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OB-Belstav\Desktop\Kancelária\Plocha\Súťaže 2023\11. Súťaž - Národný ústav remat.chorôb Piešťany - rehab.priestory\Nacenený VV\"/>
    </mc:Choice>
  </mc:AlternateContent>
  <xr:revisionPtr revIDLastSave="0" documentId="13_ncr:1_{68D93F80-4F3E-4093-95EC-9FDC6B6EE8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ácia stavby" sheetId="1" r:id="rId1"/>
    <sheet name="01-01-01 - Búracie práce" sheetId="2" r:id="rId2"/>
    <sheet name="01-01-02 - Navrhovaný stav" sheetId="3" r:id="rId3"/>
    <sheet name="01-01-03 - PSV, stolárske..." sheetId="4" r:id="rId4"/>
    <sheet name="01-01-04 - Výplne otvorov" sheetId="5" r:id="rId5"/>
    <sheet name="01-01-05 - Lešenie, čistenie" sheetId="6" r:id="rId6"/>
    <sheet name="02-c - Zdravotechnika" sheetId="7" r:id="rId7"/>
    <sheet name="02-d - Vykurovanie" sheetId="8" r:id="rId8"/>
    <sheet name="02-e - Elektroinštalácie" sheetId="9" r:id="rId9"/>
    <sheet name="02-f - Vzduchotechnika" sheetId="10" r:id="rId10"/>
    <sheet name="02-h - Chladenie" sheetId="11" r:id="rId11"/>
    <sheet name="Zoznam figúr" sheetId="12" r:id="rId12"/>
  </sheets>
  <definedNames>
    <definedName name="_xlnm._FilterDatabase" localSheetId="1" hidden="1">'01-01-01 - Búracie práce'!$C$145:$K$272</definedName>
    <definedName name="_xlnm._FilterDatabase" localSheetId="2" hidden="1">'01-01-02 - Navrhovaný stav'!$C$148:$K$276</definedName>
    <definedName name="_xlnm._FilterDatabase" localSheetId="3" hidden="1">'01-01-03 - PSV, stolárske...'!$C$138:$K$168</definedName>
    <definedName name="_xlnm._FilterDatabase" localSheetId="4" hidden="1">'01-01-04 - Výplne otvorov'!$C$138:$K$162</definedName>
    <definedName name="_xlnm._FilterDatabase" localSheetId="5" hidden="1">'01-01-05 - Lešenie, čistenie'!$C$139:$K$160</definedName>
    <definedName name="_xlnm._FilterDatabase" localSheetId="6" hidden="1">'02-c - Zdravotechnika'!$C$140:$K$262</definedName>
    <definedName name="_xlnm._FilterDatabase" localSheetId="7" hidden="1">'02-d - Vykurovanie'!$C$133:$K$168</definedName>
    <definedName name="_xlnm._FilterDatabase" localSheetId="8" hidden="1">'02-e - Elektroinštalácie'!$C$137:$K$288</definedName>
    <definedName name="_xlnm._FilterDatabase" localSheetId="9" hidden="1">'02-f - Vzduchotechnika'!$C$132:$K$188</definedName>
    <definedName name="_xlnm._FilterDatabase" localSheetId="10" hidden="1">'02-h - Chladenie'!$C$135:$K$180</definedName>
    <definedName name="_xlnm.Print_Titles" localSheetId="1">'01-01-01 - Búracie práce'!$145:$145</definedName>
    <definedName name="_xlnm.Print_Titles" localSheetId="2">'01-01-02 - Navrhovaný stav'!$148:$148</definedName>
    <definedName name="_xlnm.Print_Titles" localSheetId="3">'01-01-03 - PSV, stolárske...'!$138:$138</definedName>
    <definedName name="_xlnm.Print_Titles" localSheetId="4">'01-01-04 - Výplne otvorov'!$138:$138</definedName>
    <definedName name="_xlnm.Print_Titles" localSheetId="5">'01-01-05 - Lešenie, čistenie'!$139:$139</definedName>
    <definedName name="_xlnm.Print_Titles" localSheetId="6">'02-c - Zdravotechnika'!$140:$140</definedName>
    <definedName name="_xlnm.Print_Titles" localSheetId="7">'02-d - Vykurovanie'!$133:$133</definedName>
    <definedName name="_xlnm.Print_Titles" localSheetId="8">'02-e - Elektroinštalácie'!$137:$137</definedName>
    <definedName name="_xlnm.Print_Titles" localSheetId="9">'02-f - Vzduchotechnika'!$132:$132</definedName>
    <definedName name="_xlnm.Print_Titles" localSheetId="10">'02-h - Chladenie'!$135:$135</definedName>
    <definedName name="_xlnm.Print_Titles" localSheetId="0">'Rekapitulácia stavby'!$92:$92</definedName>
    <definedName name="_xlnm.Print_Titles" localSheetId="11">'Zoznam figúr'!$9:$9</definedName>
    <definedName name="_xlnm.Print_Area" localSheetId="1">'01-01-01 - Búracie práce'!$C$4:$J$76,'01-01-01 - Búracie práce'!$C$82:$J$123,'01-01-01 - Búracie práce'!$C$129:$J$272</definedName>
    <definedName name="_xlnm.Print_Area" localSheetId="2">'01-01-02 - Navrhovaný stav'!$C$4:$J$76,'01-01-02 - Navrhovaný stav'!$C$82:$J$126,'01-01-02 - Navrhovaný stav'!$C$132:$J$276</definedName>
    <definedName name="_xlnm.Print_Area" localSheetId="3">'01-01-03 - PSV, stolárske...'!$C$4:$J$76,'01-01-03 - PSV, stolárske...'!$C$82:$J$116,'01-01-03 - PSV, stolárske...'!$C$122:$J$168</definedName>
    <definedName name="_xlnm.Print_Area" localSheetId="4">'01-01-04 - Výplne otvorov'!$C$4:$J$76,'01-01-04 - Výplne otvorov'!$C$82:$J$116,'01-01-04 - Výplne otvorov'!$C$122:$J$162</definedName>
    <definedName name="_xlnm.Print_Area" localSheetId="5">'01-01-05 - Lešenie, čistenie'!$C$4:$J$76,'01-01-05 - Lešenie, čistenie'!$C$82:$J$117,'01-01-05 - Lešenie, čistenie'!$C$123:$J$160</definedName>
    <definedName name="_xlnm.Print_Area" localSheetId="6">'02-c - Zdravotechnika'!$C$4:$J$76,'02-c - Zdravotechnika'!$C$82:$J$120,'02-c - Zdravotechnika'!$C$126:$J$262</definedName>
    <definedName name="_xlnm.Print_Area" localSheetId="7">'02-d - Vykurovanie'!$C$4:$J$76,'02-d - Vykurovanie'!$C$82:$J$113,'02-d - Vykurovanie'!$C$119:$J$168</definedName>
    <definedName name="_xlnm.Print_Area" localSheetId="8">'02-e - Elektroinštalácie'!$C$4:$J$76,'02-e - Elektroinštalácie'!$C$82:$J$117,'02-e - Elektroinštalácie'!$C$123:$J$288</definedName>
    <definedName name="_xlnm.Print_Area" localSheetId="9">'02-f - Vzduchotechnika'!$C$4:$J$76,'02-f - Vzduchotechnika'!$C$82:$J$112,'02-f - Vzduchotechnika'!$C$118:$J$188</definedName>
    <definedName name="_xlnm.Print_Area" localSheetId="10">'02-h - Chladenie'!$C$4:$J$76,'02-h - Chladenie'!$C$82:$J$115,'02-h - Chladenie'!$C$121:$J$180</definedName>
    <definedName name="_xlnm.Print_Area" localSheetId="0">'Rekapitulácia stavby'!$D$4:$AO$76,'Rekapitulácia stavby'!$C$82:$AQ$114</definedName>
    <definedName name="_xlnm.Print_Area" localSheetId="11">'Zoznam figúr'!$C$4:$G$54</definedName>
  </definedNames>
  <calcPr calcId="181029"/>
</workbook>
</file>

<file path=xl/calcChain.xml><?xml version="1.0" encoding="utf-8"?>
<calcChain xmlns="http://schemas.openxmlformats.org/spreadsheetml/2006/main">
  <c r="D7" i="12" l="1"/>
  <c r="J41" i="11"/>
  <c r="J40" i="11"/>
  <c r="AY106" i="1"/>
  <c r="J39" i="11"/>
  <c r="AX106" i="1" s="1"/>
  <c r="BI180" i="11"/>
  <c r="BH180" i="11"/>
  <c r="BG180" i="11"/>
  <c r="BE180" i="11"/>
  <c r="BK180" i="11"/>
  <c r="J180" i="11"/>
  <c r="BF180" i="11"/>
  <c r="BI179" i="11"/>
  <c r="BH179" i="11"/>
  <c r="BG179" i="11"/>
  <c r="BE179" i="11"/>
  <c r="BK179" i="11"/>
  <c r="J179" i="11"/>
  <c r="BF179" i="11"/>
  <c r="BI178" i="11"/>
  <c r="BH178" i="11"/>
  <c r="BG178" i="11"/>
  <c r="BE178" i="11"/>
  <c r="BK178" i="11"/>
  <c r="J178" i="11" s="1"/>
  <c r="BF178" i="11" s="1"/>
  <c r="BI177" i="11"/>
  <c r="BH177" i="11"/>
  <c r="BG177" i="11"/>
  <c r="BE177" i="11"/>
  <c r="BK177" i="11"/>
  <c r="J177" i="11"/>
  <c r="BF177" i="11"/>
  <c r="BI176" i="11"/>
  <c r="BH176" i="11"/>
  <c r="BG176" i="11"/>
  <c r="BE176" i="11"/>
  <c r="BK176" i="11"/>
  <c r="J176" i="11" s="1"/>
  <c r="BF176" i="11" s="1"/>
  <c r="BI175" i="11"/>
  <c r="BH175" i="11"/>
  <c r="BG175" i="11"/>
  <c r="BE175" i="11"/>
  <c r="BK175" i="11"/>
  <c r="J175" i="11"/>
  <c r="BF175" i="11" s="1"/>
  <c r="BI174" i="11"/>
  <c r="BH174" i="11"/>
  <c r="BG174" i="11"/>
  <c r="BE174" i="11"/>
  <c r="BK174" i="11"/>
  <c r="J174" i="11" s="1"/>
  <c r="BF174" i="11" s="1"/>
  <c r="BI173" i="11"/>
  <c r="BH173" i="11"/>
  <c r="BG173" i="11"/>
  <c r="BE173" i="11"/>
  <c r="BK173" i="11"/>
  <c r="J173" i="11"/>
  <c r="BF173" i="11" s="1"/>
  <c r="BI172" i="11"/>
  <c r="BH172" i="11"/>
  <c r="BG172" i="11"/>
  <c r="BE172" i="11"/>
  <c r="BK172" i="11"/>
  <c r="J172" i="11"/>
  <c r="BF172" i="11"/>
  <c r="BI171" i="11"/>
  <c r="BH171" i="11"/>
  <c r="BG171" i="11"/>
  <c r="BE171" i="11"/>
  <c r="BK171" i="11"/>
  <c r="J171" i="11"/>
  <c r="BF171" i="11"/>
  <c r="BI169" i="11"/>
  <c r="BH169" i="11"/>
  <c r="BG169" i="11"/>
  <c r="BE169" i="11"/>
  <c r="T169" i="11"/>
  <c r="R169" i="11"/>
  <c r="P169" i="11"/>
  <c r="BI168" i="11"/>
  <c r="BH168" i="11"/>
  <c r="BG168" i="11"/>
  <c r="BE168" i="11"/>
  <c r="T168" i="11"/>
  <c r="R168" i="11"/>
  <c r="P168" i="11"/>
  <c r="BI167" i="11"/>
  <c r="BH167" i="11"/>
  <c r="BG167" i="11"/>
  <c r="BE167" i="11"/>
  <c r="T167" i="11"/>
  <c r="R167" i="11"/>
  <c r="P167" i="11"/>
  <c r="BI166" i="11"/>
  <c r="BH166" i="11"/>
  <c r="BG166" i="11"/>
  <c r="BE166" i="11"/>
  <c r="T166" i="11"/>
  <c r="R166" i="11"/>
  <c r="P166" i="11"/>
  <c r="BI165" i="11"/>
  <c r="BH165" i="11"/>
  <c r="BG165" i="11"/>
  <c r="BE165" i="11"/>
  <c r="T165" i="11"/>
  <c r="R165" i="11"/>
  <c r="P165" i="11"/>
  <c r="BI164" i="11"/>
  <c r="BH164" i="11"/>
  <c r="BG164" i="11"/>
  <c r="BE164" i="11"/>
  <c r="T164" i="11"/>
  <c r="R164" i="11"/>
  <c r="P164" i="11"/>
  <c r="BI163" i="11"/>
  <c r="BH163" i="11"/>
  <c r="BG163" i="11"/>
  <c r="BE163" i="11"/>
  <c r="T163" i="11"/>
  <c r="R163" i="11"/>
  <c r="P163" i="11"/>
  <c r="BI162" i="11"/>
  <c r="BH162" i="11"/>
  <c r="BG162" i="11"/>
  <c r="BE162" i="11"/>
  <c r="T162" i="11"/>
  <c r="R162" i="11"/>
  <c r="P162" i="11"/>
  <c r="BI161" i="11"/>
  <c r="BH161" i="11"/>
  <c r="BG161" i="11"/>
  <c r="BE161" i="11"/>
  <c r="T161" i="11"/>
  <c r="R161" i="11"/>
  <c r="P161" i="11"/>
  <c r="BI159" i="11"/>
  <c r="BH159" i="11"/>
  <c r="BG159" i="11"/>
  <c r="BE159" i="11"/>
  <c r="T159" i="11"/>
  <c r="R159" i="11"/>
  <c r="P159" i="11"/>
  <c r="BI158" i="11"/>
  <c r="BH158" i="11"/>
  <c r="BG158" i="11"/>
  <c r="BE158" i="11"/>
  <c r="T158" i="11"/>
  <c r="R158" i="11"/>
  <c r="P158" i="11"/>
  <c r="BI157" i="11"/>
  <c r="BH157" i="11"/>
  <c r="BG157" i="11"/>
  <c r="BE157" i="11"/>
  <c r="T157" i="11"/>
  <c r="R157" i="11"/>
  <c r="P157" i="11"/>
  <c r="BI154" i="11"/>
  <c r="BH154" i="11"/>
  <c r="BG154" i="11"/>
  <c r="BE154" i="11"/>
  <c r="T154" i="11"/>
  <c r="R154" i="11"/>
  <c r="P154" i="11"/>
  <c r="BI153" i="11"/>
  <c r="BH153" i="11"/>
  <c r="BG153" i="11"/>
  <c r="BE153" i="11"/>
  <c r="T153" i="11"/>
  <c r="R153" i="11"/>
  <c r="P153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5" i="11"/>
  <c r="BH145" i="11"/>
  <c r="BG145" i="11"/>
  <c r="BE145" i="11"/>
  <c r="T145" i="11"/>
  <c r="R145" i="11"/>
  <c r="P145" i="11"/>
  <c r="BI144" i="11"/>
  <c r="BH144" i="11"/>
  <c r="BG144" i="11"/>
  <c r="BE144" i="11"/>
  <c r="T144" i="11"/>
  <c r="R144" i="11"/>
  <c r="P144" i="11"/>
  <c r="BI142" i="11"/>
  <c r="BH142" i="11"/>
  <c r="BG142" i="11"/>
  <c r="BE142" i="11"/>
  <c r="T142" i="11"/>
  <c r="R142" i="11"/>
  <c r="P142" i="11"/>
  <c r="BI139" i="11"/>
  <c r="BH139" i="11"/>
  <c r="BG139" i="11"/>
  <c r="BE139" i="11"/>
  <c r="T139" i="11"/>
  <c r="T138" i="11"/>
  <c r="R139" i="11"/>
  <c r="R138" i="11"/>
  <c r="P139" i="11"/>
  <c r="P138" i="11"/>
  <c r="J133" i="11"/>
  <c r="J132" i="11"/>
  <c r="F132" i="11"/>
  <c r="F130" i="11"/>
  <c r="E128" i="11"/>
  <c r="BI113" i="11"/>
  <c r="BH113" i="11"/>
  <c r="BG113" i="11"/>
  <c r="BE113" i="11"/>
  <c r="BI112" i="11"/>
  <c r="BH112" i="11"/>
  <c r="BG112" i="11"/>
  <c r="BF112" i="11"/>
  <c r="BE112" i="11"/>
  <c r="BI111" i="11"/>
  <c r="BH111" i="11"/>
  <c r="BG111" i="11"/>
  <c r="BF111" i="11"/>
  <c r="BE111" i="11"/>
  <c r="BI110" i="11"/>
  <c r="BH110" i="11"/>
  <c r="BG110" i="11"/>
  <c r="BF110" i="11"/>
  <c r="BE110" i="11"/>
  <c r="BI109" i="11"/>
  <c r="BH109" i="11"/>
  <c r="BG109" i="11"/>
  <c r="BF109" i="11"/>
  <c r="BE109" i="11"/>
  <c r="BI108" i="11"/>
  <c r="BH108" i="11"/>
  <c r="BG108" i="11"/>
  <c r="BF108" i="11"/>
  <c r="BE108" i="11"/>
  <c r="J94" i="11"/>
  <c r="J93" i="11"/>
  <c r="F93" i="11"/>
  <c r="F91" i="11"/>
  <c r="E89" i="11"/>
  <c r="J20" i="11"/>
  <c r="E20" i="11"/>
  <c r="F133" i="11" s="1"/>
  <c r="J19" i="11"/>
  <c r="J14" i="11"/>
  <c r="J91" i="11" s="1"/>
  <c r="E7" i="11"/>
  <c r="E124" i="11" s="1"/>
  <c r="J41" i="10"/>
  <c r="J40" i="10"/>
  <c r="AY105" i="1"/>
  <c r="J39" i="10"/>
  <c r="AX105" i="1"/>
  <c r="BI188" i="10"/>
  <c r="BH188" i="10"/>
  <c r="BG188" i="10"/>
  <c r="BE188" i="10"/>
  <c r="BK188" i="10"/>
  <c r="J188" i="10"/>
  <c r="BF188" i="10" s="1"/>
  <c r="BI187" i="10"/>
  <c r="BH187" i="10"/>
  <c r="BG187" i="10"/>
  <c r="BE187" i="10"/>
  <c r="BK187" i="10"/>
  <c r="J187" i="10" s="1"/>
  <c r="BF187" i="10" s="1"/>
  <c r="BI186" i="10"/>
  <c r="BH186" i="10"/>
  <c r="BG186" i="10"/>
  <c r="BE186" i="10"/>
  <c r="BK186" i="10"/>
  <c r="J186" i="10"/>
  <c r="BF186" i="10" s="1"/>
  <c r="BI185" i="10"/>
  <c r="BH185" i="10"/>
  <c r="BG185" i="10"/>
  <c r="BE185" i="10"/>
  <c r="BK185" i="10"/>
  <c r="J185" i="10" s="1"/>
  <c r="BF185" i="10" s="1"/>
  <c r="BI184" i="10"/>
  <c r="BH184" i="10"/>
  <c r="BG184" i="10"/>
  <c r="BE184" i="10"/>
  <c r="BK184" i="10"/>
  <c r="J184" i="10"/>
  <c r="BF184" i="10" s="1"/>
  <c r="BI183" i="10"/>
  <c r="BH183" i="10"/>
  <c r="BG183" i="10"/>
  <c r="BE183" i="10"/>
  <c r="BK183" i="10"/>
  <c r="J183" i="10" s="1"/>
  <c r="BF183" i="10" s="1"/>
  <c r="BI182" i="10"/>
  <c r="BH182" i="10"/>
  <c r="BG182" i="10"/>
  <c r="BE182" i="10"/>
  <c r="BK182" i="10"/>
  <c r="J182" i="10"/>
  <c r="BF182" i="10" s="1"/>
  <c r="BI181" i="10"/>
  <c r="BH181" i="10"/>
  <c r="BG181" i="10"/>
  <c r="BE181" i="10"/>
  <c r="BK181" i="10"/>
  <c r="J181" i="10" s="1"/>
  <c r="BF181" i="10" s="1"/>
  <c r="BI180" i="10"/>
  <c r="BH180" i="10"/>
  <c r="BG180" i="10"/>
  <c r="BE180" i="10"/>
  <c r="BK180" i="10"/>
  <c r="J180" i="10"/>
  <c r="BF180" i="10" s="1"/>
  <c r="BI179" i="10"/>
  <c r="BH179" i="10"/>
  <c r="BG179" i="10"/>
  <c r="BE179" i="10"/>
  <c r="BK179" i="10"/>
  <c r="J179" i="10" s="1"/>
  <c r="BF179" i="10" s="1"/>
  <c r="BI177" i="10"/>
  <c r="BH177" i="10"/>
  <c r="BG177" i="10"/>
  <c r="BE177" i="10"/>
  <c r="T177" i="10"/>
  <c r="R177" i="10"/>
  <c r="P177" i="10"/>
  <c r="BI176" i="10"/>
  <c r="BH176" i="10"/>
  <c r="BG176" i="10"/>
  <c r="BE176" i="10"/>
  <c r="T176" i="10"/>
  <c r="R176" i="10"/>
  <c r="P176" i="10"/>
  <c r="BI175" i="10"/>
  <c r="BH175" i="10"/>
  <c r="BG175" i="10"/>
  <c r="BE175" i="10"/>
  <c r="T175" i="10"/>
  <c r="R175" i="10"/>
  <c r="P175" i="10"/>
  <c r="BI174" i="10"/>
  <c r="BH174" i="10"/>
  <c r="BG174" i="10"/>
  <c r="BE174" i="10"/>
  <c r="T174" i="10"/>
  <c r="R174" i="10"/>
  <c r="P174" i="10"/>
  <c r="BI173" i="10"/>
  <c r="BH173" i="10"/>
  <c r="BG173" i="10"/>
  <c r="BE173" i="10"/>
  <c r="T173" i="10"/>
  <c r="R173" i="10"/>
  <c r="P173" i="10"/>
  <c r="BI172" i="10"/>
  <c r="BH172" i="10"/>
  <c r="BG172" i="10"/>
  <c r="BE172" i="10"/>
  <c r="T172" i="10"/>
  <c r="R172" i="10"/>
  <c r="P172" i="10"/>
  <c r="BI171" i="10"/>
  <c r="BH171" i="10"/>
  <c r="BG171" i="10"/>
  <c r="BE171" i="10"/>
  <c r="T171" i="10"/>
  <c r="R171" i="10"/>
  <c r="P171" i="10"/>
  <c r="BI169" i="10"/>
  <c r="BH169" i="10"/>
  <c r="BG169" i="10"/>
  <c r="BE169" i="10"/>
  <c r="T169" i="10"/>
  <c r="R169" i="10"/>
  <c r="P169" i="10"/>
  <c r="BI168" i="10"/>
  <c r="BH168" i="10"/>
  <c r="BG168" i="10"/>
  <c r="BE168" i="10"/>
  <c r="T168" i="10"/>
  <c r="R168" i="10"/>
  <c r="P168" i="10"/>
  <c r="BI167" i="10"/>
  <c r="BH167" i="10"/>
  <c r="BG167" i="10"/>
  <c r="BE167" i="10"/>
  <c r="T167" i="10"/>
  <c r="R167" i="10"/>
  <c r="P167" i="10"/>
  <c r="BI166" i="10"/>
  <c r="BH166" i="10"/>
  <c r="BG166" i="10"/>
  <c r="BE166" i="10"/>
  <c r="T166" i="10"/>
  <c r="R166" i="10"/>
  <c r="P166" i="10"/>
  <c r="BI164" i="10"/>
  <c r="BH164" i="10"/>
  <c r="BG164" i="10"/>
  <c r="BE164" i="10"/>
  <c r="T164" i="10"/>
  <c r="R164" i="10"/>
  <c r="P164" i="10"/>
  <c r="BI163" i="10"/>
  <c r="BH163" i="10"/>
  <c r="BG163" i="10"/>
  <c r="BE163" i="10"/>
  <c r="T163" i="10"/>
  <c r="R163" i="10"/>
  <c r="P163" i="10"/>
  <c r="BI162" i="10"/>
  <c r="BH162" i="10"/>
  <c r="BG162" i="10"/>
  <c r="BE162" i="10"/>
  <c r="T162" i="10"/>
  <c r="R162" i="10"/>
  <c r="P162" i="10"/>
  <c r="BI161" i="10"/>
  <c r="BH161" i="10"/>
  <c r="BG161" i="10"/>
  <c r="BE161" i="10"/>
  <c r="T161" i="10"/>
  <c r="R161" i="10"/>
  <c r="P161" i="10"/>
  <c r="BI160" i="10"/>
  <c r="BH160" i="10"/>
  <c r="BG160" i="10"/>
  <c r="BE160" i="10"/>
  <c r="T160" i="10"/>
  <c r="R160" i="10"/>
  <c r="P160" i="10"/>
  <c r="BI158" i="10"/>
  <c r="BH158" i="10"/>
  <c r="BG158" i="10"/>
  <c r="BE158" i="10"/>
  <c r="T158" i="10"/>
  <c r="R158" i="10"/>
  <c r="P158" i="10"/>
  <c r="BI157" i="10"/>
  <c r="BH157" i="10"/>
  <c r="BG157" i="10"/>
  <c r="BE157" i="10"/>
  <c r="T157" i="10"/>
  <c r="R157" i="10"/>
  <c r="P157" i="10"/>
  <c r="BI156" i="10"/>
  <c r="BH156" i="10"/>
  <c r="BG156" i="10"/>
  <c r="BE156" i="10"/>
  <c r="T156" i="10"/>
  <c r="R156" i="10"/>
  <c r="P156" i="10"/>
  <c r="BI154" i="10"/>
  <c r="BH154" i="10"/>
  <c r="BG154" i="10"/>
  <c r="BE154" i="10"/>
  <c r="T154" i="10"/>
  <c r="R154" i="10"/>
  <c r="P154" i="10"/>
  <c r="BI153" i="10"/>
  <c r="BH153" i="10"/>
  <c r="BG153" i="10"/>
  <c r="BE153" i="10"/>
  <c r="T153" i="10"/>
  <c r="R153" i="10"/>
  <c r="P153" i="10"/>
  <c r="BI152" i="10"/>
  <c r="BH152" i="10"/>
  <c r="BG152" i="10"/>
  <c r="BE152" i="10"/>
  <c r="T152" i="10"/>
  <c r="R152" i="10"/>
  <c r="P152" i="10"/>
  <c r="BI151" i="10"/>
  <c r="BH151" i="10"/>
  <c r="BG151" i="10"/>
  <c r="BE151" i="10"/>
  <c r="T151" i="10"/>
  <c r="R151" i="10"/>
  <c r="P151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5" i="10"/>
  <c r="BH135" i="10"/>
  <c r="BG135" i="10"/>
  <c r="BE135" i="10"/>
  <c r="T135" i="10"/>
  <c r="R135" i="10"/>
  <c r="P135" i="10"/>
  <c r="J130" i="10"/>
  <c r="J129" i="10"/>
  <c r="F129" i="10"/>
  <c r="F127" i="10"/>
  <c r="E125" i="10"/>
  <c r="BI110" i="10"/>
  <c r="BH110" i="10"/>
  <c r="BG110" i="10"/>
  <c r="BE110" i="10"/>
  <c r="BI109" i="10"/>
  <c r="BH109" i="10"/>
  <c r="BG109" i="10"/>
  <c r="BF109" i="10"/>
  <c r="BE109" i="10"/>
  <c r="BI108" i="10"/>
  <c r="BH108" i="10"/>
  <c r="BG108" i="10"/>
  <c r="BF108" i="10"/>
  <c r="BE108" i="10"/>
  <c r="BI107" i="10"/>
  <c r="BH107" i="10"/>
  <c r="BG107" i="10"/>
  <c r="BF107" i="10"/>
  <c r="BE107" i="10"/>
  <c r="BI106" i="10"/>
  <c r="BH106" i="10"/>
  <c r="BG106" i="10"/>
  <c r="BF106" i="10"/>
  <c r="BE106" i="10"/>
  <c r="BI105" i="10"/>
  <c r="BH105" i="10"/>
  <c r="BG105" i="10"/>
  <c r="BF105" i="10"/>
  <c r="BE105" i="10"/>
  <c r="J94" i="10"/>
  <c r="J93" i="10"/>
  <c r="F93" i="10"/>
  <c r="F91" i="10"/>
  <c r="E89" i="10"/>
  <c r="J20" i="10"/>
  <c r="E20" i="10"/>
  <c r="F130" i="10" s="1"/>
  <c r="J19" i="10"/>
  <c r="J14" i="10"/>
  <c r="J91" i="10" s="1"/>
  <c r="E7" i="10"/>
  <c r="E85" i="10" s="1"/>
  <c r="J41" i="9"/>
  <c r="J40" i="9"/>
  <c r="AY104" i="1"/>
  <c r="J39" i="9"/>
  <c r="AX104" i="1"/>
  <c r="BI288" i="9"/>
  <c r="BH288" i="9"/>
  <c r="BG288" i="9"/>
  <c r="BE288" i="9"/>
  <c r="BK288" i="9"/>
  <c r="J288" i="9"/>
  <c r="BF288" i="9" s="1"/>
  <c r="BI287" i="9"/>
  <c r="BH287" i="9"/>
  <c r="BG287" i="9"/>
  <c r="BE287" i="9"/>
  <c r="BK287" i="9"/>
  <c r="J287" i="9" s="1"/>
  <c r="BF287" i="9" s="1"/>
  <c r="BI286" i="9"/>
  <c r="BH286" i="9"/>
  <c r="BG286" i="9"/>
  <c r="BE286" i="9"/>
  <c r="BK286" i="9"/>
  <c r="J286" i="9"/>
  <c r="BF286" i="9" s="1"/>
  <c r="BI285" i="9"/>
  <c r="BH285" i="9"/>
  <c r="BG285" i="9"/>
  <c r="BE285" i="9"/>
  <c r="BK285" i="9"/>
  <c r="J285" i="9" s="1"/>
  <c r="BF285" i="9" s="1"/>
  <c r="BI284" i="9"/>
  <c r="BH284" i="9"/>
  <c r="BG284" i="9"/>
  <c r="BE284" i="9"/>
  <c r="BK284" i="9"/>
  <c r="J284" i="9"/>
  <c r="BF284" i="9" s="1"/>
  <c r="BI283" i="9"/>
  <c r="BH283" i="9"/>
  <c r="BG283" i="9"/>
  <c r="BE283" i="9"/>
  <c r="BK283" i="9"/>
  <c r="J283" i="9" s="1"/>
  <c r="BF283" i="9" s="1"/>
  <c r="BI282" i="9"/>
  <c r="BH282" i="9"/>
  <c r="BG282" i="9"/>
  <c r="BE282" i="9"/>
  <c r="BK282" i="9"/>
  <c r="J282" i="9"/>
  <c r="BF282" i="9" s="1"/>
  <c r="BI281" i="9"/>
  <c r="BH281" i="9"/>
  <c r="BG281" i="9"/>
  <c r="BE281" i="9"/>
  <c r="BK281" i="9"/>
  <c r="J281" i="9" s="1"/>
  <c r="BF281" i="9" s="1"/>
  <c r="BI280" i="9"/>
  <c r="BH280" i="9"/>
  <c r="BG280" i="9"/>
  <c r="BE280" i="9"/>
  <c r="BK280" i="9"/>
  <c r="J280" i="9"/>
  <c r="BF280" i="9" s="1"/>
  <c r="BI279" i="9"/>
  <c r="BH279" i="9"/>
  <c r="BG279" i="9"/>
  <c r="BE279" i="9"/>
  <c r="BK279" i="9"/>
  <c r="J279" i="9" s="1"/>
  <c r="BF279" i="9" s="1"/>
  <c r="BI277" i="9"/>
  <c r="BH277" i="9"/>
  <c r="BG277" i="9"/>
  <c r="BE277" i="9"/>
  <c r="T277" i="9"/>
  <c r="R277" i="9"/>
  <c r="P277" i="9"/>
  <c r="BI276" i="9"/>
  <c r="BH276" i="9"/>
  <c r="BG276" i="9"/>
  <c r="BE276" i="9"/>
  <c r="T276" i="9"/>
  <c r="R276" i="9"/>
  <c r="P276" i="9"/>
  <c r="BI275" i="9"/>
  <c r="BH275" i="9"/>
  <c r="BG275" i="9"/>
  <c r="BE275" i="9"/>
  <c r="T275" i="9"/>
  <c r="R275" i="9"/>
  <c r="P275" i="9"/>
  <c r="BI273" i="9"/>
  <c r="BH273" i="9"/>
  <c r="BG273" i="9"/>
  <c r="BE273" i="9"/>
  <c r="T273" i="9"/>
  <c r="R273" i="9"/>
  <c r="P273" i="9"/>
  <c r="BI272" i="9"/>
  <c r="BH272" i="9"/>
  <c r="BG272" i="9"/>
  <c r="BE272" i="9"/>
  <c r="T272" i="9"/>
  <c r="R272" i="9"/>
  <c r="P272" i="9"/>
  <c r="BI270" i="9"/>
  <c r="BH270" i="9"/>
  <c r="BG270" i="9"/>
  <c r="BE270" i="9"/>
  <c r="T270" i="9"/>
  <c r="R270" i="9"/>
  <c r="P270" i="9"/>
  <c r="BI269" i="9"/>
  <c r="BH269" i="9"/>
  <c r="BG269" i="9"/>
  <c r="BE269" i="9"/>
  <c r="T269" i="9"/>
  <c r="R269" i="9"/>
  <c r="P269" i="9"/>
  <c r="BI267" i="9"/>
  <c r="BH267" i="9"/>
  <c r="BG267" i="9"/>
  <c r="BE267" i="9"/>
  <c r="T267" i="9"/>
  <c r="R267" i="9"/>
  <c r="P267" i="9"/>
  <c r="BI266" i="9"/>
  <c r="BH266" i="9"/>
  <c r="BG266" i="9"/>
  <c r="BE266" i="9"/>
  <c r="T266" i="9"/>
  <c r="R266" i="9"/>
  <c r="P266" i="9"/>
  <c r="BI265" i="9"/>
  <c r="BH265" i="9"/>
  <c r="BG265" i="9"/>
  <c r="BE265" i="9"/>
  <c r="T265" i="9"/>
  <c r="R265" i="9"/>
  <c r="P265" i="9"/>
  <c r="BI264" i="9"/>
  <c r="BH264" i="9"/>
  <c r="BG264" i="9"/>
  <c r="BE264" i="9"/>
  <c r="T264" i="9"/>
  <c r="R264" i="9"/>
  <c r="P264" i="9"/>
  <c r="BI263" i="9"/>
  <c r="BH263" i="9"/>
  <c r="BG263" i="9"/>
  <c r="BE263" i="9"/>
  <c r="T263" i="9"/>
  <c r="R263" i="9"/>
  <c r="P263" i="9"/>
  <c r="BI262" i="9"/>
  <c r="BH262" i="9"/>
  <c r="BG262" i="9"/>
  <c r="BE262" i="9"/>
  <c r="T262" i="9"/>
  <c r="R262" i="9"/>
  <c r="P262" i="9"/>
  <c r="BI261" i="9"/>
  <c r="BH261" i="9"/>
  <c r="BG261" i="9"/>
  <c r="BE261" i="9"/>
  <c r="T261" i="9"/>
  <c r="R261" i="9"/>
  <c r="P261" i="9"/>
  <c r="BI260" i="9"/>
  <c r="BH260" i="9"/>
  <c r="BG260" i="9"/>
  <c r="BE260" i="9"/>
  <c r="T260" i="9"/>
  <c r="R260" i="9"/>
  <c r="P260" i="9"/>
  <c r="BI259" i="9"/>
  <c r="BH259" i="9"/>
  <c r="BG259" i="9"/>
  <c r="BE259" i="9"/>
  <c r="T259" i="9"/>
  <c r="R259" i="9"/>
  <c r="P259" i="9"/>
  <c r="BI258" i="9"/>
  <c r="BH258" i="9"/>
  <c r="BG258" i="9"/>
  <c r="BE258" i="9"/>
  <c r="T258" i="9"/>
  <c r="R258" i="9"/>
  <c r="P258" i="9"/>
  <c r="BI257" i="9"/>
  <c r="BH257" i="9"/>
  <c r="BG257" i="9"/>
  <c r="BE257" i="9"/>
  <c r="T257" i="9"/>
  <c r="R257" i="9"/>
  <c r="P257" i="9"/>
  <c r="BI256" i="9"/>
  <c r="BH256" i="9"/>
  <c r="BG256" i="9"/>
  <c r="BE256" i="9"/>
  <c r="T256" i="9"/>
  <c r="R256" i="9"/>
  <c r="P256" i="9"/>
  <c r="BI255" i="9"/>
  <c r="BH255" i="9"/>
  <c r="BG255" i="9"/>
  <c r="BE255" i="9"/>
  <c r="T255" i="9"/>
  <c r="R255" i="9"/>
  <c r="P255" i="9"/>
  <c r="BI254" i="9"/>
  <c r="BH254" i="9"/>
  <c r="BG254" i="9"/>
  <c r="BE254" i="9"/>
  <c r="T254" i="9"/>
  <c r="R254" i="9"/>
  <c r="P254" i="9"/>
  <c r="BI253" i="9"/>
  <c r="BH253" i="9"/>
  <c r="BG253" i="9"/>
  <c r="BE253" i="9"/>
  <c r="T253" i="9"/>
  <c r="R253" i="9"/>
  <c r="P253" i="9"/>
  <c r="BI252" i="9"/>
  <c r="BH252" i="9"/>
  <c r="BG252" i="9"/>
  <c r="BE252" i="9"/>
  <c r="T252" i="9"/>
  <c r="R252" i="9"/>
  <c r="P252" i="9"/>
  <c r="BI251" i="9"/>
  <c r="BH251" i="9"/>
  <c r="BG251" i="9"/>
  <c r="BE251" i="9"/>
  <c r="T251" i="9"/>
  <c r="R251" i="9"/>
  <c r="P251" i="9"/>
  <c r="BI250" i="9"/>
  <c r="BH250" i="9"/>
  <c r="BG250" i="9"/>
  <c r="BE250" i="9"/>
  <c r="T250" i="9"/>
  <c r="R250" i="9"/>
  <c r="P250" i="9"/>
  <c r="BI249" i="9"/>
  <c r="BH249" i="9"/>
  <c r="BG249" i="9"/>
  <c r="BE249" i="9"/>
  <c r="T249" i="9"/>
  <c r="R249" i="9"/>
  <c r="P249" i="9"/>
  <c r="BI248" i="9"/>
  <c r="BH248" i="9"/>
  <c r="BG248" i="9"/>
  <c r="BE248" i="9"/>
  <c r="T248" i="9"/>
  <c r="R248" i="9"/>
  <c r="P248" i="9"/>
  <c r="BI247" i="9"/>
  <c r="BH247" i="9"/>
  <c r="BG247" i="9"/>
  <c r="BE247" i="9"/>
  <c r="T247" i="9"/>
  <c r="R247" i="9"/>
  <c r="P247" i="9"/>
  <c r="BI246" i="9"/>
  <c r="BH246" i="9"/>
  <c r="BG246" i="9"/>
  <c r="BE246" i="9"/>
  <c r="T246" i="9"/>
  <c r="R246" i="9"/>
  <c r="P246" i="9"/>
  <c r="BI245" i="9"/>
  <c r="BH245" i="9"/>
  <c r="BG245" i="9"/>
  <c r="BE245" i="9"/>
  <c r="T245" i="9"/>
  <c r="R245" i="9"/>
  <c r="P245" i="9"/>
  <c r="BI244" i="9"/>
  <c r="BH244" i="9"/>
  <c r="BG244" i="9"/>
  <c r="BE244" i="9"/>
  <c r="T244" i="9"/>
  <c r="R244" i="9"/>
  <c r="P244" i="9"/>
  <c r="BI243" i="9"/>
  <c r="BH243" i="9"/>
  <c r="BG243" i="9"/>
  <c r="BE243" i="9"/>
  <c r="T243" i="9"/>
  <c r="R243" i="9"/>
  <c r="P243" i="9"/>
  <c r="BI242" i="9"/>
  <c r="BH242" i="9"/>
  <c r="BG242" i="9"/>
  <c r="BE242" i="9"/>
  <c r="T242" i="9"/>
  <c r="R242" i="9"/>
  <c r="P242" i="9"/>
  <c r="BI241" i="9"/>
  <c r="BH241" i="9"/>
  <c r="BG241" i="9"/>
  <c r="BE241" i="9"/>
  <c r="T241" i="9"/>
  <c r="R241" i="9"/>
  <c r="P241" i="9"/>
  <c r="BI240" i="9"/>
  <c r="BH240" i="9"/>
  <c r="BG240" i="9"/>
  <c r="BE240" i="9"/>
  <c r="T240" i="9"/>
  <c r="R240" i="9"/>
  <c r="P240" i="9"/>
  <c r="BI239" i="9"/>
  <c r="BH239" i="9"/>
  <c r="BG239" i="9"/>
  <c r="BE239" i="9"/>
  <c r="T239" i="9"/>
  <c r="R239" i="9"/>
  <c r="P239" i="9"/>
  <c r="BI238" i="9"/>
  <c r="BH238" i="9"/>
  <c r="BG238" i="9"/>
  <c r="BE238" i="9"/>
  <c r="T238" i="9"/>
  <c r="R238" i="9"/>
  <c r="P238" i="9"/>
  <c r="BI237" i="9"/>
  <c r="BH237" i="9"/>
  <c r="BG237" i="9"/>
  <c r="BE237" i="9"/>
  <c r="T237" i="9"/>
  <c r="R237" i="9"/>
  <c r="P237" i="9"/>
  <c r="BI236" i="9"/>
  <c r="BH236" i="9"/>
  <c r="BG236" i="9"/>
  <c r="BE236" i="9"/>
  <c r="T236" i="9"/>
  <c r="R236" i="9"/>
  <c r="P236" i="9"/>
  <c r="BI235" i="9"/>
  <c r="BH235" i="9"/>
  <c r="BG235" i="9"/>
  <c r="BE235" i="9"/>
  <c r="T235" i="9"/>
  <c r="R235" i="9"/>
  <c r="P235" i="9"/>
  <c r="BI234" i="9"/>
  <c r="BH234" i="9"/>
  <c r="BG234" i="9"/>
  <c r="BE234" i="9"/>
  <c r="T234" i="9"/>
  <c r="R234" i="9"/>
  <c r="P234" i="9"/>
  <c r="BI233" i="9"/>
  <c r="BH233" i="9"/>
  <c r="BG233" i="9"/>
  <c r="BE233" i="9"/>
  <c r="T233" i="9"/>
  <c r="R233" i="9"/>
  <c r="P233" i="9"/>
  <c r="BI232" i="9"/>
  <c r="BH232" i="9"/>
  <c r="BG232" i="9"/>
  <c r="BE232" i="9"/>
  <c r="T232" i="9"/>
  <c r="R232" i="9"/>
  <c r="P232" i="9"/>
  <c r="BI231" i="9"/>
  <c r="BH231" i="9"/>
  <c r="BG231" i="9"/>
  <c r="BE231" i="9"/>
  <c r="T231" i="9"/>
  <c r="R231" i="9"/>
  <c r="P231" i="9"/>
  <c r="BI230" i="9"/>
  <c r="BH230" i="9"/>
  <c r="BG230" i="9"/>
  <c r="BE230" i="9"/>
  <c r="T230" i="9"/>
  <c r="R230" i="9"/>
  <c r="P230" i="9"/>
  <c r="BI229" i="9"/>
  <c r="BH229" i="9"/>
  <c r="BG229" i="9"/>
  <c r="BE229" i="9"/>
  <c r="T229" i="9"/>
  <c r="R229" i="9"/>
  <c r="P229" i="9"/>
  <c r="BI228" i="9"/>
  <c r="BH228" i="9"/>
  <c r="BG228" i="9"/>
  <c r="BE228" i="9"/>
  <c r="T228" i="9"/>
  <c r="R228" i="9"/>
  <c r="P228" i="9"/>
  <c r="BI227" i="9"/>
  <c r="BH227" i="9"/>
  <c r="BG227" i="9"/>
  <c r="BE227" i="9"/>
  <c r="T227" i="9"/>
  <c r="R227" i="9"/>
  <c r="P227" i="9"/>
  <c r="BI226" i="9"/>
  <c r="BH226" i="9"/>
  <c r="BG226" i="9"/>
  <c r="BE226" i="9"/>
  <c r="T226" i="9"/>
  <c r="R226" i="9"/>
  <c r="P226" i="9"/>
  <c r="BI225" i="9"/>
  <c r="BH225" i="9"/>
  <c r="BG225" i="9"/>
  <c r="BE225" i="9"/>
  <c r="T225" i="9"/>
  <c r="R225" i="9"/>
  <c r="P225" i="9"/>
  <c r="BI224" i="9"/>
  <c r="BH224" i="9"/>
  <c r="BG224" i="9"/>
  <c r="BE224" i="9"/>
  <c r="T224" i="9"/>
  <c r="R224" i="9"/>
  <c r="P224" i="9"/>
  <c r="BI223" i="9"/>
  <c r="BH223" i="9"/>
  <c r="BG223" i="9"/>
  <c r="BE223" i="9"/>
  <c r="T223" i="9"/>
  <c r="R223" i="9"/>
  <c r="P223" i="9"/>
  <c r="BI222" i="9"/>
  <c r="BH222" i="9"/>
  <c r="BG222" i="9"/>
  <c r="BE222" i="9"/>
  <c r="T222" i="9"/>
  <c r="R222" i="9"/>
  <c r="P222" i="9"/>
  <c r="BI221" i="9"/>
  <c r="BH221" i="9"/>
  <c r="BG221" i="9"/>
  <c r="BE221" i="9"/>
  <c r="T221" i="9"/>
  <c r="R221" i="9"/>
  <c r="P221" i="9"/>
  <c r="BI220" i="9"/>
  <c r="BH220" i="9"/>
  <c r="BG220" i="9"/>
  <c r="BE220" i="9"/>
  <c r="T220" i="9"/>
  <c r="R220" i="9"/>
  <c r="P220" i="9"/>
  <c r="BI219" i="9"/>
  <c r="BH219" i="9"/>
  <c r="BG219" i="9"/>
  <c r="BE219" i="9"/>
  <c r="T219" i="9"/>
  <c r="R219" i="9"/>
  <c r="P219" i="9"/>
  <c r="BI218" i="9"/>
  <c r="BH218" i="9"/>
  <c r="BG218" i="9"/>
  <c r="BE218" i="9"/>
  <c r="T218" i="9"/>
  <c r="R218" i="9"/>
  <c r="P218" i="9"/>
  <c r="BI217" i="9"/>
  <c r="BH217" i="9"/>
  <c r="BG217" i="9"/>
  <c r="BE217" i="9"/>
  <c r="T217" i="9"/>
  <c r="R217" i="9"/>
  <c r="P217" i="9"/>
  <c r="BI216" i="9"/>
  <c r="BH216" i="9"/>
  <c r="BG216" i="9"/>
  <c r="BE216" i="9"/>
  <c r="T216" i="9"/>
  <c r="R216" i="9"/>
  <c r="P216" i="9"/>
  <c r="BI215" i="9"/>
  <c r="BH215" i="9"/>
  <c r="BG215" i="9"/>
  <c r="BE215" i="9"/>
  <c r="T215" i="9"/>
  <c r="R215" i="9"/>
  <c r="P215" i="9"/>
  <c r="BI214" i="9"/>
  <c r="BH214" i="9"/>
  <c r="BG214" i="9"/>
  <c r="BE214" i="9"/>
  <c r="T214" i="9"/>
  <c r="R214" i="9"/>
  <c r="P214" i="9"/>
  <c r="BI213" i="9"/>
  <c r="BH213" i="9"/>
  <c r="BG213" i="9"/>
  <c r="BE213" i="9"/>
  <c r="T213" i="9"/>
  <c r="R213" i="9"/>
  <c r="P213" i="9"/>
  <c r="BI212" i="9"/>
  <c r="BH212" i="9"/>
  <c r="BG212" i="9"/>
  <c r="BE212" i="9"/>
  <c r="T212" i="9"/>
  <c r="R212" i="9"/>
  <c r="P212" i="9"/>
  <c r="BI211" i="9"/>
  <c r="BH211" i="9"/>
  <c r="BG211" i="9"/>
  <c r="BE211" i="9"/>
  <c r="T211" i="9"/>
  <c r="R211" i="9"/>
  <c r="P211" i="9"/>
  <c r="BI210" i="9"/>
  <c r="BH210" i="9"/>
  <c r="BG210" i="9"/>
  <c r="BE210" i="9"/>
  <c r="T210" i="9"/>
  <c r="R210" i="9"/>
  <c r="P210" i="9"/>
  <c r="BI209" i="9"/>
  <c r="BH209" i="9"/>
  <c r="BG209" i="9"/>
  <c r="BE209" i="9"/>
  <c r="T209" i="9"/>
  <c r="R209" i="9"/>
  <c r="P209" i="9"/>
  <c r="BI208" i="9"/>
  <c r="BH208" i="9"/>
  <c r="BG208" i="9"/>
  <c r="BE208" i="9"/>
  <c r="T208" i="9"/>
  <c r="R208" i="9"/>
  <c r="P208" i="9"/>
  <c r="BI207" i="9"/>
  <c r="BH207" i="9"/>
  <c r="BG207" i="9"/>
  <c r="BE207" i="9"/>
  <c r="T207" i="9"/>
  <c r="R207" i="9"/>
  <c r="P207" i="9"/>
  <c r="BI206" i="9"/>
  <c r="BH206" i="9"/>
  <c r="BG206" i="9"/>
  <c r="BE206" i="9"/>
  <c r="T206" i="9"/>
  <c r="R206" i="9"/>
  <c r="P206" i="9"/>
  <c r="BI205" i="9"/>
  <c r="BH205" i="9"/>
  <c r="BG205" i="9"/>
  <c r="BE205" i="9"/>
  <c r="T205" i="9"/>
  <c r="R205" i="9"/>
  <c r="P205" i="9"/>
  <c r="BI204" i="9"/>
  <c r="BH204" i="9"/>
  <c r="BG204" i="9"/>
  <c r="BE204" i="9"/>
  <c r="T204" i="9"/>
  <c r="R204" i="9"/>
  <c r="P204" i="9"/>
  <c r="BI203" i="9"/>
  <c r="BH203" i="9"/>
  <c r="BG203" i="9"/>
  <c r="BE203" i="9"/>
  <c r="T203" i="9"/>
  <c r="R203" i="9"/>
  <c r="P203" i="9"/>
  <c r="BI202" i="9"/>
  <c r="BH202" i="9"/>
  <c r="BG202" i="9"/>
  <c r="BE202" i="9"/>
  <c r="T202" i="9"/>
  <c r="R202" i="9"/>
  <c r="P202" i="9"/>
  <c r="BI201" i="9"/>
  <c r="BH201" i="9"/>
  <c r="BG201" i="9"/>
  <c r="BE201" i="9"/>
  <c r="T201" i="9"/>
  <c r="R201" i="9"/>
  <c r="P201" i="9"/>
  <c r="BI200" i="9"/>
  <c r="BH200" i="9"/>
  <c r="BG200" i="9"/>
  <c r="BE200" i="9"/>
  <c r="T200" i="9"/>
  <c r="R200" i="9"/>
  <c r="P200" i="9"/>
  <c r="BI199" i="9"/>
  <c r="BH199" i="9"/>
  <c r="BG199" i="9"/>
  <c r="BE199" i="9"/>
  <c r="T199" i="9"/>
  <c r="R199" i="9"/>
  <c r="P199" i="9"/>
  <c r="BI198" i="9"/>
  <c r="BH198" i="9"/>
  <c r="BG198" i="9"/>
  <c r="BE198" i="9"/>
  <c r="T198" i="9"/>
  <c r="R198" i="9"/>
  <c r="P198" i="9"/>
  <c r="BI197" i="9"/>
  <c r="BH197" i="9"/>
  <c r="BG197" i="9"/>
  <c r="BE197" i="9"/>
  <c r="T197" i="9"/>
  <c r="R197" i="9"/>
  <c r="P197" i="9"/>
  <c r="BI196" i="9"/>
  <c r="BH196" i="9"/>
  <c r="BG196" i="9"/>
  <c r="BE196" i="9"/>
  <c r="T196" i="9"/>
  <c r="R196" i="9"/>
  <c r="P196" i="9"/>
  <c r="BI195" i="9"/>
  <c r="BH195" i="9"/>
  <c r="BG195" i="9"/>
  <c r="BE195" i="9"/>
  <c r="T195" i="9"/>
  <c r="R195" i="9"/>
  <c r="P195" i="9"/>
  <c r="BI194" i="9"/>
  <c r="BH194" i="9"/>
  <c r="BG194" i="9"/>
  <c r="BE194" i="9"/>
  <c r="T194" i="9"/>
  <c r="R194" i="9"/>
  <c r="P194" i="9"/>
  <c r="BI193" i="9"/>
  <c r="BH193" i="9"/>
  <c r="BG193" i="9"/>
  <c r="BE193" i="9"/>
  <c r="T193" i="9"/>
  <c r="R193" i="9"/>
  <c r="P193" i="9"/>
  <c r="BI192" i="9"/>
  <c r="BH192" i="9"/>
  <c r="BG192" i="9"/>
  <c r="BE192" i="9"/>
  <c r="T192" i="9"/>
  <c r="R192" i="9"/>
  <c r="P192" i="9"/>
  <c r="BI191" i="9"/>
  <c r="BH191" i="9"/>
  <c r="BG191" i="9"/>
  <c r="BE191" i="9"/>
  <c r="T191" i="9"/>
  <c r="R191" i="9"/>
  <c r="P191" i="9"/>
  <c r="BI190" i="9"/>
  <c r="BH190" i="9"/>
  <c r="BG190" i="9"/>
  <c r="BE190" i="9"/>
  <c r="T190" i="9"/>
  <c r="R190" i="9"/>
  <c r="P190" i="9"/>
  <c r="BI189" i="9"/>
  <c r="BH189" i="9"/>
  <c r="BG189" i="9"/>
  <c r="BE189" i="9"/>
  <c r="T189" i="9"/>
  <c r="R189" i="9"/>
  <c r="P189" i="9"/>
  <c r="BI188" i="9"/>
  <c r="BH188" i="9"/>
  <c r="BG188" i="9"/>
  <c r="BE188" i="9"/>
  <c r="T188" i="9"/>
  <c r="R188" i="9"/>
  <c r="P188" i="9"/>
  <c r="BI187" i="9"/>
  <c r="BH187" i="9"/>
  <c r="BG187" i="9"/>
  <c r="BE187" i="9"/>
  <c r="T187" i="9"/>
  <c r="R187" i="9"/>
  <c r="P187" i="9"/>
  <c r="BI186" i="9"/>
  <c r="BH186" i="9"/>
  <c r="BG186" i="9"/>
  <c r="BE186" i="9"/>
  <c r="T186" i="9"/>
  <c r="R186" i="9"/>
  <c r="P186" i="9"/>
  <c r="BI185" i="9"/>
  <c r="BH185" i="9"/>
  <c r="BG185" i="9"/>
  <c r="BE185" i="9"/>
  <c r="T185" i="9"/>
  <c r="R185" i="9"/>
  <c r="P185" i="9"/>
  <c r="BI184" i="9"/>
  <c r="BH184" i="9"/>
  <c r="BG184" i="9"/>
  <c r="BE184" i="9"/>
  <c r="T184" i="9"/>
  <c r="R184" i="9"/>
  <c r="P184" i="9"/>
  <c r="BI183" i="9"/>
  <c r="BH183" i="9"/>
  <c r="BG183" i="9"/>
  <c r="BE183" i="9"/>
  <c r="T183" i="9"/>
  <c r="R183" i="9"/>
  <c r="P183" i="9"/>
  <c r="BI182" i="9"/>
  <c r="BH182" i="9"/>
  <c r="BG182" i="9"/>
  <c r="BE182" i="9"/>
  <c r="T182" i="9"/>
  <c r="R182" i="9"/>
  <c r="P182" i="9"/>
  <c r="BI181" i="9"/>
  <c r="BH181" i="9"/>
  <c r="BG181" i="9"/>
  <c r="BE181" i="9"/>
  <c r="T181" i="9"/>
  <c r="R181" i="9"/>
  <c r="P181" i="9"/>
  <c r="BI180" i="9"/>
  <c r="BH180" i="9"/>
  <c r="BG180" i="9"/>
  <c r="BE180" i="9"/>
  <c r="T180" i="9"/>
  <c r="R180" i="9"/>
  <c r="P180" i="9"/>
  <c r="BI179" i="9"/>
  <c r="BH179" i="9"/>
  <c r="BG179" i="9"/>
  <c r="BE179" i="9"/>
  <c r="T179" i="9"/>
  <c r="R179" i="9"/>
  <c r="P179" i="9"/>
  <c r="BI178" i="9"/>
  <c r="BH178" i="9"/>
  <c r="BG178" i="9"/>
  <c r="BE178" i="9"/>
  <c r="T178" i="9"/>
  <c r="R178" i="9"/>
  <c r="P178" i="9"/>
  <c r="BI177" i="9"/>
  <c r="BH177" i="9"/>
  <c r="BG177" i="9"/>
  <c r="BE177" i="9"/>
  <c r="T177" i="9"/>
  <c r="R177" i="9"/>
  <c r="P177" i="9"/>
  <c r="BI176" i="9"/>
  <c r="BH176" i="9"/>
  <c r="BG176" i="9"/>
  <c r="BE176" i="9"/>
  <c r="T176" i="9"/>
  <c r="R176" i="9"/>
  <c r="P176" i="9"/>
  <c r="BI175" i="9"/>
  <c r="BH175" i="9"/>
  <c r="BG175" i="9"/>
  <c r="BE175" i="9"/>
  <c r="T175" i="9"/>
  <c r="R175" i="9"/>
  <c r="P175" i="9"/>
  <c r="BI174" i="9"/>
  <c r="BH174" i="9"/>
  <c r="BG174" i="9"/>
  <c r="BE174" i="9"/>
  <c r="T174" i="9"/>
  <c r="R174" i="9"/>
  <c r="P174" i="9"/>
  <c r="BI173" i="9"/>
  <c r="BH173" i="9"/>
  <c r="BG173" i="9"/>
  <c r="BE173" i="9"/>
  <c r="T173" i="9"/>
  <c r="R173" i="9"/>
  <c r="P173" i="9"/>
  <c r="BI172" i="9"/>
  <c r="BH172" i="9"/>
  <c r="BG172" i="9"/>
  <c r="BE172" i="9"/>
  <c r="T172" i="9"/>
  <c r="R172" i="9"/>
  <c r="P172" i="9"/>
  <c r="BI171" i="9"/>
  <c r="BH171" i="9"/>
  <c r="BG171" i="9"/>
  <c r="BE171" i="9"/>
  <c r="T171" i="9"/>
  <c r="R171" i="9"/>
  <c r="P171" i="9"/>
  <c r="BI170" i="9"/>
  <c r="BH170" i="9"/>
  <c r="BG170" i="9"/>
  <c r="BE170" i="9"/>
  <c r="T170" i="9"/>
  <c r="R170" i="9"/>
  <c r="P170" i="9"/>
  <c r="BI169" i="9"/>
  <c r="BH169" i="9"/>
  <c r="BG169" i="9"/>
  <c r="BE169" i="9"/>
  <c r="T169" i="9"/>
  <c r="R169" i="9"/>
  <c r="P169" i="9"/>
  <c r="BI168" i="9"/>
  <c r="BH168" i="9"/>
  <c r="BG168" i="9"/>
  <c r="BE168" i="9"/>
  <c r="T168" i="9"/>
  <c r="R168" i="9"/>
  <c r="P168" i="9"/>
  <c r="BI167" i="9"/>
  <c r="BH167" i="9"/>
  <c r="BG167" i="9"/>
  <c r="BE167" i="9"/>
  <c r="T167" i="9"/>
  <c r="R167" i="9"/>
  <c r="P167" i="9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J135" i="9"/>
  <c r="J134" i="9"/>
  <c r="F134" i="9"/>
  <c r="F132" i="9"/>
  <c r="E130" i="9"/>
  <c r="BI115" i="9"/>
  <c r="BH115" i="9"/>
  <c r="BG115" i="9"/>
  <c r="BE115" i="9"/>
  <c r="BI114" i="9"/>
  <c r="BH114" i="9"/>
  <c r="BG114" i="9"/>
  <c r="BF114" i="9"/>
  <c r="BE114" i="9"/>
  <c r="BI113" i="9"/>
  <c r="BH113" i="9"/>
  <c r="BG113" i="9"/>
  <c r="BF113" i="9"/>
  <c r="BE113" i="9"/>
  <c r="BI112" i="9"/>
  <c r="BH112" i="9"/>
  <c r="BG112" i="9"/>
  <c r="BF112" i="9"/>
  <c r="BE112" i="9"/>
  <c r="BI111" i="9"/>
  <c r="BH111" i="9"/>
  <c r="BG111" i="9"/>
  <c r="BF111" i="9"/>
  <c r="BE111" i="9"/>
  <c r="BI110" i="9"/>
  <c r="BH110" i="9"/>
  <c r="BG110" i="9"/>
  <c r="BF110" i="9"/>
  <c r="BE110" i="9"/>
  <c r="J94" i="9"/>
  <c r="J93" i="9"/>
  <c r="F93" i="9"/>
  <c r="F91" i="9"/>
  <c r="E89" i="9"/>
  <c r="J20" i="9"/>
  <c r="E20" i="9"/>
  <c r="F135" i="9" s="1"/>
  <c r="J19" i="9"/>
  <c r="J14" i="9"/>
  <c r="J91" i="9" s="1"/>
  <c r="E7" i="9"/>
  <c r="E126" i="9"/>
  <c r="J41" i="8"/>
  <c r="J40" i="8"/>
  <c r="AY103" i="1"/>
  <c r="J39" i="8"/>
  <c r="AX103" i="1"/>
  <c r="BI168" i="8"/>
  <c r="BH168" i="8"/>
  <c r="BG168" i="8"/>
  <c r="BE168" i="8"/>
  <c r="BK168" i="8"/>
  <c r="J168" i="8"/>
  <c r="BF168" i="8"/>
  <c r="BI167" i="8"/>
  <c r="BH167" i="8"/>
  <c r="BG167" i="8"/>
  <c r="BE167" i="8"/>
  <c r="BK167" i="8"/>
  <c r="J167" i="8" s="1"/>
  <c r="BF167" i="8" s="1"/>
  <c r="BI166" i="8"/>
  <c r="BH166" i="8"/>
  <c r="BG166" i="8"/>
  <c r="BE166" i="8"/>
  <c r="BK166" i="8"/>
  <c r="J166" i="8"/>
  <c r="BF166" i="8" s="1"/>
  <c r="BI165" i="8"/>
  <c r="BH165" i="8"/>
  <c r="BG165" i="8"/>
  <c r="BE165" i="8"/>
  <c r="BK165" i="8"/>
  <c r="J165" i="8"/>
  <c r="BF165" i="8"/>
  <c r="BI164" i="8"/>
  <c r="BH164" i="8"/>
  <c r="BG164" i="8"/>
  <c r="BE164" i="8"/>
  <c r="BK164" i="8"/>
  <c r="J164" i="8" s="1"/>
  <c r="BF164" i="8" s="1"/>
  <c r="BI163" i="8"/>
  <c r="BH163" i="8"/>
  <c r="BG163" i="8"/>
  <c r="BE163" i="8"/>
  <c r="BK163" i="8"/>
  <c r="J163" i="8" s="1"/>
  <c r="BF163" i="8" s="1"/>
  <c r="BI162" i="8"/>
  <c r="BH162" i="8"/>
  <c r="BG162" i="8"/>
  <c r="BE162" i="8"/>
  <c r="BK162" i="8"/>
  <c r="J162" i="8"/>
  <c r="BF162" i="8" s="1"/>
  <c r="BI161" i="8"/>
  <c r="BH161" i="8"/>
  <c r="BG161" i="8"/>
  <c r="BE161" i="8"/>
  <c r="BK161" i="8"/>
  <c r="J161" i="8"/>
  <c r="BF161" i="8"/>
  <c r="BI160" i="8"/>
  <c r="BH160" i="8"/>
  <c r="BG160" i="8"/>
  <c r="BE160" i="8"/>
  <c r="BK160" i="8"/>
  <c r="J160" i="8"/>
  <c r="BF160" i="8"/>
  <c r="BI159" i="8"/>
  <c r="BH159" i="8"/>
  <c r="BG159" i="8"/>
  <c r="BE159" i="8"/>
  <c r="BK159" i="8"/>
  <c r="J159" i="8" s="1"/>
  <c r="BF159" i="8" s="1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2" i="8"/>
  <c r="BH152" i="8"/>
  <c r="BG152" i="8"/>
  <c r="BE152" i="8"/>
  <c r="T152" i="8"/>
  <c r="R152" i="8"/>
  <c r="P152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J131" i="8"/>
  <c r="J130" i="8"/>
  <c r="F130" i="8"/>
  <c r="F128" i="8"/>
  <c r="E126" i="8"/>
  <c r="BI111" i="8"/>
  <c r="BH111" i="8"/>
  <c r="BG111" i="8"/>
  <c r="BE111" i="8"/>
  <c r="BI110" i="8"/>
  <c r="BH110" i="8"/>
  <c r="BG110" i="8"/>
  <c r="BF110" i="8"/>
  <c r="BE110" i="8"/>
  <c r="BI109" i="8"/>
  <c r="BH109" i="8"/>
  <c r="BG109" i="8"/>
  <c r="BF109" i="8"/>
  <c r="BE109" i="8"/>
  <c r="BI108" i="8"/>
  <c r="BH108" i="8"/>
  <c r="BG108" i="8"/>
  <c r="BF108" i="8"/>
  <c r="BE108" i="8"/>
  <c r="BI107" i="8"/>
  <c r="BH107" i="8"/>
  <c r="BG107" i="8"/>
  <c r="BF107" i="8"/>
  <c r="BE107" i="8"/>
  <c r="BI106" i="8"/>
  <c r="BH106" i="8"/>
  <c r="BG106" i="8"/>
  <c r="BF106" i="8"/>
  <c r="BE106" i="8"/>
  <c r="J94" i="8"/>
  <c r="J93" i="8"/>
  <c r="F93" i="8"/>
  <c r="F91" i="8"/>
  <c r="E89" i="8"/>
  <c r="J20" i="8"/>
  <c r="E20" i="8"/>
  <c r="F131" i="8" s="1"/>
  <c r="J19" i="8"/>
  <c r="J14" i="8"/>
  <c r="J91" i="8" s="1"/>
  <c r="E7" i="8"/>
  <c r="E122" i="8"/>
  <c r="J41" i="7"/>
  <c r="J40" i="7"/>
  <c r="AY102" i="1"/>
  <c r="J39" i="7"/>
  <c r="AX102" i="1"/>
  <c r="BI262" i="7"/>
  <c r="BH262" i="7"/>
  <c r="BG262" i="7"/>
  <c r="BE262" i="7"/>
  <c r="BK262" i="7"/>
  <c r="J262" i="7"/>
  <c r="BF262" i="7"/>
  <c r="BI261" i="7"/>
  <c r="BH261" i="7"/>
  <c r="BG261" i="7"/>
  <c r="BE261" i="7"/>
  <c r="BK261" i="7"/>
  <c r="J261" i="7" s="1"/>
  <c r="BF261" i="7" s="1"/>
  <c r="BI260" i="7"/>
  <c r="BH260" i="7"/>
  <c r="BG260" i="7"/>
  <c r="BE260" i="7"/>
  <c r="BK260" i="7"/>
  <c r="J260" i="7"/>
  <c r="BF260" i="7" s="1"/>
  <c r="BI259" i="7"/>
  <c r="BH259" i="7"/>
  <c r="BG259" i="7"/>
  <c r="BE259" i="7"/>
  <c r="BK259" i="7"/>
  <c r="J259" i="7"/>
  <c r="BF259" i="7"/>
  <c r="BI258" i="7"/>
  <c r="BH258" i="7"/>
  <c r="BG258" i="7"/>
  <c r="BE258" i="7"/>
  <c r="BK258" i="7"/>
  <c r="J258" i="7"/>
  <c r="BF258" i="7"/>
  <c r="BI257" i="7"/>
  <c r="BH257" i="7"/>
  <c r="BG257" i="7"/>
  <c r="BE257" i="7"/>
  <c r="BK257" i="7"/>
  <c r="J257" i="7" s="1"/>
  <c r="BF257" i="7" s="1"/>
  <c r="BI256" i="7"/>
  <c r="BH256" i="7"/>
  <c r="BG256" i="7"/>
  <c r="BE256" i="7"/>
  <c r="BK256" i="7"/>
  <c r="J256" i="7"/>
  <c r="BF256" i="7" s="1"/>
  <c r="BI255" i="7"/>
  <c r="BH255" i="7"/>
  <c r="BG255" i="7"/>
  <c r="BE255" i="7"/>
  <c r="BK255" i="7"/>
  <c r="J255" i="7"/>
  <c r="BF255" i="7"/>
  <c r="BI254" i="7"/>
  <c r="BH254" i="7"/>
  <c r="BG254" i="7"/>
  <c r="BE254" i="7"/>
  <c r="BK254" i="7"/>
  <c r="J254" i="7"/>
  <c r="BF254" i="7"/>
  <c r="BI253" i="7"/>
  <c r="BH253" i="7"/>
  <c r="BG253" i="7"/>
  <c r="BE253" i="7"/>
  <c r="BK253" i="7"/>
  <c r="J253" i="7" s="1"/>
  <c r="BF253" i="7" s="1"/>
  <c r="BI251" i="7"/>
  <c r="BH251" i="7"/>
  <c r="BG251" i="7"/>
  <c r="BE251" i="7"/>
  <c r="T251" i="7"/>
  <c r="R251" i="7"/>
  <c r="P251" i="7"/>
  <c r="BI250" i="7"/>
  <c r="BH250" i="7"/>
  <c r="BG250" i="7"/>
  <c r="BE250" i="7"/>
  <c r="T250" i="7"/>
  <c r="R250" i="7"/>
  <c r="P250" i="7"/>
  <c r="BI249" i="7"/>
  <c r="BH249" i="7"/>
  <c r="BG249" i="7"/>
  <c r="BE249" i="7"/>
  <c r="T249" i="7"/>
  <c r="R249" i="7"/>
  <c r="P249" i="7"/>
  <c r="BI247" i="7"/>
  <c r="BH247" i="7"/>
  <c r="BG247" i="7"/>
  <c r="BE247" i="7"/>
  <c r="T247" i="7"/>
  <c r="R247" i="7"/>
  <c r="P247" i="7"/>
  <c r="BI246" i="7"/>
  <c r="BH246" i="7"/>
  <c r="BG246" i="7"/>
  <c r="BE246" i="7"/>
  <c r="T246" i="7"/>
  <c r="R246" i="7"/>
  <c r="P246" i="7"/>
  <c r="BI245" i="7"/>
  <c r="BH245" i="7"/>
  <c r="BG245" i="7"/>
  <c r="BE245" i="7"/>
  <c r="T245" i="7"/>
  <c r="R245" i="7"/>
  <c r="P245" i="7"/>
  <c r="BI243" i="7"/>
  <c r="BH243" i="7"/>
  <c r="BG243" i="7"/>
  <c r="BE243" i="7"/>
  <c r="T243" i="7"/>
  <c r="R243" i="7"/>
  <c r="P243" i="7"/>
  <c r="BI242" i="7"/>
  <c r="BH242" i="7"/>
  <c r="BG242" i="7"/>
  <c r="BE242" i="7"/>
  <c r="T242" i="7"/>
  <c r="R242" i="7"/>
  <c r="P242" i="7"/>
  <c r="BI241" i="7"/>
  <c r="BH241" i="7"/>
  <c r="BG241" i="7"/>
  <c r="BE241" i="7"/>
  <c r="T241" i="7"/>
  <c r="R241" i="7"/>
  <c r="P241" i="7"/>
  <c r="BI240" i="7"/>
  <c r="BH240" i="7"/>
  <c r="BG240" i="7"/>
  <c r="BE240" i="7"/>
  <c r="T240" i="7"/>
  <c r="R240" i="7"/>
  <c r="P240" i="7"/>
  <c r="BI239" i="7"/>
  <c r="BH239" i="7"/>
  <c r="BG239" i="7"/>
  <c r="BE239" i="7"/>
  <c r="T239" i="7"/>
  <c r="R239" i="7"/>
  <c r="P239" i="7"/>
  <c r="BI238" i="7"/>
  <c r="BH238" i="7"/>
  <c r="BG238" i="7"/>
  <c r="BE238" i="7"/>
  <c r="T238" i="7"/>
  <c r="R238" i="7"/>
  <c r="P238" i="7"/>
  <c r="BI237" i="7"/>
  <c r="BH237" i="7"/>
  <c r="BG237" i="7"/>
  <c r="BE237" i="7"/>
  <c r="T237" i="7"/>
  <c r="R237" i="7"/>
  <c r="P237" i="7"/>
  <c r="BI236" i="7"/>
  <c r="BH236" i="7"/>
  <c r="BG236" i="7"/>
  <c r="BE236" i="7"/>
  <c r="T236" i="7"/>
  <c r="R236" i="7"/>
  <c r="P236" i="7"/>
  <c r="BI235" i="7"/>
  <c r="BH235" i="7"/>
  <c r="BG235" i="7"/>
  <c r="BE235" i="7"/>
  <c r="T235" i="7"/>
  <c r="R235" i="7"/>
  <c r="P235" i="7"/>
  <c r="BI234" i="7"/>
  <c r="BH234" i="7"/>
  <c r="BG234" i="7"/>
  <c r="BE234" i="7"/>
  <c r="T234" i="7"/>
  <c r="R234" i="7"/>
  <c r="P234" i="7"/>
  <c r="BI233" i="7"/>
  <c r="BH233" i="7"/>
  <c r="BG233" i="7"/>
  <c r="BE233" i="7"/>
  <c r="T233" i="7"/>
  <c r="R233" i="7"/>
  <c r="P233" i="7"/>
  <c r="BI232" i="7"/>
  <c r="BH232" i="7"/>
  <c r="BG232" i="7"/>
  <c r="BE232" i="7"/>
  <c r="T232" i="7"/>
  <c r="R232" i="7"/>
  <c r="P232" i="7"/>
  <c r="BI231" i="7"/>
  <c r="BH231" i="7"/>
  <c r="BG231" i="7"/>
  <c r="BE231" i="7"/>
  <c r="T231" i="7"/>
  <c r="R231" i="7"/>
  <c r="P231" i="7"/>
  <c r="BI230" i="7"/>
  <c r="BH230" i="7"/>
  <c r="BG230" i="7"/>
  <c r="BE230" i="7"/>
  <c r="T230" i="7"/>
  <c r="R230" i="7"/>
  <c r="P230" i="7"/>
  <c r="BI229" i="7"/>
  <c r="BH229" i="7"/>
  <c r="BG229" i="7"/>
  <c r="BE229" i="7"/>
  <c r="T229" i="7"/>
  <c r="R229" i="7"/>
  <c r="P229" i="7"/>
  <c r="BI228" i="7"/>
  <c r="BH228" i="7"/>
  <c r="BG228" i="7"/>
  <c r="BE228" i="7"/>
  <c r="T228" i="7"/>
  <c r="R228" i="7"/>
  <c r="P228" i="7"/>
  <c r="BI227" i="7"/>
  <c r="BH227" i="7"/>
  <c r="BG227" i="7"/>
  <c r="BE227" i="7"/>
  <c r="T227" i="7"/>
  <c r="R227" i="7"/>
  <c r="P227" i="7"/>
  <c r="BI226" i="7"/>
  <c r="BH226" i="7"/>
  <c r="BG226" i="7"/>
  <c r="BE226" i="7"/>
  <c r="T226" i="7"/>
  <c r="R226" i="7"/>
  <c r="P226" i="7"/>
  <c r="BI225" i="7"/>
  <c r="BH225" i="7"/>
  <c r="BG225" i="7"/>
  <c r="BE225" i="7"/>
  <c r="T225" i="7"/>
  <c r="R225" i="7"/>
  <c r="P225" i="7"/>
  <c r="BI224" i="7"/>
  <c r="BH224" i="7"/>
  <c r="BG224" i="7"/>
  <c r="BE224" i="7"/>
  <c r="T224" i="7"/>
  <c r="R224" i="7"/>
  <c r="P224" i="7"/>
  <c r="BI223" i="7"/>
  <c r="BH223" i="7"/>
  <c r="BG223" i="7"/>
  <c r="BE223" i="7"/>
  <c r="T223" i="7"/>
  <c r="R223" i="7"/>
  <c r="P223" i="7"/>
  <c r="BI222" i="7"/>
  <c r="BH222" i="7"/>
  <c r="BG222" i="7"/>
  <c r="BE222" i="7"/>
  <c r="T222" i="7"/>
  <c r="R222" i="7"/>
  <c r="P222" i="7"/>
  <c r="BI221" i="7"/>
  <c r="BH221" i="7"/>
  <c r="BG221" i="7"/>
  <c r="BE221" i="7"/>
  <c r="T221" i="7"/>
  <c r="R221" i="7"/>
  <c r="P221" i="7"/>
  <c r="BI220" i="7"/>
  <c r="BH220" i="7"/>
  <c r="BG220" i="7"/>
  <c r="BE220" i="7"/>
  <c r="T220" i="7"/>
  <c r="R220" i="7"/>
  <c r="P220" i="7"/>
  <c r="BI219" i="7"/>
  <c r="BH219" i="7"/>
  <c r="BG219" i="7"/>
  <c r="BE219" i="7"/>
  <c r="T219" i="7"/>
  <c r="R219" i="7"/>
  <c r="P219" i="7"/>
  <c r="BI218" i="7"/>
  <c r="BH218" i="7"/>
  <c r="BG218" i="7"/>
  <c r="BE218" i="7"/>
  <c r="T218" i="7"/>
  <c r="R218" i="7"/>
  <c r="P218" i="7"/>
  <c r="BI217" i="7"/>
  <c r="BH217" i="7"/>
  <c r="BG217" i="7"/>
  <c r="BE217" i="7"/>
  <c r="T217" i="7"/>
  <c r="R217" i="7"/>
  <c r="P217" i="7"/>
  <c r="BI216" i="7"/>
  <c r="BH216" i="7"/>
  <c r="BG216" i="7"/>
  <c r="BE216" i="7"/>
  <c r="T216" i="7"/>
  <c r="R216" i="7"/>
  <c r="P216" i="7"/>
  <c r="BI215" i="7"/>
  <c r="BH215" i="7"/>
  <c r="BG215" i="7"/>
  <c r="BE215" i="7"/>
  <c r="T215" i="7"/>
  <c r="R215" i="7"/>
  <c r="P215" i="7"/>
  <c r="BI214" i="7"/>
  <c r="BH214" i="7"/>
  <c r="BG214" i="7"/>
  <c r="BE214" i="7"/>
  <c r="T214" i="7"/>
  <c r="R214" i="7"/>
  <c r="P214" i="7"/>
  <c r="BI213" i="7"/>
  <c r="BH213" i="7"/>
  <c r="BG213" i="7"/>
  <c r="BE213" i="7"/>
  <c r="T213" i="7"/>
  <c r="R213" i="7"/>
  <c r="P213" i="7"/>
  <c r="BI212" i="7"/>
  <c r="BH212" i="7"/>
  <c r="BG212" i="7"/>
  <c r="BE212" i="7"/>
  <c r="T212" i="7"/>
  <c r="R212" i="7"/>
  <c r="P212" i="7"/>
  <c r="BI211" i="7"/>
  <c r="BH211" i="7"/>
  <c r="BG211" i="7"/>
  <c r="BE211" i="7"/>
  <c r="T211" i="7"/>
  <c r="R211" i="7"/>
  <c r="P211" i="7"/>
  <c r="BI210" i="7"/>
  <c r="BH210" i="7"/>
  <c r="BG210" i="7"/>
  <c r="BE210" i="7"/>
  <c r="T210" i="7"/>
  <c r="R210" i="7"/>
  <c r="P210" i="7"/>
  <c r="BI209" i="7"/>
  <c r="BH209" i="7"/>
  <c r="BG209" i="7"/>
  <c r="BE209" i="7"/>
  <c r="T209" i="7"/>
  <c r="R209" i="7"/>
  <c r="P209" i="7"/>
  <c r="BI208" i="7"/>
  <c r="BH208" i="7"/>
  <c r="BG208" i="7"/>
  <c r="BE208" i="7"/>
  <c r="T208" i="7"/>
  <c r="R208" i="7"/>
  <c r="P208" i="7"/>
  <c r="BI207" i="7"/>
  <c r="BH207" i="7"/>
  <c r="BG207" i="7"/>
  <c r="BE207" i="7"/>
  <c r="T207" i="7"/>
  <c r="R207" i="7"/>
  <c r="P207" i="7"/>
  <c r="BI206" i="7"/>
  <c r="BH206" i="7"/>
  <c r="BG206" i="7"/>
  <c r="BE206" i="7"/>
  <c r="T206" i="7"/>
  <c r="R206" i="7"/>
  <c r="P206" i="7"/>
  <c r="BI205" i="7"/>
  <c r="BH205" i="7"/>
  <c r="BG205" i="7"/>
  <c r="BE205" i="7"/>
  <c r="T205" i="7"/>
  <c r="R205" i="7"/>
  <c r="P205" i="7"/>
  <c r="BI203" i="7"/>
  <c r="BH203" i="7"/>
  <c r="BG203" i="7"/>
  <c r="BE203" i="7"/>
  <c r="T203" i="7"/>
  <c r="R203" i="7"/>
  <c r="P203" i="7"/>
  <c r="BI202" i="7"/>
  <c r="BH202" i="7"/>
  <c r="BG202" i="7"/>
  <c r="BE202" i="7"/>
  <c r="T202" i="7"/>
  <c r="R202" i="7"/>
  <c r="P202" i="7"/>
  <c r="BI201" i="7"/>
  <c r="BH201" i="7"/>
  <c r="BG201" i="7"/>
  <c r="BE201" i="7"/>
  <c r="T201" i="7"/>
  <c r="R201" i="7"/>
  <c r="P201" i="7"/>
  <c r="BI200" i="7"/>
  <c r="BH200" i="7"/>
  <c r="BG200" i="7"/>
  <c r="BE200" i="7"/>
  <c r="T200" i="7"/>
  <c r="R200" i="7"/>
  <c r="P200" i="7"/>
  <c r="BI199" i="7"/>
  <c r="BH199" i="7"/>
  <c r="BG199" i="7"/>
  <c r="BE199" i="7"/>
  <c r="T199" i="7"/>
  <c r="R199" i="7"/>
  <c r="P199" i="7"/>
  <c r="BI198" i="7"/>
  <c r="BH198" i="7"/>
  <c r="BG198" i="7"/>
  <c r="BE198" i="7"/>
  <c r="T198" i="7"/>
  <c r="R198" i="7"/>
  <c r="P198" i="7"/>
  <c r="BI197" i="7"/>
  <c r="BH197" i="7"/>
  <c r="BG197" i="7"/>
  <c r="BE197" i="7"/>
  <c r="T197" i="7"/>
  <c r="R197" i="7"/>
  <c r="P197" i="7"/>
  <c r="BI196" i="7"/>
  <c r="BH196" i="7"/>
  <c r="BG196" i="7"/>
  <c r="BE196" i="7"/>
  <c r="T196" i="7"/>
  <c r="R196" i="7"/>
  <c r="P196" i="7"/>
  <c r="BI195" i="7"/>
  <c r="BH195" i="7"/>
  <c r="BG195" i="7"/>
  <c r="BE195" i="7"/>
  <c r="T195" i="7"/>
  <c r="R195" i="7"/>
  <c r="P195" i="7"/>
  <c r="BI194" i="7"/>
  <c r="BH194" i="7"/>
  <c r="BG194" i="7"/>
  <c r="BE194" i="7"/>
  <c r="T194" i="7"/>
  <c r="R194" i="7"/>
  <c r="P194" i="7"/>
  <c r="BI193" i="7"/>
  <c r="BH193" i="7"/>
  <c r="BG193" i="7"/>
  <c r="BE193" i="7"/>
  <c r="T193" i="7"/>
  <c r="R193" i="7"/>
  <c r="P193" i="7"/>
  <c r="BI192" i="7"/>
  <c r="BH192" i="7"/>
  <c r="BG192" i="7"/>
  <c r="BE192" i="7"/>
  <c r="T192" i="7"/>
  <c r="R192" i="7"/>
  <c r="P192" i="7"/>
  <c r="BI190" i="7"/>
  <c r="BH190" i="7"/>
  <c r="BG190" i="7"/>
  <c r="BE190" i="7"/>
  <c r="T190" i="7"/>
  <c r="R190" i="7"/>
  <c r="P190" i="7"/>
  <c r="BI189" i="7"/>
  <c r="BH189" i="7"/>
  <c r="BG189" i="7"/>
  <c r="BE189" i="7"/>
  <c r="T189" i="7"/>
  <c r="R189" i="7"/>
  <c r="P189" i="7"/>
  <c r="BI188" i="7"/>
  <c r="BH188" i="7"/>
  <c r="BG188" i="7"/>
  <c r="BE188" i="7"/>
  <c r="T188" i="7"/>
  <c r="R188" i="7"/>
  <c r="P188" i="7"/>
  <c r="BI187" i="7"/>
  <c r="BH187" i="7"/>
  <c r="BG187" i="7"/>
  <c r="BE187" i="7"/>
  <c r="T187" i="7"/>
  <c r="R187" i="7"/>
  <c r="P187" i="7"/>
  <c r="BI186" i="7"/>
  <c r="BH186" i="7"/>
  <c r="BG186" i="7"/>
  <c r="BE186" i="7"/>
  <c r="T186" i="7"/>
  <c r="R186" i="7"/>
  <c r="P186" i="7"/>
  <c r="BI185" i="7"/>
  <c r="BH185" i="7"/>
  <c r="BG185" i="7"/>
  <c r="BE185" i="7"/>
  <c r="T185" i="7"/>
  <c r="R185" i="7"/>
  <c r="P185" i="7"/>
  <c r="BI184" i="7"/>
  <c r="BH184" i="7"/>
  <c r="BG184" i="7"/>
  <c r="BE184" i="7"/>
  <c r="T184" i="7"/>
  <c r="R184" i="7"/>
  <c r="P184" i="7"/>
  <c r="BI183" i="7"/>
  <c r="BH183" i="7"/>
  <c r="BG183" i="7"/>
  <c r="BE183" i="7"/>
  <c r="T183" i="7"/>
  <c r="R183" i="7"/>
  <c r="P183" i="7"/>
  <c r="BI182" i="7"/>
  <c r="BH182" i="7"/>
  <c r="BG182" i="7"/>
  <c r="BE182" i="7"/>
  <c r="T182" i="7"/>
  <c r="R182" i="7"/>
  <c r="P182" i="7"/>
  <c r="BI181" i="7"/>
  <c r="BH181" i="7"/>
  <c r="BG181" i="7"/>
  <c r="BE181" i="7"/>
  <c r="T181" i="7"/>
  <c r="R181" i="7"/>
  <c r="P181" i="7"/>
  <c r="BI180" i="7"/>
  <c r="BH180" i="7"/>
  <c r="BG180" i="7"/>
  <c r="BE180" i="7"/>
  <c r="T180" i="7"/>
  <c r="R180" i="7"/>
  <c r="P180" i="7"/>
  <c r="BI179" i="7"/>
  <c r="BH179" i="7"/>
  <c r="BG179" i="7"/>
  <c r="BE179" i="7"/>
  <c r="T179" i="7"/>
  <c r="R179" i="7"/>
  <c r="P179" i="7"/>
  <c r="BI178" i="7"/>
  <c r="BH178" i="7"/>
  <c r="BG178" i="7"/>
  <c r="BE178" i="7"/>
  <c r="T178" i="7"/>
  <c r="R178" i="7"/>
  <c r="P178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0" i="7"/>
  <c r="BH160" i="7"/>
  <c r="BG160" i="7"/>
  <c r="BE160" i="7"/>
  <c r="T160" i="7"/>
  <c r="T159" i="7"/>
  <c r="R160" i="7"/>
  <c r="R159" i="7" s="1"/>
  <c r="P160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J138" i="7"/>
  <c r="J137" i="7"/>
  <c r="F137" i="7"/>
  <c r="F135" i="7"/>
  <c r="E133" i="7"/>
  <c r="BI118" i="7"/>
  <c r="BH118" i="7"/>
  <c r="BG118" i="7"/>
  <c r="BE118" i="7"/>
  <c r="BI117" i="7"/>
  <c r="BH117" i="7"/>
  <c r="BG117" i="7"/>
  <c r="BF117" i="7"/>
  <c r="BE117" i="7"/>
  <c r="BI116" i="7"/>
  <c r="BH116" i="7"/>
  <c r="BG116" i="7"/>
  <c r="BF116" i="7"/>
  <c r="BE116" i="7"/>
  <c r="BI115" i="7"/>
  <c r="BH115" i="7"/>
  <c r="BG115" i="7"/>
  <c r="BF115" i="7"/>
  <c r="BE115" i="7"/>
  <c r="BI114" i="7"/>
  <c r="BH114" i="7"/>
  <c r="BG114" i="7"/>
  <c r="BF114" i="7"/>
  <c r="BE114" i="7"/>
  <c r="BI113" i="7"/>
  <c r="BH113" i="7"/>
  <c r="BG113" i="7"/>
  <c r="BF113" i="7"/>
  <c r="BE113" i="7"/>
  <c r="J94" i="7"/>
  <c r="J93" i="7"/>
  <c r="F93" i="7"/>
  <c r="F91" i="7"/>
  <c r="E89" i="7"/>
  <c r="J20" i="7"/>
  <c r="E20" i="7"/>
  <c r="F138" i="7" s="1"/>
  <c r="J19" i="7"/>
  <c r="J14" i="7"/>
  <c r="J135" i="7" s="1"/>
  <c r="E7" i="7"/>
  <c r="E129" i="7"/>
  <c r="J43" i="6"/>
  <c r="J42" i="6"/>
  <c r="AY101" i="1" s="1"/>
  <c r="J41" i="6"/>
  <c r="AX101" i="1" s="1"/>
  <c r="BI160" i="6"/>
  <c r="BH160" i="6"/>
  <c r="BG160" i="6"/>
  <c r="BE160" i="6"/>
  <c r="BK160" i="6"/>
  <c r="J160" i="6" s="1"/>
  <c r="BF160" i="6" s="1"/>
  <c r="BI159" i="6"/>
  <c r="BH159" i="6"/>
  <c r="BG159" i="6"/>
  <c r="BE159" i="6"/>
  <c r="BK159" i="6"/>
  <c r="J159" i="6" s="1"/>
  <c r="BF159" i="6" s="1"/>
  <c r="BI158" i="6"/>
  <c r="BH158" i="6"/>
  <c r="BG158" i="6"/>
  <c r="BE158" i="6"/>
  <c r="BK158" i="6"/>
  <c r="J158" i="6" s="1"/>
  <c r="BF158" i="6" s="1"/>
  <c r="BI157" i="6"/>
  <c r="BH157" i="6"/>
  <c r="BG157" i="6"/>
  <c r="BE157" i="6"/>
  <c r="BK157" i="6"/>
  <c r="J157" i="6"/>
  <c r="BF157" i="6" s="1"/>
  <c r="BI156" i="6"/>
  <c r="BH156" i="6"/>
  <c r="BG156" i="6"/>
  <c r="BE156" i="6"/>
  <c r="BK156" i="6"/>
  <c r="J156" i="6" s="1"/>
  <c r="BF156" i="6" s="1"/>
  <c r="BI155" i="6"/>
  <c r="BH155" i="6"/>
  <c r="BG155" i="6"/>
  <c r="BE155" i="6"/>
  <c r="BK155" i="6"/>
  <c r="J155" i="6" s="1"/>
  <c r="BF155" i="6" s="1"/>
  <c r="BI154" i="6"/>
  <c r="BH154" i="6"/>
  <c r="BG154" i="6"/>
  <c r="BE154" i="6"/>
  <c r="BK154" i="6"/>
  <c r="J154" i="6" s="1"/>
  <c r="BF154" i="6" s="1"/>
  <c r="BI153" i="6"/>
  <c r="BH153" i="6"/>
  <c r="BG153" i="6"/>
  <c r="BE153" i="6"/>
  <c r="BK153" i="6"/>
  <c r="J153" i="6"/>
  <c r="BF153" i="6" s="1"/>
  <c r="BI152" i="6"/>
  <c r="BH152" i="6"/>
  <c r="BG152" i="6"/>
  <c r="BE152" i="6"/>
  <c r="BK152" i="6"/>
  <c r="J152" i="6" s="1"/>
  <c r="BF152" i="6" s="1"/>
  <c r="BI151" i="6"/>
  <c r="BH151" i="6"/>
  <c r="BG151" i="6"/>
  <c r="BE151" i="6"/>
  <c r="BK151" i="6"/>
  <c r="J151" i="6"/>
  <c r="BF151" i="6" s="1"/>
  <c r="BI149" i="6"/>
  <c r="BH149" i="6"/>
  <c r="BG149" i="6"/>
  <c r="BE149" i="6"/>
  <c r="T149" i="6"/>
  <c r="T148" i="6" s="1"/>
  <c r="T147" i="6" s="1"/>
  <c r="R149" i="6"/>
  <c r="R148" i="6"/>
  <c r="R147" i="6" s="1"/>
  <c r="P149" i="6"/>
  <c r="P148" i="6" s="1"/>
  <c r="P147" i="6" s="1"/>
  <c r="BI146" i="6"/>
  <c r="BH146" i="6"/>
  <c r="BG146" i="6"/>
  <c r="BE146" i="6"/>
  <c r="T146" i="6"/>
  <c r="T145" i="6"/>
  <c r="R146" i="6"/>
  <c r="R145" i="6"/>
  <c r="P146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J137" i="6"/>
  <c r="J136" i="6"/>
  <c r="F136" i="6"/>
  <c r="F134" i="6"/>
  <c r="E132" i="6"/>
  <c r="BI115" i="6"/>
  <c r="BH115" i="6"/>
  <c r="BG115" i="6"/>
  <c r="BE115" i="6"/>
  <c r="BI114" i="6"/>
  <c r="BH114" i="6"/>
  <c r="BG114" i="6"/>
  <c r="BF114" i="6"/>
  <c r="BE114" i="6"/>
  <c r="BI113" i="6"/>
  <c r="BH113" i="6"/>
  <c r="BG113" i="6"/>
  <c r="BF113" i="6"/>
  <c r="BE113" i="6"/>
  <c r="BI112" i="6"/>
  <c r="BH112" i="6"/>
  <c r="BG112" i="6"/>
  <c r="BF112" i="6"/>
  <c r="BE112" i="6"/>
  <c r="BI111" i="6"/>
  <c r="BH111" i="6"/>
  <c r="BG111" i="6"/>
  <c r="BF111" i="6"/>
  <c r="BE111" i="6"/>
  <c r="BI110" i="6"/>
  <c r="BH110" i="6"/>
  <c r="BG110" i="6"/>
  <c r="BF110" i="6"/>
  <c r="BE110" i="6"/>
  <c r="J96" i="6"/>
  <c r="J95" i="6"/>
  <c r="F95" i="6"/>
  <c r="F93" i="6"/>
  <c r="E91" i="6"/>
  <c r="J22" i="6"/>
  <c r="E22" i="6"/>
  <c r="F137" i="6" s="1"/>
  <c r="J21" i="6"/>
  <c r="J16" i="6"/>
  <c r="J134" i="6" s="1"/>
  <c r="E7" i="6"/>
  <c r="E85" i="6"/>
  <c r="J43" i="5"/>
  <c r="J42" i="5"/>
  <c r="AY100" i="1" s="1"/>
  <c r="J41" i="5"/>
  <c r="AX100" i="1"/>
  <c r="BI162" i="5"/>
  <c r="BH162" i="5"/>
  <c r="BG162" i="5"/>
  <c r="BE162" i="5"/>
  <c r="BK162" i="5"/>
  <c r="J162" i="5"/>
  <c r="BF162" i="5"/>
  <c r="BI161" i="5"/>
  <c r="BH161" i="5"/>
  <c r="BG161" i="5"/>
  <c r="BE161" i="5"/>
  <c r="BK161" i="5"/>
  <c r="J161" i="5" s="1"/>
  <c r="BF161" i="5" s="1"/>
  <c r="BI160" i="5"/>
  <c r="BH160" i="5"/>
  <c r="BG160" i="5"/>
  <c r="BE160" i="5"/>
  <c r="BK160" i="5"/>
  <c r="J160" i="5"/>
  <c r="BF160" i="5" s="1"/>
  <c r="BI159" i="5"/>
  <c r="BH159" i="5"/>
  <c r="BG159" i="5"/>
  <c r="BE159" i="5"/>
  <c r="BK159" i="5"/>
  <c r="J159" i="5"/>
  <c r="BF159" i="5"/>
  <c r="BI158" i="5"/>
  <c r="BH158" i="5"/>
  <c r="BG158" i="5"/>
  <c r="BE158" i="5"/>
  <c r="BK158" i="5"/>
  <c r="J158" i="5"/>
  <c r="BF158" i="5"/>
  <c r="BI157" i="5"/>
  <c r="BH157" i="5"/>
  <c r="BG157" i="5"/>
  <c r="BE157" i="5"/>
  <c r="BK157" i="5"/>
  <c r="J157" i="5" s="1"/>
  <c r="BF157" i="5" s="1"/>
  <c r="BI156" i="5"/>
  <c r="BH156" i="5"/>
  <c r="BG156" i="5"/>
  <c r="BE156" i="5"/>
  <c r="BK156" i="5"/>
  <c r="J156" i="5"/>
  <c r="BF156" i="5" s="1"/>
  <c r="BI155" i="5"/>
  <c r="BH155" i="5"/>
  <c r="BG155" i="5"/>
  <c r="BE155" i="5"/>
  <c r="BK155" i="5"/>
  <c r="J155" i="5" s="1"/>
  <c r="BF155" i="5" s="1"/>
  <c r="BI154" i="5"/>
  <c r="BH154" i="5"/>
  <c r="BG154" i="5"/>
  <c r="BE154" i="5"/>
  <c r="BK154" i="5"/>
  <c r="J154" i="5"/>
  <c r="BF154" i="5"/>
  <c r="BI153" i="5"/>
  <c r="BH153" i="5"/>
  <c r="BG153" i="5"/>
  <c r="BE153" i="5"/>
  <c r="BK153" i="5"/>
  <c r="J153" i="5" s="1"/>
  <c r="BF153" i="5" s="1"/>
  <c r="BI151" i="5"/>
  <c r="BH151" i="5"/>
  <c r="BG151" i="5"/>
  <c r="BE151" i="5"/>
  <c r="T151" i="5"/>
  <c r="T150" i="5" s="1"/>
  <c r="R151" i="5"/>
  <c r="R150" i="5" s="1"/>
  <c r="P151" i="5"/>
  <c r="P150" i="5" s="1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J136" i="5"/>
  <c r="J135" i="5"/>
  <c r="F135" i="5"/>
  <c r="F133" i="5"/>
  <c r="E131" i="5"/>
  <c r="BI114" i="5"/>
  <c r="BH114" i="5"/>
  <c r="BG114" i="5"/>
  <c r="BE114" i="5"/>
  <c r="BI113" i="5"/>
  <c r="BH113" i="5"/>
  <c r="BG113" i="5"/>
  <c r="BF113" i="5"/>
  <c r="BE113" i="5"/>
  <c r="BI112" i="5"/>
  <c r="BH112" i="5"/>
  <c r="BG112" i="5"/>
  <c r="BF112" i="5"/>
  <c r="BE112" i="5"/>
  <c r="BI111" i="5"/>
  <c r="BH111" i="5"/>
  <c r="BG111" i="5"/>
  <c r="BF111" i="5"/>
  <c r="BE111" i="5"/>
  <c r="BI110" i="5"/>
  <c r="BH110" i="5"/>
  <c r="BG110" i="5"/>
  <c r="BF110" i="5"/>
  <c r="BE110" i="5"/>
  <c r="BI109" i="5"/>
  <c r="BH109" i="5"/>
  <c r="BG109" i="5"/>
  <c r="BF109" i="5"/>
  <c r="BE109" i="5"/>
  <c r="J96" i="5"/>
  <c r="J95" i="5"/>
  <c r="F95" i="5"/>
  <c r="F93" i="5"/>
  <c r="E91" i="5"/>
  <c r="J22" i="5"/>
  <c r="E22" i="5"/>
  <c r="F96" i="5" s="1"/>
  <c r="J21" i="5"/>
  <c r="J16" i="5"/>
  <c r="J133" i="5" s="1"/>
  <c r="E7" i="5"/>
  <c r="E85" i="5"/>
  <c r="J43" i="4"/>
  <c r="J42" i="4"/>
  <c r="AY99" i="1" s="1"/>
  <c r="J41" i="4"/>
  <c r="AX99" i="1" s="1"/>
  <c r="BI168" i="4"/>
  <c r="BH168" i="4"/>
  <c r="BG168" i="4"/>
  <c r="BE168" i="4"/>
  <c r="BK168" i="4"/>
  <c r="J168" i="4" s="1"/>
  <c r="BF168" i="4" s="1"/>
  <c r="BI167" i="4"/>
  <c r="BH167" i="4"/>
  <c r="BG167" i="4"/>
  <c r="BE167" i="4"/>
  <c r="BK167" i="4"/>
  <c r="J167" i="4"/>
  <c r="BF167" i="4"/>
  <c r="BI166" i="4"/>
  <c r="BH166" i="4"/>
  <c r="BG166" i="4"/>
  <c r="BE166" i="4"/>
  <c r="BK166" i="4"/>
  <c r="J166" i="4" s="1"/>
  <c r="BF166" i="4" s="1"/>
  <c r="BI165" i="4"/>
  <c r="BH165" i="4"/>
  <c r="BG165" i="4"/>
  <c r="BE165" i="4"/>
  <c r="BK165" i="4"/>
  <c r="J165" i="4"/>
  <c r="BF165" i="4" s="1"/>
  <c r="BI164" i="4"/>
  <c r="BH164" i="4"/>
  <c r="BG164" i="4"/>
  <c r="BE164" i="4"/>
  <c r="BK164" i="4"/>
  <c r="J164" i="4"/>
  <c r="BF164" i="4"/>
  <c r="BI163" i="4"/>
  <c r="BH163" i="4"/>
  <c r="BG163" i="4"/>
  <c r="BE163" i="4"/>
  <c r="BK163" i="4"/>
  <c r="J163" i="4"/>
  <c r="BF163" i="4"/>
  <c r="BI162" i="4"/>
  <c r="BH162" i="4"/>
  <c r="BG162" i="4"/>
  <c r="BE162" i="4"/>
  <c r="BK162" i="4"/>
  <c r="J162" i="4" s="1"/>
  <c r="BF162" i="4" s="1"/>
  <c r="BI161" i="4"/>
  <c r="BH161" i="4"/>
  <c r="BG161" i="4"/>
  <c r="BE161" i="4"/>
  <c r="BK161" i="4"/>
  <c r="J161" i="4"/>
  <c r="BF161" i="4" s="1"/>
  <c r="BI160" i="4"/>
  <c r="BH160" i="4"/>
  <c r="BG160" i="4"/>
  <c r="BE160" i="4"/>
  <c r="BK160" i="4"/>
  <c r="J160" i="4" s="1"/>
  <c r="BF160" i="4" s="1"/>
  <c r="BI159" i="4"/>
  <c r="BH159" i="4"/>
  <c r="BG159" i="4"/>
  <c r="BE159" i="4"/>
  <c r="BK159" i="4"/>
  <c r="J159" i="4"/>
  <c r="BF159" i="4"/>
  <c r="BI157" i="4"/>
  <c r="BH157" i="4"/>
  <c r="BG157" i="4"/>
  <c r="BE157" i="4"/>
  <c r="T157" i="4"/>
  <c r="T156" i="4" s="1"/>
  <c r="R157" i="4"/>
  <c r="R156" i="4" s="1"/>
  <c r="P157" i="4"/>
  <c r="P156" i="4" s="1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J136" i="4"/>
  <c r="J135" i="4"/>
  <c r="F135" i="4"/>
  <c r="F133" i="4"/>
  <c r="E131" i="4"/>
  <c r="BI114" i="4"/>
  <c r="BH114" i="4"/>
  <c r="BG114" i="4"/>
  <c r="BE114" i="4"/>
  <c r="BI113" i="4"/>
  <c r="BH113" i="4"/>
  <c r="BG113" i="4"/>
  <c r="BF113" i="4"/>
  <c r="BE113" i="4"/>
  <c r="BI112" i="4"/>
  <c r="BH112" i="4"/>
  <c r="BG112" i="4"/>
  <c r="BF112" i="4"/>
  <c r="BE112" i="4"/>
  <c r="BI111" i="4"/>
  <c r="BH111" i="4"/>
  <c r="BG111" i="4"/>
  <c r="BF111" i="4"/>
  <c r="BE111" i="4"/>
  <c r="BI110" i="4"/>
  <c r="BH110" i="4"/>
  <c r="BG110" i="4"/>
  <c r="BF110" i="4"/>
  <c r="BE110" i="4"/>
  <c r="BI109" i="4"/>
  <c r="BH109" i="4"/>
  <c r="BG109" i="4"/>
  <c r="BF109" i="4"/>
  <c r="BE109" i="4"/>
  <c r="J96" i="4"/>
  <c r="J95" i="4"/>
  <c r="F95" i="4"/>
  <c r="F93" i="4"/>
  <c r="E91" i="4"/>
  <c r="J22" i="4"/>
  <c r="E22" i="4"/>
  <c r="F136" i="4" s="1"/>
  <c r="J21" i="4"/>
  <c r="J16" i="4"/>
  <c r="J93" i="4" s="1"/>
  <c r="E7" i="4"/>
  <c r="E125" i="4"/>
  <c r="J43" i="3"/>
  <c r="J42" i="3"/>
  <c r="AY98" i="1"/>
  <c r="J41" i="3"/>
  <c r="AX98" i="1"/>
  <c r="BI276" i="3"/>
  <c r="BH276" i="3"/>
  <c r="BG276" i="3"/>
  <c r="BE276" i="3"/>
  <c r="BK276" i="3"/>
  <c r="J276" i="3"/>
  <c r="BF276" i="3"/>
  <c r="BI275" i="3"/>
  <c r="BH275" i="3"/>
  <c r="BG275" i="3"/>
  <c r="BE275" i="3"/>
  <c r="BK275" i="3"/>
  <c r="J275" i="3" s="1"/>
  <c r="BF275" i="3" s="1"/>
  <c r="BI274" i="3"/>
  <c r="BH274" i="3"/>
  <c r="BG274" i="3"/>
  <c r="BE274" i="3"/>
  <c r="BK274" i="3"/>
  <c r="J274" i="3"/>
  <c r="BF274" i="3" s="1"/>
  <c r="BI273" i="3"/>
  <c r="BH273" i="3"/>
  <c r="BG273" i="3"/>
  <c r="BE273" i="3"/>
  <c r="BK273" i="3"/>
  <c r="J273" i="3"/>
  <c r="BF273" i="3"/>
  <c r="BI272" i="3"/>
  <c r="BH272" i="3"/>
  <c r="BG272" i="3"/>
  <c r="BE272" i="3"/>
  <c r="BK272" i="3"/>
  <c r="J272" i="3"/>
  <c r="BF272" i="3"/>
  <c r="BI271" i="3"/>
  <c r="BH271" i="3"/>
  <c r="BG271" i="3"/>
  <c r="BE271" i="3"/>
  <c r="BK271" i="3"/>
  <c r="J271" i="3" s="1"/>
  <c r="BF271" i="3" s="1"/>
  <c r="BI270" i="3"/>
  <c r="BH270" i="3"/>
  <c r="BG270" i="3"/>
  <c r="BE270" i="3"/>
  <c r="BK270" i="3"/>
  <c r="J270" i="3"/>
  <c r="BF270" i="3" s="1"/>
  <c r="BI269" i="3"/>
  <c r="BH269" i="3"/>
  <c r="BG269" i="3"/>
  <c r="BE269" i="3"/>
  <c r="BK269" i="3"/>
  <c r="J269" i="3"/>
  <c r="BF269" i="3"/>
  <c r="BI268" i="3"/>
  <c r="BH268" i="3"/>
  <c r="BG268" i="3"/>
  <c r="BE268" i="3"/>
  <c r="BK268" i="3"/>
  <c r="J268" i="3"/>
  <c r="BF268" i="3"/>
  <c r="BI267" i="3"/>
  <c r="BH267" i="3"/>
  <c r="BG267" i="3"/>
  <c r="BE267" i="3"/>
  <c r="BK267" i="3"/>
  <c r="J267" i="3" s="1"/>
  <c r="BF267" i="3" s="1"/>
  <c r="BI265" i="3"/>
  <c r="BH265" i="3"/>
  <c r="BG265" i="3"/>
  <c r="BE265" i="3"/>
  <c r="T265" i="3"/>
  <c r="T264" i="3" s="1"/>
  <c r="R265" i="3"/>
  <c r="R264" i="3" s="1"/>
  <c r="P265" i="3"/>
  <c r="P264" i="3"/>
  <c r="BI263" i="3"/>
  <c r="BH263" i="3"/>
  <c r="BG263" i="3"/>
  <c r="BE263" i="3"/>
  <c r="T263" i="3"/>
  <c r="R263" i="3"/>
  <c r="P263" i="3"/>
  <c r="BI261" i="3"/>
  <c r="BH261" i="3"/>
  <c r="BG261" i="3"/>
  <c r="BE261" i="3"/>
  <c r="T261" i="3"/>
  <c r="R261" i="3"/>
  <c r="P261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3" i="3"/>
  <c r="BH253" i="3"/>
  <c r="BG253" i="3"/>
  <c r="BE253" i="3"/>
  <c r="T253" i="3"/>
  <c r="R253" i="3"/>
  <c r="P253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8" i="3"/>
  <c r="BH248" i="3"/>
  <c r="BG248" i="3"/>
  <c r="BE248" i="3"/>
  <c r="T248" i="3"/>
  <c r="R248" i="3"/>
  <c r="P248" i="3"/>
  <c r="BI246" i="3"/>
  <c r="BH246" i="3"/>
  <c r="BG246" i="3"/>
  <c r="BE246" i="3"/>
  <c r="T246" i="3"/>
  <c r="R246" i="3"/>
  <c r="P246" i="3"/>
  <c r="BI244" i="3"/>
  <c r="BH244" i="3"/>
  <c r="BG244" i="3"/>
  <c r="BE244" i="3"/>
  <c r="T244" i="3"/>
  <c r="R244" i="3"/>
  <c r="P244" i="3"/>
  <c r="BI242" i="3"/>
  <c r="BH242" i="3"/>
  <c r="BG242" i="3"/>
  <c r="BE242" i="3"/>
  <c r="T242" i="3"/>
  <c r="R242" i="3"/>
  <c r="P242" i="3"/>
  <c r="BI238" i="3"/>
  <c r="BH238" i="3"/>
  <c r="BG238" i="3"/>
  <c r="BE238" i="3"/>
  <c r="T238" i="3"/>
  <c r="R238" i="3"/>
  <c r="P238" i="3"/>
  <c r="BI236" i="3"/>
  <c r="BH236" i="3"/>
  <c r="BG236" i="3"/>
  <c r="BE236" i="3"/>
  <c r="T236" i="3"/>
  <c r="R236" i="3"/>
  <c r="P236" i="3"/>
  <c r="BI232" i="3"/>
  <c r="BH232" i="3"/>
  <c r="BG232" i="3"/>
  <c r="BE232" i="3"/>
  <c r="T232" i="3"/>
  <c r="R232" i="3"/>
  <c r="P232" i="3"/>
  <c r="BI230" i="3"/>
  <c r="BH230" i="3"/>
  <c r="BG230" i="3"/>
  <c r="BE230" i="3"/>
  <c r="T230" i="3"/>
  <c r="R230" i="3"/>
  <c r="P230" i="3"/>
  <c r="BI228" i="3"/>
  <c r="BH228" i="3"/>
  <c r="BG228" i="3"/>
  <c r="BE228" i="3"/>
  <c r="T228" i="3"/>
  <c r="R228" i="3"/>
  <c r="P228" i="3"/>
  <c r="BI226" i="3"/>
  <c r="BH226" i="3"/>
  <c r="BG226" i="3"/>
  <c r="BE226" i="3"/>
  <c r="T226" i="3"/>
  <c r="R226" i="3"/>
  <c r="P226" i="3"/>
  <c r="BI224" i="3"/>
  <c r="BH224" i="3"/>
  <c r="BG224" i="3"/>
  <c r="BE224" i="3"/>
  <c r="T224" i="3"/>
  <c r="R224" i="3"/>
  <c r="P224" i="3"/>
  <c r="BI214" i="3"/>
  <c r="BH214" i="3"/>
  <c r="BG214" i="3"/>
  <c r="BE214" i="3"/>
  <c r="T214" i="3"/>
  <c r="R214" i="3"/>
  <c r="P214" i="3"/>
  <c r="BI212" i="3"/>
  <c r="BH212" i="3"/>
  <c r="BG212" i="3"/>
  <c r="BE212" i="3"/>
  <c r="T212" i="3"/>
  <c r="R212" i="3"/>
  <c r="P212" i="3"/>
  <c r="BI210" i="3"/>
  <c r="BH210" i="3"/>
  <c r="BG210" i="3"/>
  <c r="BE210" i="3"/>
  <c r="T210" i="3"/>
  <c r="R210" i="3"/>
  <c r="P210" i="3"/>
  <c r="BI208" i="3"/>
  <c r="BH208" i="3"/>
  <c r="BG208" i="3"/>
  <c r="BE208" i="3"/>
  <c r="T208" i="3"/>
  <c r="R208" i="3"/>
  <c r="P208" i="3"/>
  <c r="BI206" i="3"/>
  <c r="BH206" i="3"/>
  <c r="BG206" i="3"/>
  <c r="BE206" i="3"/>
  <c r="T206" i="3"/>
  <c r="R206" i="3"/>
  <c r="P206" i="3"/>
  <c r="BI202" i="3"/>
  <c r="BH202" i="3"/>
  <c r="BG202" i="3"/>
  <c r="BE202" i="3"/>
  <c r="T202" i="3"/>
  <c r="R202" i="3"/>
  <c r="P202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89" i="3"/>
  <c r="BH189" i="3"/>
  <c r="BG189" i="3"/>
  <c r="BE189" i="3"/>
  <c r="T189" i="3"/>
  <c r="R189" i="3"/>
  <c r="P189" i="3"/>
  <c r="BI186" i="3"/>
  <c r="BH186" i="3"/>
  <c r="BG186" i="3"/>
  <c r="BE186" i="3"/>
  <c r="T186" i="3"/>
  <c r="T185" i="3" s="1"/>
  <c r="R186" i="3"/>
  <c r="R185" i="3" s="1"/>
  <c r="P186" i="3"/>
  <c r="P185" i="3" s="1"/>
  <c r="BI183" i="3"/>
  <c r="BH183" i="3"/>
  <c r="BG183" i="3"/>
  <c r="BE183" i="3"/>
  <c r="T183" i="3"/>
  <c r="R183" i="3"/>
  <c r="P183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3" i="3"/>
  <c r="BH173" i="3"/>
  <c r="BG173" i="3"/>
  <c r="BE173" i="3"/>
  <c r="T173" i="3"/>
  <c r="R173" i="3"/>
  <c r="P173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8" i="3"/>
  <c r="BH168" i="3"/>
  <c r="BG168" i="3"/>
  <c r="BE168" i="3"/>
  <c r="T168" i="3"/>
  <c r="R168" i="3"/>
  <c r="P168" i="3"/>
  <c r="BI166" i="3"/>
  <c r="BH166" i="3"/>
  <c r="BG166" i="3"/>
  <c r="BE166" i="3"/>
  <c r="T166" i="3"/>
  <c r="R166" i="3"/>
  <c r="P166" i="3"/>
  <c r="BI164" i="3"/>
  <c r="BH164" i="3"/>
  <c r="BG164" i="3"/>
  <c r="BE164" i="3"/>
  <c r="T164" i="3"/>
  <c r="R164" i="3"/>
  <c r="P164" i="3"/>
  <c r="BI162" i="3"/>
  <c r="BH162" i="3"/>
  <c r="BG162" i="3"/>
  <c r="BE162" i="3"/>
  <c r="T162" i="3"/>
  <c r="R162" i="3"/>
  <c r="P162" i="3"/>
  <c r="BI159" i="3"/>
  <c r="BH159" i="3"/>
  <c r="BG159" i="3"/>
  <c r="BE159" i="3"/>
  <c r="T159" i="3"/>
  <c r="R159" i="3"/>
  <c r="P159" i="3"/>
  <c r="BI157" i="3"/>
  <c r="BH157" i="3"/>
  <c r="BG157" i="3"/>
  <c r="BE157" i="3"/>
  <c r="T157" i="3"/>
  <c r="R157" i="3"/>
  <c r="P157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J146" i="3"/>
  <c r="J145" i="3"/>
  <c r="F145" i="3"/>
  <c r="F143" i="3"/>
  <c r="E141" i="3"/>
  <c r="BI124" i="3"/>
  <c r="BH124" i="3"/>
  <c r="BG124" i="3"/>
  <c r="BE124" i="3"/>
  <c r="BI123" i="3"/>
  <c r="BH123" i="3"/>
  <c r="BG123" i="3"/>
  <c r="BF123" i="3"/>
  <c r="BE123" i="3"/>
  <c r="BI122" i="3"/>
  <c r="BH122" i="3"/>
  <c r="BG122" i="3"/>
  <c r="BF122" i="3"/>
  <c r="BE122" i="3"/>
  <c r="BI121" i="3"/>
  <c r="BH121" i="3"/>
  <c r="BG121" i="3"/>
  <c r="BF121" i="3"/>
  <c r="BE121" i="3"/>
  <c r="BI120" i="3"/>
  <c r="BH120" i="3"/>
  <c r="BG120" i="3"/>
  <c r="BF120" i="3"/>
  <c r="BE120" i="3"/>
  <c r="BI119" i="3"/>
  <c r="BH119" i="3"/>
  <c r="BG119" i="3"/>
  <c r="BF119" i="3"/>
  <c r="BE119" i="3"/>
  <c r="J96" i="3"/>
  <c r="J95" i="3"/>
  <c r="F95" i="3"/>
  <c r="F93" i="3"/>
  <c r="E91" i="3"/>
  <c r="J22" i="3"/>
  <c r="E22" i="3"/>
  <c r="F96" i="3" s="1"/>
  <c r="J21" i="3"/>
  <c r="J16" i="3"/>
  <c r="J93" i="3"/>
  <c r="E7" i="3"/>
  <c r="E135" i="3"/>
  <c r="J43" i="2"/>
  <c r="J42" i="2"/>
  <c r="AY97" i="1" s="1"/>
  <c r="J41" i="2"/>
  <c r="AX97" i="1"/>
  <c r="BI272" i="2"/>
  <c r="BH272" i="2"/>
  <c r="BG272" i="2"/>
  <c r="BE272" i="2"/>
  <c r="BK272" i="2"/>
  <c r="J272" i="2" s="1"/>
  <c r="BF272" i="2" s="1"/>
  <c r="BI271" i="2"/>
  <c r="BH271" i="2"/>
  <c r="BG271" i="2"/>
  <c r="BE271" i="2"/>
  <c r="BK271" i="2"/>
  <c r="J271" i="2"/>
  <c r="BF271" i="2" s="1"/>
  <c r="BI270" i="2"/>
  <c r="BH270" i="2"/>
  <c r="BG270" i="2"/>
  <c r="BE270" i="2"/>
  <c r="BK270" i="2"/>
  <c r="J270" i="2" s="1"/>
  <c r="BF270" i="2" s="1"/>
  <c r="BI269" i="2"/>
  <c r="BH269" i="2"/>
  <c r="BG269" i="2"/>
  <c r="BE269" i="2"/>
  <c r="BK269" i="2"/>
  <c r="J269" i="2" s="1"/>
  <c r="BF269" i="2" s="1"/>
  <c r="BI268" i="2"/>
  <c r="BH268" i="2"/>
  <c r="BG268" i="2"/>
  <c r="BE268" i="2"/>
  <c r="BK268" i="2"/>
  <c r="J268" i="2" s="1"/>
  <c r="BF268" i="2" s="1"/>
  <c r="BI267" i="2"/>
  <c r="BH267" i="2"/>
  <c r="BG267" i="2"/>
  <c r="BE267" i="2"/>
  <c r="BK267" i="2"/>
  <c r="J267" i="2"/>
  <c r="BF267" i="2" s="1"/>
  <c r="BI266" i="2"/>
  <c r="BH266" i="2"/>
  <c r="BG266" i="2"/>
  <c r="BE266" i="2"/>
  <c r="BK266" i="2"/>
  <c r="J266" i="2" s="1"/>
  <c r="BF266" i="2" s="1"/>
  <c r="BI265" i="2"/>
  <c r="BH265" i="2"/>
  <c r="BG265" i="2"/>
  <c r="BE265" i="2"/>
  <c r="BK265" i="2"/>
  <c r="J265" i="2" s="1"/>
  <c r="BF265" i="2" s="1"/>
  <c r="BI264" i="2"/>
  <c r="BH264" i="2"/>
  <c r="BG264" i="2"/>
  <c r="BE264" i="2"/>
  <c r="BK264" i="2"/>
  <c r="J264" i="2" s="1"/>
  <c r="BF264" i="2" s="1"/>
  <c r="BI263" i="2"/>
  <c r="BH263" i="2"/>
  <c r="BG263" i="2"/>
  <c r="BE263" i="2"/>
  <c r="BK263" i="2"/>
  <c r="J263" i="2"/>
  <c r="BF263" i="2" s="1"/>
  <c r="BI261" i="2"/>
  <c r="BH261" i="2"/>
  <c r="BG261" i="2"/>
  <c r="BE261" i="2"/>
  <c r="T261" i="2"/>
  <c r="T260" i="2" s="1"/>
  <c r="R261" i="2"/>
  <c r="R260" i="2" s="1"/>
  <c r="P261" i="2"/>
  <c r="P260" i="2" s="1"/>
  <c r="BI258" i="2"/>
  <c r="BH258" i="2"/>
  <c r="BG258" i="2"/>
  <c r="BE258" i="2"/>
  <c r="T258" i="2"/>
  <c r="T257" i="2" s="1"/>
  <c r="R258" i="2"/>
  <c r="R257" i="2" s="1"/>
  <c r="P258" i="2"/>
  <c r="P257" i="2" s="1"/>
  <c r="BI254" i="2"/>
  <c r="BH254" i="2"/>
  <c r="BG254" i="2"/>
  <c r="BE254" i="2"/>
  <c r="T254" i="2"/>
  <c r="R254" i="2"/>
  <c r="P254" i="2"/>
  <c r="BI251" i="2"/>
  <c r="BH251" i="2"/>
  <c r="BG251" i="2"/>
  <c r="BE251" i="2"/>
  <c r="T251" i="2"/>
  <c r="R251" i="2"/>
  <c r="P251" i="2"/>
  <c r="BI249" i="2"/>
  <c r="BH249" i="2"/>
  <c r="BG249" i="2"/>
  <c r="BE249" i="2"/>
  <c r="T249" i="2"/>
  <c r="R249" i="2"/>
  <c r="P249" i="2"/>
  <c r="BI246" i="2"/>
  <c r="BH246" i="2"/>
  <c r="BG246" i="2"/>
  <c r="BE246" i="2"/>
  <c r="T246" i="2"/>
  <c r="R246" i="2"/>
  <c r="P246" i="2"/>
  <c r="BI244" i="2"/>
  <c r="BH244" i="2"/>
  <c r="BG244" i="2"/>
  <c r="BE244" i="2"/>
  <c r="T244" i="2"/>
  <c r="R244" i="2"/>
  <c r="P244" i="2"/>
  <c r="BI242" i="2"/>
  <c r="BH242" i="2"/>
  <c r="BG242" i="2"/>
  <c r="BE242" i="2"/>
  <c r="T242" i="2"/>
  <c r="R242" i="2"/>
  <c r="P242" i="2"/>
  <c r="BI240" i="2"/>
  <c r="BH240" i="2"/>
  <c r="BG240" i="2"/>
  <c r="BE240" i="2"/>
  <c r="T240" i="2"/>
  <c r="R240" i="2"/>
  <c r="P240" i="2"/>
  <c r="BI238" i="2"/>
  <c r="BH238" i="2"/>
  <c r="BG238" i="2"/>
  <c r="BE238" i="2"/>
  <c r="T238" i="2"/>
  <c r="R238" i="2"/>
  <c r="P238" i="2"/>
  <c r="BI236" i="2"/>
  <c r="BH236" i="2"/>
  <c r="BG236" i="2"/>
  <c r="BE236" i="2"/>
  <c r="T236" i="2"/>
  <c r="R236" i="2"/>
  <c r="P236" i="2"/>
  <c r="BI232" i="2"/>
  <c r="BH232" i="2"/>
  <c r="BG232" i="2"/>
  <c r="BE232" i="2"/>
  <c r="T232" i="2"/>
  <c r="T231" i="2"/>
  <c r="R232" i="2"/>
  <c r="R231" i="2"/>
  <c r="P232" i="2"/>
  <c r="P231" i="2"/>
  <c r="BI229" i="2"/>
  <c r="BH229" i="2"/>
  <c r="BG229" i="2"/>
  <c r="BE229" i="2"/>
  <c r="T229" i="2"/>
  <c r="T228" i="2"/>
  <c r="R229" i="2"/>
  <c r="R228" i="2"/>
  <c r="P229" i="2"/>
  <c r="P228" i="2"/>
  <c r="BI226" i="2"/>
  <c r="BH226" i="2"/>
  <c r="BG226" i="2"/>
  <c r="BE226" i="2"/>
  <c r="T226" i="2"/>
  <c r="T225" i="2"/>
  <c r="R226" i="2"/>
  <c r="R225" i="2"/>
  <c r="P226" i="2"/>
  <c r="P225" i="2"/>
  <c r="BI223" i="2"/>
  <c r="BH223" i="2"/>
  <c r="BG223" i="2"/>
  <c r="BE223" i="2"/>
  <c r="T223" i="2"/>
  <c r="T222" i="2"/>
  <c r="R223" i="2"/>
  <c r="R222" i="2" s="1"/>
  <c r="P223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1" i="2"/>
  <c r="BH211" i="2"/>
  <c r="BG211" i="2"/>
  <c r="BE211" i="2"/>
  <c r="T211" i="2"/>
  <c r="R211" i="2"/>
  <c r="P211" i="2"/>
  <c r="BI209" i="2"/>
  <c r="BH209" i="2"/>
  <c r="BG209" i="2"/>
  <c r="BE209" i="2"/>
  <c r="T209" i="2"/>
  <c r="R209" i="2"/>
  <c r="P209" i="2"/>
  <c r="BI207" i="2"/>
  <c r="BH207" i="2"/>
  <c r="BG207" i="2"/>
  <c r="BE207" i="2"/>
  <c r="T207" i="2"/>
  <c r="R207" i="2"/>
  <c r="P207" i="2"/>
  <c r="BI205" i="2"/>
  <c r="BH205" i="2"/>
  <c r="BG205" i="2"/>
  <c r="BE205" i="2"/>
  <c r="T205" i="2"/>
  <c r="R205" i="2"/>
  <c r="P205" i="2"/>
  <c r="BI202" i="2"/>
  <c r="BH202" i="2"/>
  <c r="BG202" i="2"/>
  <c r="BE202" i="2"/>
  <c r="T202" i="2"/>
  <c r="R202" i="2"/>
  <c r="P202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0" i="2"/>
  <c r="BH190" i="2"/>
  <c r="BG190" i="2"/>
  <c r="BE190" i="2"/>
  <c r="T190" i="2"/>
  <c r="R190" i="2"/>
  <c r="P190" i="2"/>
  <c r="BI186" i="2"/>
  <c r="BH186" i="2"/>
  <c r="BG186" i="2"/>
  <c r="BE186" i="2"/>
  <c r="T186" i="2"/>
  <c r="R186" i="2"/>
  <c r="P186" i="2"/>
  <c r="BI181" i="2"/>
  <c r="BH181" i="2"/>
  <c r="BG181" i="2"/>
  <c r="BE181" i="2"/>
  <c r="T181" i="2"/>
  <c r="R181" i="2"/>
  <c r="P181" i="2"/>
  <c r="BI178" i="2"/>
  <c r="BH178" i="2"/>
  <c r="BG178" i="2"/>
  <c r="BE178" i="2"/>
  <c r="T178" i="2"/>
  <c r="R178" i="2"/>
  <c r="P178" i="2"/>
  <c r="BI175" i="2"/>
  <c r="BH175" i="2"/>
  <c r="BG175" i="2"/>
  <c r="BE175" i="2"/>
  <c r="T175" i="2"/>
  <c r="R175" i="2"/>
  <c r="P175" i="2"/>
  <c r="BI172" i="2"/>
  <c r="BH172" i="2"/>
  <c r="BG172" i="2"/>
  <c r="BE172" i="2"/>
  <c r="T172" i="2"/>
  <c r="R172" i="2"/>
  <c r="P172" i="2"/>
  <c r="BI169" i="2"/>
  <c r="BH169" i="2"/>
  <c r="BG169" i="2"/>
  <c r="BE169" i="2"/>
  <c r="T169" i="2"/>
  <c r="R169" i="2"/>
  <c r="P169" i="2"/>
  <c r="BI166" i="2"/>
  <c r="BH166" i="2"/>
  <c r="BG166" i="2"/>
  <c r="BE166" i="2"/>
  <c r="T166" i="2"/>
  <c r="R166" i="2"/>
  <c r="P166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5" i="2"/>
  <c r="BH155" i="2"/>
  <c r="BG155" i="2"/>
  <c r="BE155" i="2"/>
  <c r="T155" i="2"/>
  <c r="R155" i="2"/>
  <c r="P155" i="2"/>
  <c r="BI152" i="2"/>
  <c r="BH152" i="2"/>
  <c r="BG152" i="2"/>
  <c r="BE152" i="2"/>
  <c r="T152" i="2"/>
  <c r="R152" i="2"/>
  <c r="P152" i="2"/>
  <c r="BI149" i="2"/>
  <c r="BH149" i="2"/>
  <c r="BG149" i="2"/>
  <c r="BE149" i="2"/>
  <c r="T149" i="2"/>
  <c r="R149" i="2"/>
  <c r="P149" i="2"/>
  <c r="J143" i="2"/>
  <c r="J142" i="2"/>
  <c r="F142" i="2"/>
  <c r="F140" i="2"/>
  <c r="E138" i="2"/>
  <c r="BI121" i="2"/>
  <c r="BH121" i="2"/>
  <c r="BG121" i="2"/>
  <c r="BE121" i="2"/>
  <c r="BI120" i="2"/>
  <c r="BH120" i="2"/>
  <c r="BG120" i="2"/>
  <c r="BF120" i="2"/>
  <c r="BE120" i="2"/>
  <c r="BI119" i="2"/>
  <c r="BH119" i="2"/>
  <c r="BG119" i="2"/>
  <c r="BF119" i="2"/>
  <c r="BE119" i="2"/>
  <c r="BI118" i="2"/>
  <c r="BH118" i="2"/>
  <c r="BG118" i="2"/>
  <c r="BF118" i="2"/>
  <c r="BE118" i="2"/>
  <c r="BI117" i="2"/>
  <c r="BH117" i="2"/>
  <c r="BG117" i="2"/>
  <c r="BF117" i="2"/>
  <c r="BE117" i="2"/>
  <c r="BI116" i="2"/>
  <c r="BH116" i="2"/>
  <c r="BG116" i="2"/>
  <c r="BF116" i="2"/>
  <c r="BE116" i="2"/>
  <c r="J96" i="2"/>
  <c r="J95" i="2"/>
  <c r="F95" i="2"/>
  <c r="F93" i="2"/>
  <c r="E91" i="2"/>
  <c r="J22" i="2"/>
  <c r="E22" i="2"/>
  <c r="F143" i="2" s="1"/>
  <c r="J21" i="2"/>
  <c r="J16" i="2"/>
  <c r="J140" i="2" s="1"/>
  <c r="E7" i="2"/>
  <c r="E132" i="2"/>
  <c r="CK112" i="1"/>
  <c r="CJ112" i="1"/>
  <c r="CI112" i="1"/>
  <c r="CH112" i="1"/>
  <c r="CG112" i="1"/>
  <c r="CF112" i="1"/>
  <c r="BZ112" i="1"/>
  <c r="CE112" i="1"/>
  <c r="CK111" i="1"/>
  <c r="CJ111" i="1"/>
  <c r="CI111" i="1"/>
  <c r="CH111" i="1"/>
  <c r="CG111" i="1"/>
  <c r="CF111" i="1"/>
  <c r="BZ111" i="1"/>
  <c r="CE111" i="1"/>
  <c r="CK110" i="1"/>
  <c r="CJ110" i="1"/>
  <c r="CI110" i="1"/>
  <c r="CH110" i="1"/>
  <c r="CG110" i="1"/>
  <c r="CF110" i="1"/>
  <c r="BZ110" i="1"/>
  <c r="CE110" i="1"/>
  <c r="CK109" i="1"/>
  <c r="CJ109" i="1"/>
  <c r="CI109" i="1"/>
  <c r="CH109" i="1"/>
  <c r="CG109" i="1"/>
  <c r="CF109" i="1"/>
  <c r="BZ109" i="1"/>
  <c r="CE109" i="1"/>
  <c r="L90" i="1"/>
  <c r="AM90" i="1"/>
  <c r="AM89" i="1"/>
  <c r="L89" i="1"/>
  <c r="AM87" i="1"/>
  <c r="L87" i="1"/>
  <c r="L85" i="1"/>
  <c r="L84" i="1"/>
  <c r="BK205" i="2"/>
  <c r="J172" i="2"/>
  <c r="J169" i="2"/>
  <c r="J244" i="2"/>
  <c r="J238" i="2"/>
  <c r="BK226" i="2"/>
  <c r="J214" i="2"/>
  <c r="J261" i="2"/>
  <c r="BK246" i="2"/>
  <c r="BK218" i="2"/>
  <c r="BK178" i="2"/>
  <c r="J263" i="3"/>
  <c r="J242" i="3"/>
  <c r="J206" i="3"/>
  <c r="J191" i="3"/>
  <c r="BK162" i="3"/>
  <c r="BK238" i="3"/>
  <c r="J183" i="3"/>
  <c r="J164" i="3"/>
  <c r="BK265" i="3"/>
  <c r="BK214" i="3"/>
  <c r="J189" i="3"/>
  <c r="BK153" i="3"/>
  <c r="J224" i="3"/>
  <c r="BK196" i="3"/>
  <c r="J238" i="3"/>
  <c r="BK202" i="3"/>
  <c r="BK170" i="3"/>
  <c r="J154" i="3"/>
  <c r="BK210" i="3"/>
  <c r="J168" i="3"/>
  <c r="BK148" i="4"/>
  <c r="J152" i="4"/>
  <c r="BK155" i="4"/>
  <c r="J144" i="4"/>
  <c r="J143" i="5"/>
  <c r="BK143" i="5"/>
  <c r="BK149" i="6"/>
  <c r="BK143" i="6"/>
  <c r="BK238" i="7"/>
  <c r="J227" i="7"/>
  <c r="J217" i="7"/>
  <c r="BK211" i="7"/>
  <c r="BK201" i="7"/>
  <c r="J194" i="7"/>
  <c r="J178" i="7"/>
  <c r="J163" i="7"/>
  <c r="J146" i="7"/>
  <c r="BK235" i="7"/>
  <c r="J222" i="7"/>
  <c r="J212" i="7"/>
  <c r="BK205" i="7"/>
  <c r="J179" i="7"/>
  <c r="BK155" i="7"/>
  <c r="BK243" i="7"/>
  <c r="BK225" i="7"/>
  <c r="J200" i="7"/>
  <c r="J190" i="7"/>
  <c r="BK146" i="7"/>
  <c r="J233" i="7"/>
  <c r="J208" i="7"/>
  <c r="J181" i="7"/>
  <c r="BK166" i="7"/>
  <c r="BK153" i="7"/>
  <c r="J242" i="7"/>
  <c r="BK227" i="7"/>
  <c r="J215" i="7"/>
  <c r="J201" i="7"/>
  <c r="BK185" i="7"/>
  <c r="BK174" i="7"/>
  <c r="BK157" i="7"/>
  <c r="BK147" i="7"/>
  <c r="BK165" i="7"/>
  <c r="BK149" i="7"/>
  <c r="J146" i="8"/>
  <c r="BK149" i="8"/>
  <c r="J139" i="8"/>
  <c r="J152" i="8"/>
  <c r="BK138" i="8"/>
  <c r="J276" i="9"/>
  <c r="J255" i="9"/>
  <c r="BK245" i="9"/>
  <c r="J238" i="9"/>
  <c r="J222" i="9"/>
  <c r="J204" i="9"/>
  <c r="J177" i="9"/>
  <c r="J168" i="9"/>
  <c r="BK277" i="9"/>
  <c r="J264" i="9"/>
  <c r="J244" i="9"/>
  <c r="J224" i="9"/>
  <c r="BK212" i="9"/>
  <c r="BK197" i="9"/>
  <c r="J184" i="9"/>
  <c r="J154" i="9"/>
  <c r="BK267" i="9"/>
  <c r="J252" i="9"/>
  <c r="BK221" i="9"/>
  <c r="J210" i="9"/>
  <c r="J195" i="9"/>
  <c r="BK174" i="9"/>
  <c r="J162" i="9"/>
  <c r="J142" i="9"/>
  <c r="BK265" i="9"/>
  <c r="J250" i="9"/>
  <c r="BK232" i="9"/>
  <c r="BK207" i="9"/>
  <c r="J188" i="9"/>
  <c r="BK177" i="9"/>
  <c r="BK160" i="9"/>
  <c r="J190" i="9"/>
  <c r="BK166" i="9"/>
  <c r="J144" i="9"/>
  <c r="BK261" i="9"/>
  <c r="J241" i="9"/>
  <c r="BK227" i="9"/>
  <c r="J218" i="9"/>
  <c r="BK199" i="9"/>
  <c r="J180" i="9"/>
  <c r="BK165" i="9"/>
  <c r="BK159" i="9"/>
  <c r="J171" i="10"/>
  <c r="BK152" i="10"/>
  <c r="BK171" i="10"/>
  <c r="BK163" i="10"/>
  <c r="J175" i="10"/>
  <c r="BK177" i="10"/>
  <c r="BK143" i="10"/>
  <c r="BK172" i="10"/>
  <c r="J163" i="10"/>
  <c r="J176" i="10"/>
  <c r="BK156" i="10"/>
  <c r="BK139" i="10"/>
  <c r="BK168" i="11"/>
  <c r="BK158" i="11"/>
  <c r="J167" i="11"/>
  <c r="BK147" i="11"/>
  <c r="J166" i="11"/>
  <c r="BK159" i="11"/>
  <c r="BK145" i="11"/>
  <c r="BK150" i="11"/>
  <c r="J197" i="2"/>
  <c r="J251" i="2"/>
  <c r="BK238" i="2"/>
  <c r="J217" i="2"/>
  <c r="BK258" i="2"/>
  <c r="J226" i="2"/>
  <c r="BK186" i="2"/>
  <c r="J265" i="3"/>
  <c r="J236" i="3"/>
  <c r="J197" i="3"/>
  <c r="BK180" i="3"/>
  <c r="BK261" i="3"/>
  <c r="J176" i="3"/>
  <c r="J153" i="3"/>
  <c r="J171" i="3"/>
  <c r="BK228" i="3"/>
  <c r="BK248" i="3"/>
  <c r="J186" i="3"/>
  <c r="J255" i="3"/>
  <c r="BK189" i="3"/>
  <c r="BK145" i="4"/>
  <c r="BK147" i="4"/>
  <c r="BK146" i="4"/>
  <c r="BK151" i="5"/>
  <c r="BK149" i="5"/>
  <c r="BK146" i="6"/>
  <c r="BK240" i="7"/>
  <c r="J219" i="7"/>
  <c r="BK209" i="7"/>
  <c r="BK197" i="7"/>
  <c r="J183" i="7"/>
  <c r="J175" i="7"/>
  <c r="BK156" i="7"/>
  <c r="J243" i="7"/>
  <c r="J228" i="7"/>
  <c r="BK218" i="7"/>
  <c r="BK208" i="7"/>
  <c r="J187" i="7"/>
  <c r="J167" i="7"/>
  <c r="J246" i="7"/>
  <c r="J226" i="7"/>
  <c r="BK196" i="7"/>
  <c r="BK171" i="7"/>
  <c r="J239" i="7"/>
  <c r="BK202" i="7"/>
  <c r="BK167" i="7"/>
  <c r="BK145" i="7"/>
  <c r="BK236" i="7"/>
  <c r="J223" i="7"/>
  <c r="J210" i="7"/>
  <c r="J197" i="7"/>
  <c r="BK183" i="7"/>
  <c r="J168" i="7"/>
  <c r="J149" i="7"/>
  <c r="BK168" i="7"/>
  <c r="BK152" i="7"/>
  <c r="BK155" i="8"/>
  <c r="J148" i="8"/>
  <c r="BK253" i="9"/>
  <c r="J229" i="9"/>
  <c r="J216" i="9"/>
  <c r="J173" i="9"/>
  <c r="J165" i="9"/>
  <c r="BK276" i="9"/>
  <c r="BK252" i="9"/>
  <c r="J242" i="9"/>
  <c r="BK219" i="9"/>
  <c r="J202" i="9"/>
  <c r="BK192" i="9"/>
  <c r="BK180" i="9"/>
  <c r="J146" i="9"/>
  <c r="BK264" i="9"/>
  <c r="J249" i="9"/>
  <c r="BK208" i="9"/>
  <c r="J198" i="9"/>
  <c r="BK179" i="9"/>
  <c r="J161" i="9"/>
  <c r="BK257" i="9"/>
  <c r="BK241" i="9"/>
  <c r="J203" i="9"/>
  <c r="J192" i="9"/>
  <c r="BK175" i="9"/>
  <c r="BK162" i="9"/>
  <c r="BK145" i="9"/>
  <c r="BK144" i="9"/>
  <c r="BK273" i="9"/>
  <c r="J269" i="9"/>
  <c r="J259" i="9"/>
  <c r="J258" i="9"/>
  <c r="BK256" i="9"/>
  <c r="BK254" i="9"/>
  <c r="BK250" i="9"/>
  <c r="BK248" i="9"/>
  <c r="BK247" i="9"/>
  <c r="BK243" i="9"/>
  <c r="BK240" i="9"/>
  <c r="BK239" i="9"/>
  <c r="BK237" i="9"/>
  <c r="BK236" i="9"/>
  <c r="J235" i="9"/>
  <c r="BK234" i="9"/>
  <c r="J231" i="9"/>
  <c r="J228" i="9"/>
  <c r="J221" i="9"/>
  <c r="BK220" i="9"/>
  <c r="BK217" i="9"/>
  <c r="J213" i="9"/>
  <c r="J212" i="9"/>
  <c r="BK201" i="9"/>
  <c r="J189" i="9"/>
  <c r="BK176" i="9"/>
  <c r="BK151" i="9"/>
  <c r="BK269" i="9"/>
  <c r="J256" i="9"/>
  <c r="J233" i="9"/>
  <c r="BK200" i="9"/>
  <c r="J169" i="9"/>
  <c r="BK142" i="9"/>
  <c r="J174" i="10"/>
  <c r="J158" i="10"/>
  <c r="BK173" i="10"/>
  <c r="J164" i="10"/>
  <c r="BK151" i="10"/>
  <c r="BK140" i="10"/>
  <c r="BK157" i="10"/>
  <c r="BK149" i="10"/>
  <c r="BK176" i="10"/>
  <c r="J142" i="10"/>
  <c r="J169" i="10"/>
  <c r="BK144" i="10"/>
  <c r="J151" i="10"/>
  <c r="J142" i="11"/>
  <c r="BK162" i="11"/>
  <c r="BK163" i="11"/>
  <c r="BK154" i="11"/>
  <c r="J168" i="11"/>
  <c r="BK169" i="11"/>
  <c r="J150" i="11"/>
  <c r="J147" i="11"/>
  <c r="J161" i="2"/>
  <c r="BK160" i="2"/>
  <c r="J190" i="2"/>
  <c r="J160" i="2"/>
  <c r="J149" i="2"/>
  <c r="J242" i="2"/>
  <c r="BK232" i="2"/>
  <c r="BK215" i="2"/>
  <c r="BK197" i="2"/>
  <c r="BK223" i="2"/>
  <c r="J218" i="2"/>
  <c r="J261" i="3"/>
  <c r="BK232" i="3"/>
  <c r="J192" i="3"/>
  <c r="J170" i="3"/>
  <c r="J232" i="3"/>
  <c r="BK181" i="3"/>
  <c r="BK159" i="3"/>
  <c r="J210" i="3"/>
  <c r="J180" i="3"/>
  <c r="BK251" i="3"/>
  <c r="BK212" i="3"/>
  <c r="J250" i="3"/>
  <c r="J181" i="3"/>
  <c r="J159" i="3"/>
  <c r="J248" i="3"/>
  <c r="BK197" i="3"/>
  <c r="J154" i="4"/>
  <c r="J143" i="4"/>
  <c r="BK144" i="4"/>
  <c r="BK143" i="4"/>
  <c r="BK152" i="4"/>
  <c r="J149" i="5"/>
  <c r="J145" i="5"/>
  <c r="BK142" i="5"/>
  <c r="J143" i="6"/>
  <c r="J236" i="7"/>
  <c r="BK226" i="7"/>
  <c r="BK216" i="7"/>
  <c r="BK207" i="7"/>
  <c r="BK192" i="7"/>
  <c r="BK182" i="7"/>
  <c r="BK169" i="7"/>
  <c r="BK144" i="7"/>
  <c r="J230" i="7"/>
  <c r="J221" i="7"/>
  <c r="J203" i="7"/>
  <c r="J172" i="7"/>
  <c r="BK154" i="7"/>
  <c r="J238" i="7"/>
  <c r="BK217" i="7"/>
  <c r="J193" i="7"/>
  <c r="J145" i="7"/>
  <c r="J234" i="7"/>
  <c r="J192" i="7"/>
  <c r="BK175" i="7"/>
  <c r="J251" i="7"/>
  <c r="J240" i="7"/>
  <c r="BK229" i="7"/>
  <c r="J214" i="7"/>
  <c r="BK199" i="7"/>
  <c r="BK186" i="7"/>
  <c r="BK178" i="7"/>
  <c r="J155" i="7"/>
  <c r="BK172" i="7"/>
  <c r="J153" i="7"/>
  <c r="BK156" i="8"/>
  <c r="BK157" i="8"/>
  <c r="J155" i="8"/>
  <c r="J147" i="8"/>
  <c r="J275" i="9"/>
  <c r="BK249" i="9"/>
  <c r="J240" i="9"/>
  <c r="J225" i="9"/>
  <c r="BK215" i="9"/>
  <c r="J200" i="9"/>
  <c r="BK169" i="9"/>
  <c r="J143" i="9"/>
  <c r="BK262" i="9"/>
  <c r="J239" i="9"/>
  <c r="BK228" i="9"/>
  <c r="BK206" i="9"/>
  <c r="J181" i="9"/>
  <c r="J159" i="9"/>
  <c r="J145" i="9"/>
  <c r="BK259" i="9"/>
  <c r="BK229" i="9"/>
  <c r="J215" i="9"/>
  <c r="BK205" i="9"/>
  <c r="BK191" i="9"/>
  <c r="BK173" i="9"/>
  <c r="BK143" i="9"/>
  <c r="J260" i="9"/>
  <c r="BK238" i="9"/>
  <c r="BK216" i="9"/>
  <c r="BK189" i="9"/>
  <c r="J174" i="9"/>
  <c r="BK156" i="9"/>
  <c r="BK188" i="9"/>
  <c r="J163" i="9"/>
  <c r="BK155" i="9"/>
  <c r="BK275" i="9"/>
  <c r="J262" i="9"/>
  <c r="J234" i="9"/>
  <c r="BK222" i="9"/>
  <c r="J178" i="9"/>
  <c r="J164" i="9"/>
  <c r="BK141" i="9"/>
  <c r="J167" i="10"/>
  <c r="BK141" i="10"/>
  <c r="BK161" i="10"/>
  <c r="BK148" i="10"/>
  <c r="BK138" i="10"/>
  <c r="BK160" i="10"/>
  <c r="J153" i="10"/>
  <c r="J137" i="10"/>
  <c r="J152" i="10"/>
  <c r="J141" i="10"/>
  <c r="J166" i="10"/>
  <c r="J148" i="10"/>
  <c r="J160" i="10"/>
  <c r="J149" i="10"/>
  <c r="J164" i="11"/>
  <c r="BK164" i="11"/>
  <c r="J148" i="11"/>
  <c r="J158" i="11"/>
  <c r="BK139" i="11"/>
  <c r="BK165" i="11"/>
  <c r="BK166" i="11"/>
  <c r="J151" i="11"/>
  <c r="J161" i="11"/>
  <c r="BK261" i="2"/>
  <c r="J223" i="2"/>
  <c r="BK221" i="2"/>
  <c r="J211" i="2"/>
  <c r="BK209" i="2"/>
  <c r="BK207" i="2"/>
  <c r="J207" i="2"/>
  <c r="J205" i="2"/>
  <c r="J202" i="2"/>
  <c r="BK199" i="2"/>
  <c r="BK195" i="2"/>
  <c r="J193" i="2"/>
  <c r="BK190" i="2"/>
  <c r="J186" i="2"/>
  <c r="J175" i="2"/>
  <c r="BK155" i="2"/>
  <c r="AS96" i="1"/>
  <c r="J181" i="2"/>
  <c r="J155" i="2"/>
  <c r="BK249" i="2"/>
  <c r="BK240" i="2"/>
  <c r="J236" i="2"/>
  <c r="J229" i="2"/>
  <c r="BK214" i="2"/>
  <c r="BK181" i="2"/>
  <c r="J249" i="2"/>
  <c r="J220" i="2"/>
  <c r="BK175" i="2"/>
  <c r="J251" i="3"/>
  <c r="J202" i="3"/>
  <c r="BK183" i="3"/>
  <c r="BK157" i="3"/>
  <c r="BK253" i="3"/>
  <c r="BK192" i="3"/>
  <c r="J173" i="3"/>
  <c r="BK155" i="3"/>
  <c r="J228" i="3"/>
  <c r="BK199" i="3"/>
  <c r="BK154" i="3"/>
  <c r="J214" i="3"/>
  <c r="J256" i="3"/>
  <c r="BK230" i="3"/>
  <c r="BK173" i="3"/>
  <c r="J157" i="3"/>
  <c r="BK244" i="3"/>
  <c r="BK186" i="3"/>
  <c r="J155" i="4"/>
  <c r="J142" i="4"/>
  <c r="J148" i="4"/>
  <c r="BK157" i="4"/>
  <c r="BK142" i="4"/>
  <c r="J150" i="4"/>
  <c r="BK144" i="5"/>
  <c r="BK147" i="5"/>
  <c r="J144" i="5"/>
  <c r="BK144" i="6"/>
  <c r="J249" i="7"/>
  <c r="J232" i="7"/>
  <c r="J220" i="7"/>
  <c r="BK215" i="7"/>
  <c r="J205" i="7"/>
  <c r="J199" i="7"/>
  <c r="BK190" i="7"/>
  <c r="BK181" i="7"/>
  <c r="J174" i="7"/>
  <c r="J150" i="7"/>
  <c r="BK246" i="7"/>
  <c r="BK223" i="7"/>
  <c r="BK206" i="7"/>
  <c r="J182" i="7"/>
  <c r="J158" i="7"/>
  <c r="BK251" i="7"/>
  <c r="BK230" i="7"/>
  <c r="BK219" i="7"/>
  <c r="BK194" i="7"/>
  <c r="BK184" i="7"/>
  <c r="BK247" i="7"/>
  <c r="BK228" i="7"/>
  <c r="BK203" i="7"/>
  <c r="BK179" i="7"/>
  <c r="BK164" i="7"/>
  <c r="J151" i="7"/>
  <c r="BK245" i="7"/>
  <c r="BK237" i="7"/>
  <c r="BK231" i="7"/>
  <c r="BK220" i="7"/>
  <c r="J209" i="7"/>
  <c r="BK188" i="7"/>
  <c r="J171" i="7"/>
  <c r="J148" i="7"/>
  <c r="BK163" i="7"/>
  <c r="J149" i="8"/>
  <c r="BK147" i="8"/>
  <c r="BK150" i="8"/>
  <c r="J150" i="8"/>
  <c r="BK145" i="8"/>
  <c r="BK144" i="8"/>
  <c r="BK260" i="9"/>
  <c r="J246" i="9"/>
  <c r="J230" i="9"/>
  <c r="J220" i="9"/>
  <c r="J201" i="9"/>
  <c r="J172" i="9"/>
  <c r="J153" i="9"/>
  <c r="J267" i="9"/>
  <c r="J247" i="9"/>
  <c r="BK235" i="9"/>
  <c r="J217" i="9"/>
  <c r="J199" i="9"/>
  <c r="BK187" i="9"/>
  <c r="BK178" i="9"/>
  <c r="BK153" i="9"/>
  <c r="J266" i="9"/>
  <c r="J253" i="9"/>
  <c r="BK223" i="9"/>
  <c r="J211" i="9"/>
  <c r="J196" i="9"/>
  <c r="BK186" i="9"/>
  <c r="BK172" i="9"/>
  <c r="J152" i="9"/>
  <c r="J272" i="9"/>
  <c r="BK255" i="9"/>
  <c r="J236" i="9"/>
  <c r="BK211" i="9"/>
  <c r="J193" i="9"/>
  <c r="J182" i="9"/>
  <c r="BK171" i="9"/>
  <c r="J157" i="9"/>
  <c r="J149" i="9"/>
  <c r="BK204" i="9"/>
  <c r="J191" i="9"/>
  <c r="BK183" i="9"/>
  <c r="BK161" i="9"/>
  <c r="J156" i="9"/>
  <c r="BK146" i="9"/>
  <c r="J263" i="9"/>
  <c r="J243" i="9"/>
  <c r="BK231" i="9"/>
  <c r="BK209" i="9"/>
  <c r="J197" i="9"/>
  <c r="BK168" i="9"/>
  <c r="BK163" i="9"/>
  <c r="BK175" i="10"/>
  <c r="BK166" i="10"/>
  <c r="J140" i="10"/>
  <c r="BK167" i="10"/>
  <c r="J154" i="10"/>
  <c r="BK142" i="10"/>
  <c r="J173" i="10"/>
  <c r="J156" i="10"/>
  <c r="J144" i="10"/>
  <c r="J135" i="10"/>
  <c r="J147" i="10"/>
  <c r="J138" i="10"/>
  <c r="BK168" i="10"/>
  <c r="J162" i="10"/>
  <c r="J161" i="10"/>
  <c r="BK153" i="10"/>
  <c r="BK137" i="10"/>
  <c r="J165" i="11"/>
  <c r="J145" i="11"/>
  <c r="J159" i="11"/>
  <c r="BK144" i="11"/>
  <c r="J162" i="11"/>
  <c r="J163" i="11"/>
  <c r="BK153" i="11"/>
  <c r="BK142" i="11"/>
  <c r="J144" i="11"/>
  <c r="BK149" i="2"/>
  <c r="BK251" i="2"/>
  <c r="BK166" i="2"/>
  <c r="BK254" i="2"/>
  <c r="J199" i="2"/>
  <c r="BK169" i="2"/>
  <c r="J166" i="2"/>
  <c r="BK242" i="2"/>
  <c r="BK236" i="2"/>
  <c r="BK229" i="2"/>
  <c r="J215" i="2"/>
  <c r="BK193" i="2"/>
  <c r="J258" i="2"/>
  <c r="J221" i="2"/>
  <c r="BK217" i="2"/>
  <c r="BK172" i="2"/>
  <c r="J253" i="3"/>
  <c r="J226" i="3"/>
  <c r="J195" i="3"/>
  <c r="BK176" i="3"/>
  <c r="BK263" i="3"/>
  <c r="BK200" i="3"/>
  <c r="J175" i="3"/>
  <c r="J230" i="3"/>
  <c r="BK206" i="3"/>
  <c r="BK193" i="3"/>
  <c r="BK168" i="3"/>
  <c r="BK250" i="3"/>
  <c r="BK195" i="3"/>
  <c r="BK236" i="3"/>
  <c r="J200" i="3"/>
  <c r="BK164" i="3"/>
  <c r="BK152" i="3"/>
  <c r="BK226" i="3"/>
  <c r="J166" i="3"/>
  <c r="BK149" i="4"/>
  <c r="J149" i="4"/>
  <c r="J146" i="4"/>
  <c r="BK150" i="4"/>
  <c r="J157" i="4"/>
  <c r="J142" i="5"/>
  <c r="J151" i="5"/>
  <c r="BK148" i="5"/>
  <c r="J149" i="6"/>
  <c r="J144" i="6"/>
  <c r="BK239" i="7"/>
  <c r="BK224" i="7"/>
  <c r="BK214" i="7"/>
  <c r="J202" i="7"/>
  <c r="BK198" i="7"/>
  <c r="J189" i="7"/>
  <c r="BK180" i="7"/>
  <c r="J164" i="7"/>
  <c r="J250" i="7"/>
  <c r="J231" i="7"/>
  <c r="J216" i="7"/>
  <c r="BK210" i="7"/>
  <c r="BK193" i="7"/>
  <c r="BK173" i="7"/>
  <c r="J152" i="7"/>
  <c r="BK242" i="7"/>
  <c r="J229" i="7"/>
  <c r="J218" i="7"/>
  <c r="BK195" i="7"/>
  <c r="BK187" i="7"/>
  <c r="J144" i="7"/>
  <c r="J237" i="7"/>
  <c r="J206" i="7"/>
  <c r="J177" i="7"/>
  <c r="J160" i="7"/>
  <c r="BK148" i="7"/>
  <c r="J247" i="7"/>
  <c r="BK234" i="7"/>
  <c r="J224" i="7"/>
  <c r="J213" i="7"/>
  <c r="J196" i="7"/>
  <c r="J184" i="7"/>
  <c r="J173" i="7"/>
  <c r="J154" i="7"/>
  <c r="BK177" i="7"/>
  <c r="BK160" i="7"/>
  <c r="J157" i="8"/>
  <c r="J145" i="8"/>
  <c r="J138" i="8"/>
  <c r="BK137" i="8"/>
  <c r="BK148" i="8"/>
  <c r="J144" i="8"/>
  <c r="BK263" i="9"/>
  <c r="J254" i="9"/>
  <c r="BK242" i="9"/>
  <c r="BK224" i="9"/>
  <c r="J205" i="9"/>
  <c r="J183" i="9"/>
  <c r="J171" i="9"/>
  <c r="J150" i="9"/>
  <c r="BK266" i="9"/>
  <c r="J248" i="9"/>
  <c r="J237" i="9"/>
  <c r="BK225" i="9"/>
  <c r="J207" i="9"/>
  <c r="BK185" i="9"/>
  <c r="J179" i="9"/>
  <c r="J155" i="9"/>
  <c r="J277" i="9"/>
  <c r="J265" i="9"/>
  <c r="J227" i="9"/>
  <c r="BK214" i="9"/>
  <c r="J206" i="9"/>
  <c r="BK194" i="9"/>
  <c r="BK184" i="9"/>
  <c r="BK170" i="9"/>
  <c r="J158" i="9"/>
  <c r="J141" i="9"/>
  <c r="J245" i="9"/>
  <c r="J219" i="9"/>
  <c r="BK210" i="9"/>
  <c r="BK196" i="9"/>
  <c r="J187" i="9"/>
  <c r="J167" i="9"/>
  <c r="BK150" i="9"/>
  <c r="J254" i="2"/>
  <c r="BK161" i="2"/>
  <c r="BK202" i="2"/>
  <c r="J178" i="2"/>
  <c r="J152" i="2"/>
  <c r="J246" i="2"/>
  <c r="J240" i="2"/>
  <c r="J232" i="2"/>
  <c r="BK211" i="2"/>
  <c r="J209" i="2"/>
  <c r="BK244" i="2"/>
  <c r="BK220" i="2"/>
  <c r="J195" i="2"/>
  <c r="BK152" i="2"/>
  <c r="J244" i="3"/>
  <c r="BK224" i="3"/>
  <c r="J193" i="3"/>
  <c r="BK175" i="3"/>
  <c r="BK256" i="3"/>
  <c r="J196" i="3"/>
  <c r="BK166" i="3"/>
  <c r="BK255" i="3"/>
  <c r="BK208" i="3"/>
  <c r="BK191" i="3"/>
  <c r="J162" i="3"/>
  <c r="J246" i="3"/>
  <c r="J208" i="3"/>
  <c r="BK242" i="3"/>
  <c r="J212" i="3"/>
  <c r="BK171" i="3"/>
  <c r="J155" i="3"/>
  <c r="BK246" i="3"/>
  <c r="J199" i="3"/>
  <c r="J152" i="3"/>
  <c r="J147" i="4"/>
  <c r="BK153" i="4"/>
  <c r="J145" i="4"/>
  <c r="J153" i="4"/>
  <c r="BK154" i="4"/>
  <c r="BK145" i="5"/>
  <c r="J148" i="5"/>
  <c r="J147" i="5"/>
  <c r="J146" i="6"/>
  <c r="BK233" i="7"/>
  <c r="J225" i="7"/>
  <c r="BK212" i="7"/>
  <c r="BK200" i="7"/>
  <c r="J185" i="7"/>
  <c r="J176" i="7"/>
  <c r="J165" i="7"/>
  <c r="J147" i="7"/>
  <c r="BK241" i="7"/>
  <c r="BK213" i="7"/>
  <c r="J195" i="7"/>
  <c r="J156" i="7"/>
  <c r="BK250" i="7"/>
  <c r="J235" i="7"/>
  <c r="BK221" i="7"/>
  <c r="J198" i="7"/>
  <c r="J188" i="7"/>
  <c r="BK158" i="7"/>
  <c r="J245" i="7"/>
  <c r="J211" i="7"/>
  <c r="J186" i="7"/>
  <c r="BK176" i="7"/>
  <c r="J157" i="7"/>
  <c r="BK249" i="7"/>
  <c r="J241" i="7"/>
  <c r="BK232" i="7"/>
  <c r="BK222" i="7"/>
  <c r="J207" i="7"/>
  <c r="BK189" i="7"/>
  <c r="J180" i="7"/>
  <c r="J169" i="7"/>
  <c r="BK151" i="7"/>
  <c r="J166" i="7"/>
  <c r="BK150" i="7"/>
  <c r="BK152" i="8"/>
  <c r="BK139" i="8"/>
  <c r="J137" i="8"/>
  <c r="J156" i="8"/>
  <c r="BK146" i="8"/>
  <c r="BK270" i="9"/>
  <c r="J257" i="9"/>
  <c r="BK244" i="9"/>
  <c r="J226" i="9"/>
  <c r="BK218" i="9"/>
  <c r="BK202" i="9"/>
  <c r="J176" i="9"/>
  <c r="BK157" i="9"/>
  <c r="BK258" i="9"/>
  <c r="BK246" i="9"/>
  <c r="BK230" i="9"/>
  <c r="J214" i="9"/>
  <c r="BK195" i="9"/>
  <c r="BK182" i="9"/>
  <c r="BK167" i="9"/>
  <c r="BK149" i="9"/>
  <c r="BK272" i="9"/>
  <c r="J261" i="9"/>
  <c r="BK233" i="9"/>
  <c r="BK213" i="9"/>
  <c r="BK203" i="9"/>
  <c r="J185" i="9"/>
  <c r="BK164" i="9"/>
  <c r="BK154" i="9"/>
  <c r="J270" i="9"/>
  <c r="BK251" i="9"/>
  <c r="BK226" i="9"/>
  <c r="BK198" i="9"/>
  <c r="BK190" i="9"/>
  <c r="BK181" i="9"/>
  <c r="J170" i="9"/>
  <c r="J151" i="9"/>
  <c r="J209" i="9"/>
  <c r="J194" i="9"/>
  <c r="J186" i="9"/>
  <c r="J175" i="9"/>
  <c r="BK158" i="9"/>
  <c r="BK152" i="9"/>
  <c r="J273" i="9"/>
  <c r="J251" i="9"/>
  <c r="J232" i="9"/>
  <c r="J223" i="9"/>
  <c r="J208" i="9"/>
  <c r="BK193" i="9"/>
  <c r="J166" i="9"/>
  <c r="J160" i="9"/>
  <c r="J172" i="10"/>
  <c r="J143" i="10"/>
  <c r="BK169" i="10"/>
  <c r="BK158" i="10"/>
  <c r="J145" i="10"/>
  <c r="J177" i="10"/>
  <c r="BK162" i="10"/>
  <c r="BK154" i="10"/>
  <c r="J139" i="10"/>
  <c r="J168" i="10"/>
  <c r="BK145" i="10"/>
  <c r="BK174" i="10"/>
  <c r="BK164" i="10"/>
  <c r="BK135" i="10"/>
  <c r="J157" i="10"/>
  <c r="BK147" i="10"/>
  <c r="J153" i="11"/>
  <c r="J157" i="11"/>
  <c r="J169" i="11"/>
  <c r="BK151" i="11"/>
  <c r="BK167" i="11"/>
  <c r="BK157" i="11"/>
  <c r="BK161" i="11"/>
  <c r="BK148" i="11"/>
  <c r="J154" i="11"/>
  <c r="J139" i="11"/>
  <c r="R148" i="2" l="1"/>
  <c r="R147" i="2" s="1"/>
  <c r="BK250" i="2"/>
  <c r="J250" i="2" s="1"/>
  <c r="J109" i="2" s="1"/>
  <c r="R151" i="3"/>
  <c r="BK188" i="3"/>
  <c r="J188" i="3" s="1"/>
  <c r="J106" i="3" s="1"/>
  <c r="R198" i="3"/>
  <c r="R201" i="3"/>
  <c r="T211" i="3"/>
  <c r="BK245" i="3"/>
  <c r="J245" i="3" s="1"/>
  <c r="J111" i="3" s="1"/>
  <c r="R252" i="3"/>
  <c r="BK266" i="3"/>
  <c r="J266" i="3" s="1"/>
  <c r="J115" i="3" s="1"/>
  <c r="T141" i="4"/>
  <c r="T151" i="4"/>
  <c r="T140" i="4" s="1"/>
  <c r="T139" i="4" s="1"/>
  <c r="R141" i="5"/>
  <c r="BK152" i="5"/>
  <c r="J152" i="5" s="1"/>
  <c r="J105" i="5" s="1"/>
  <c r="BK150" i="6"/>
  <c r="J150" i="6"/>
  <c r="J106" i="6" s="1"/>
  <c r="P143" i="7"/>
  <c r="P142" i="7" s="1"/>
  <c r="BK162" i="7"/>
  <c r="J162" i="7" s="1"/>
  <c r="J103" i="7" s="1"/>
  <c r="T170" i="7"/>
  <c r="T191" i="7"/>
  <c r="R244" i="7"/>
  <c r="T248" i="7"/>
  <c r="BK158" i="8"/>
  <c r="J158" i="8"/>
  <c r="J102" i="8" s="1"/>
  <c r="BK140" i="9"/>
  <c r="J140" i="9" s="1"/>
  <c r="J100" i="9" s="1"/>
  <c r="R140" i="9"/>
  <c r="R139" i="9"/>
  <c r="BK268" i="9"/>
  <c r="J268" i="9" s="1"/>
  <c r="J103" i="9" s="1"/>
  <c r="P271" i="9"/>
  <c r="P274" i="9"/>
  <c r="BK161" i="3"/>
  <c r="J161" i="3" s="1"/>
  <c r="J103" i="3" s="1"/>
  <c r="BK198" i="3"/>
  <c r="J198" i="3"/>
  <c r="J107" i="3" s="1"/>
  <c r="BK211" i="3"/>
  <c r="J211" i="3" s="1"/>
  <c r="J109" i="3" s="1"/>
  <c r="R227" i="3"/>
  <c r="BK252" i="3"/>
  <c r="J252" i="3" s="1"/>
  <c r="J112" i="3" s="1"/>
  <c r="BK260" i="3"/>
  <c r="J260" i="3" s="1"/>
  <c r="J113" i="3" s="1"/>
  <c r="R141" i="4"/>
  <c r="BK158" i="4"/>
  <c r="J158" i="4"/>
  <c r="J105" i="4" s="1"/>
  <c r="BK141" i="5"/>
  <c r="BK146" i="5"/>
  <c r="J146" i="5" s="1"/>
  <c r="J103" i="5" s="1"/>
  <c r="R142" i="6"/>
  <c r="R141" i="6"/>
  <c r="R140" i="6" s="1"/>
  <c r="BK143" i="7"/>
  <c r="J143" i="7" s="1"/>
  <c r="J100" i="7" s="1"/>
  <c r="P170" i="7"/>
  <c r="P204" i="7"/>
  <c r="P244" i="7"/>
  <c r="R248" i="7"/>
  <c r="BK151" i="8"/>
  <c r="J151" i="8" s="1"/>
  <c r="J101" i="8" s="1"/>
  <c r="T148" i="9"/>
  <c r="T268" i="9"/>
  <c r="BK274" i="9"/>
  <c r="J274" i="9" s="1"/>
  <c r="J105" i="9" s="1"/>
  <c r="P148" i="2"/>
  <c r="P147" i="2"/>
  <c r="T235" i="2"/>
  <c r="P151" i="3"/>
  <c r="T151" i="3"/>
  <c r="P188" i="3"/>
  <c r="BK201" i="3"/>
  <c r="J201" i="3"/>
  <c r="J108" i="3" s="1"/>
  <c r="R211" i="3"/>
  <c r="R245" i="3"/>
  <c r="T260" i="3"/>
  <c r="P162" i="7"/>
  <c r="BK204" i="7"/>
  <c r="J204" i="7" s="1"/>
  <c r="J106" i="7" s="1"/>
  <c r="T244" i="7"/>
  <c r="R136" i="8"/>
  <c r="R135" i="8" s="1"/>
  <c r="BK159" i="10"/>
  <c r="J159" i="10" s="1"/>
  <c r="J100" i="10" s="1"/>
  <c r="P235" i="2"/>
  <c r="T250" i="2"/>
  <c r="P161" i="3"/>
  <c r="R188" i="3"/>
  <c r="T198" i="3"/>
  <c r="T201" i="3"/>
  <c r="T227" i="3"/>
  <c r="P252" i="3"/>
  <c r="P260" i="3"/>
  <c r="P141" i="4"/>
  <c r="BK151" i="4"/>
  <c r="J151" i="4" s="1"/>
  <c r="J103" i="4" s="1"/>
  <c r="P141" i="5"/>
  <c r="T146" i="5"/>
  <c r="T142" i="6"/>
  <c r="T141" i="6" s="1"/>
  <c r="T140" i="6" s="1"/>
  <c r="BK170" i="7"/>
  <c r="J170" i="7" s="1"/>
  <c r="J104" i="7" s="1"/>
  <c r="T204" i="7"/>
  <c r="P248" i="7"/>
  <c r="P151" i="8"/>
  <c r="R148" i="9"/>
  <c r="R268" i="9"/>
  <c r="T271" i="9"/>
  <c r="P134" i="10"/>
  <c r="P133" i="10" s="1"/>
  <c r="AU105" i="1" s="1"/>
  <c r="P159" i="10"/>
  <c r="BK151" i="3"/>
  <c r="T161" i="3"/>
  <c r="P198" i="3"/>
  <c r="P211" i="3"/>
  <c r="P227" i="3"/>
  <c r="T245" i="3"/>
  <c r="R260" i="3"/>
  <c r="BK141" i="4"/>
  <c r="P151" i="4"/>
  <c r="T141" i="5"/>
  <c r="P146" i="5"/>
  <c r="P142" i="6"/>
  <c r="P141" i="6" s="1"/>
  <c r="P140" i="6" s="1"/>
  <c r="AU101" i="1" s="1"/>
  <c r="R143" i="7"/>
  <c r="R142" i="7" s="1"/>
  <c r="T162" i="7"/>
  <c r="T161" i="7" s="1"/>
  <c r="BK191" i="7"/>
  <c r="J191" i="7" s="1"/>
  <c r="J105" i="7" s="1"/>
  <c r="P191" i="7"/>
  <c r="BK244" i="7"/>
  <c r="J244" i="7" s="1"/>
  <c r="J107" i="7" s="1"/>
  <c r="P136" i="8"/>
  <c r="P135" i="8"/>
  <c r="P134" i="8" s="1"/>
  <c r="AU103" i="1" s="1"/>
  <c r="R151" i="8"/>
  <c r="P140" i="9"/>
  <c r="P139" i="9" s="1"/>
  <c r="P138" i="9" s="1"/>
  <c r="AU104" i="1" s="1"/>
  <c r="T140" i="9"/>
  <c r="T139" i="9" s="1"/>
  <c r="P268" i="9"/>
  <c r="R271" i="9"/>
  <c r="T274" i="9"/>
  <c r="R134" i="10"/>
  <c r="BK178" i="10"/>
  <c r="J178" i="10" s="1"/>
  <c r="J101" i="10" s="1"/>
  <c r="R141" i="11"/>
  <c r="P156" i="11"/>
  <c r="P160" i="11"/>
  <c r="R170" i="7"/>
  <c r="R191" i="7"/>
  <c r="BK248" i="7"/>
  <c r="J248" i="7" s="1"/>
  <c r="J108" i="7" s="1"/>
  <c r="BK136" i="8"/>
  <c r="J136" i="8"/>
  <c r="J100" i="8" s="1"/>
  <c r="T151" i="8"/>
  <c r="P148" i="9"/>
  <c r="P147" i="9"/>
  <c r="BK271" i="9"/>
  <c r="J271" i="9" s="1"/>
  <c r="J104" i="9" s="1"/>
  <c r="R274" i="9"/>
  <c r="R159" i="10"/>
  <c r="T141" i="11"/>
  <c r="T137" i="11" s="1"/>
  <c r="T136" i="11" s="1"/>
  <c r="R156" i="11"/>
  <c r="T160" i="11"/>
  <c r="T148" i="2"/>
  <c r="T147" i="2"/>
  <c r="BK235" i="2"/>
  <c r="J235" i="2" s="1"/>
  <c r="J108" i="2" s="1"/>
  <c r="P250" i="2"/>
  <c r="P224" i="2" s="1"/>
  <c r="BK262" i="2"/>
  <c r="J262" i="2"/>
  <c r="J112" i="2" s="1"/>
  <c r="BK134" i="10"/>
  <c r="J134" i="10" s="1"/>
  <c r="J99" i="10" s="1"/>
  <c r="T134" i="10"/>
  <c r="BK141" i="11"/>
  <c r="J141" i="11" s="1"/>
  <c r="J101" i="11" s="1"/>
  <c r="BK156" i="11"/>
  <c r="J156" i="11" s="1"/>
  <c r="J102" i="11" s="1"/>
  <c r="BK160" i="11"/>
  <c r="J160" i="11" s="1"/>
  <c r="J103" i="11" s="1"/>
  <c r="BK170" i="11"/>
  <c r="J170" i="11"/>
  <c r="J104" i="11" s="1"/>
  <c r="BK148" i="2"/>
  <c r="J148" i="2" s="1"/>
  <c r="J102" i="2" s="1"/>
  <c r="R235" i="2"/>
  <c r="R224" i="2"/>
  <c r="R250" i="2"/>
  <c r="R161" i="3"/>
  <c r="T188" i="3"/>
  <c r="P201" i="3"/>
  <c r="BK227" i="3"/>
  <c r="J227" i="3" s="1"/>
  <c r="J110" i="3" s="1"/>
  <c r="P245" i="3"/>
  <c r="T252" i="3"/>
  <c r="R151" i="4"/>
  <c r="R146" i="5"/>
  <c r="BK142" i="6"/>
  <c r="J142" i="6" s="1"/>
  <c r="J102" i="6" s="1"/>
  <c r="T143" i="7"/>
  <c r="T142" i="7"/>
  <c r="R162" i="7"/>
  <c r="R204" i="7"/>
  <c r="BK252" i="7"/>
  <c r="J252" i="7" s="1"/>
  <c r="J109" i="7" s="1"/>
  <c r="T136" i="8"/>
  <c r="T135" i="8" s="1"/>
  <c r="T134" i="8" s="1"/>
  <c r="BK148" i="9"/>
  <c r="J148" i="9" s="1"/>
  <c r="J102" i="9" s="1"/>
  <c r="BK278" i="9"/>
  <c r="J278" i="9"/>
  <c r="J106" i="9" s="1"/>
  <c r="T159" i="10"/>
  <c r="P141" i="11"/>
  <c r="P137" i="11"/>
  <c r="P136" i="11" s="1"/>
  <c r="AU106" i="1" s="1"/>
  <c r="T156" i="11"/>
  <c r="R160" i="11"/>
  <c r="R137" i="11" s="1"/>
  <c r="R136" i="11" s="1"/>
  <c r="BK257" i="2"/>
  <c r="J257" i="2"/>
  <c r="J110" i="2" s="1"/>
  <c r="BK185" i="3"/>
  <c r="J185" i="3" s="1"/>
  <c r="J104" i="3" s="1"/>
  <c r="BK225" i="2"/>
  <c r="J225" i="2" s="1"/>
  <c r="J105" i="2" s="1"/>
  <c r="BK222" i="2"/>
  <c r="J222" i="2" s="1"/>
  <c r="J103" i="2" s="1"/>
  <c r="BK260" i="2"/>
  <c r="J260" i="2"/>
  <c r="J111" i="2" s="1"/>
  <c r="BK156" i="4"/>
  <c r="J156" i="4" s="1"/>
  <c r="J104" i="4" s="1"/>
  <c r="BK264" i="3"/>
  <c r="J264" i="3"/>
  <c r="J114" i="3" s="1"/>
  <c r="BK159" i="7"/>
  <c r="J159" i="7" s="1"/>
  <c r="J101" i="7" s="1"/>
  <c r="BK138" i="11"/>
  <c r="J138" i="11"/>
  <c r="J100" i="11" s="1"/>
  <c r="BK228" i="2"/>
  <c r="J228" i="2" s="1"/>
  <c r="J106" i="2" s="1"/>
  <c r="BK231" i="2"/>
  <c r="J231" i="2" s="1"/>
  <c r="J107" i="2" s="1"/>
  <c r="BK150" i="5"/>
  <c r="J150" i="5" s="1"/>
  <c r="J104" i="5" s="1"/>
  <c r="BK145" i="6"/>
  <c r="J145" i="6"/>
  <c r="J103" i="6" s="1"/>
  <c r="BK148" i="6"/>
  <c r="J148" i="6" s="1"/>
  <c r="J105" i="6" s="1"/>
  <c r="E85" i="11"/>
  <c r="J130" i="11"/>
  <c r="BF144" i="11"/>
  <c r="BF157" i="11"/>
  <c r="BF164" i="11"/>
  <c r="F94" i="11"/>
  <c r="BF142" i="11"/>
  <c r="BF145" i="11"/>
  <c r="BF151" i="11"/>
  <c r="BF154" i="11"/>
  <c r="BF158" i="11"/>
  <c r="BF159" i="11"/>
  <c r="BF162" i="11"/>
  <c r="BF168" i="11"/>
  <c r="BF148" i="11"/>
  <c r="BF161" i="11"/>
  <c r="BF153" i="11"/>
  <c r="BF163" i="11"/>
  <c r="BF166" i="11"/>
  <c r="BF167" i="11"/>
  <c r="BF169" i="11"/>
  <c r="BF139" i="11"/>
  <c r="BF147" i="11"/>
  <c r="BF150" i="11"/>
  <c r="BF165" i="11"/>
  <c r="J127" i="10"/>
  <c r="BF137" i="10"/>
  <c r="BF143" i="10"/>
  <c r="BF166" i="10"/>
  <c r="BF167" i="10"/>
  <c r="BF169" i="10"/>
  <c r="BF171" i="10"/>
  <c r="BF174" i="10"/>
  <c r="BF177" i="10"/>
  <c r="F94" i="10"/>
  <c r="BF135" i="10"/>
  <c r="BF148" i="10"/>
  <c r="BF162" i="10"/>
  <c r="BF163" i="10"/>
  <c r="E121" i="10"/>
  <c r="BF140" i="10"/>
  <c r="BF141" i="10"/>
  <c r="BF142" i="10"/>
  <c r="BF144" i="10"/>
  <c r="BF149" i="10"/>
  <c r="BF158" i="10"/>
  <c r="BF161" i="10"/>
  <c r="BF139" i="10"/>
  <c r="BF145" i="10"/>
  <c r="BF147" i="10"/>
  <c r="BF151" i="10"/>
  <c r="BF152" i="10"/>
  <c r="BF154" i="10"/>
  <c r="BF157" i="10"/>
  <c r="BF160" i="10"/>
  <c r="BF175" i="10"/>
  <c r="BF176" i="10"/>
  <c r="BF138" i="10"/>
  <c r="BF153" i="10"/>
  <c r="BF156" i="10"/>
  <c r="BF164" i="10"/>
  <c r="BF168" i="10"/>
  <c r="BF172" i="10"/>
  <c r="BF173" i="10"/>
  <c r="BF144" i="9"/>
  <c r="BF145" i="9"/>
  <c r="BF149" i="9"/>
  <c r="BF157" i="9"/>
  <c r="BF174" i="9"/>
  <c r="BF175" i="9"/>
  <c r="BF183" i="9"/>
  <c r="BF190" i="9"/>
  <c r="BF192" i="9"/>
  <c r="BF202" i="9"/>
  <c r="BF204" i="9"/>
  <c r="BF214" i="9"/>
  <c r="BF216" i="9"/>
  <c r="BF225" i="9"/>
  <c r="BF229" i="9"/>
  <c r="BF239" i="9"/>
  <c r="BF254" i="9"/>
  <c r="BF257" i="9"/>
  <c r="BF258" i="9"/>
  <c r="BK135" i="8"/>
  <c r="F94" i="9"/>
  <c r="BF150" i="9"/>
  <c r="BF153" i="9"/>
  <c r="BF154" i="9"/>
  <c r="BF165" i="9"/>
  <c r="BF166" i="9"/>
  <c r="BF167" i="9"/>
  <c r="BF169" i="9"/>
  <c r="BF172" i="9"/>
  <c r="BF179" i="9"/>
  <c r="BF182" i="9"/>
  <c r="BF187" i="9"/>
  <c r="BF189" i="9"/>
  <c r="BF198" i="9"/>
  <c r="BF203" i="9"/>
  <c r="BF205" i="9"/>
  <c r="BF219" i="9"/>
  <c r="BF223" i="9"/>
  <c r="BF232" i="9"/>
  <c r="BF238" i="9"/>
  <c r="BF240" i="9"/>
  <c r="BF245" i="9"/>
  <c r="BF253" i="9"/>
  <c r="BF261" i="9"/>
  <c r="BF267" i="9"/>
  <c r="E85" i="9"/>
  <c r="BF141" i="9"/>
  <c r="BF142" i="9"/>
  <c r="BF146" i="9"/>
  <c r="BF155" i="9"/>
  <c r="BF161" i="9"/>
  <c r="BF163" i="9"/>
  <c r="BF164" i="9"/>
  <c r="BF173" i="9"/>
  <c r="BF177" i="9"/>
  <c r="BF186" i="9"/>
  <c r="BF191" i="9"/>
  <c r="BF194" i="9"/>
  <c r="BF195" i="9"/>
  <c r="BF199" i="9"/>
  <c r="BF207" i="9"/>
  <c r="BF215" i="9"/>
  <c r="BF217" i="9"/>
  <c r="BF221" i="9"/>
  <c r="BF222" i="9"/>
  <c r="BF224" i="9"/>
  <c r="BF227" i="9"/>
  <c r="BF228" i="9"/>
  <c r="BF234" i="9"/>
  <c r="BF237" i="9"/>
  <c r="BF243" i="9"/>
  <c r="BF251" i="9"/>
  <c r="BF256" i="9"/>
  <c r="BF262" i="9"/>
  <c r="BF264" i="9"/>
  <c r="BF273" i="9"/>
  <c r="BF275" i="9"/>
  <c r="BF276" i="9"/>
  <c r="BF156" i="9"/>
  <c r="BF171" i="9"/>
  <c r="BF184" i="9"/>
  <c r="BF185" i="9"/>
  <c r="BF193" i="9"/>
  <c r="BF212" i="9"/>
  <c r="BF220" i="9"/>
  <c r="BF231" i="9"/>
  <c r="BF241" i="9"/>
  <c r="BF244" i="9"/>
  <c r="BF250" i="9"/>
  <c r="BF255" i="9"/>
  <c r="BF263" i="9"/>
  <c r="BF265" i="9"/>
  <c r="BF266" i="9"/>
  <c r="BF269" i="9"/>
  <c r="BF270" i="9"/>
  <c r="J132" i="9"/>
  <c r="BF151" i="9"/>
  <c r="BF152" i="9"/>
  <c r="BF159" i="9"/>
  <c r="BF160" i="9"/>
  <c r="BF162" i="9"/>
  <c r="BF168" i="9"/>
  <c r="BF176" i="9"/>
  <c r="BF188" i="9"/>
  <c r="BF200" i="9"/>
  <c r="BF201" i="9"/>
  <c r="BF210" i="9"/>
  <c r="BF211" i="9"/>
  <c r="BF213" i="9"/>
  <c r="BF218" i="9"/>
  <c r="BF226" i="9"/>
  <c r="BF230" i="9"/>
  <c r="BF233" i="9"/>
  <c r="BF235" i="9"/>
  <c r="BF236" i="9"/>
  <c r="BF242" i="9"/>
  <c r="BF248" i="9"/>
  <c r="BF249" i="9"/>
  <c r="BF272" i="9"/>
  <c r="BF277" i="9"/>
  <c r="BF143" i="9"/>
  <c r="BF158" i="9"/>
  <c r="BF170" i="9"/>
  <c r="BF178" i="9"/>
  <c r="BF180" i="9"/>
  <c r="BF181" i="9"/>
  <c r="BF196" i="9"/>
  <c r="BF197" i="9"/>
  <c r="BF206" i="9"/>
  <c r="BF208" i="9"/>
  <c r="BF209" i="9"/>
  <c r="BF246" i="9"/>
  <c r="BF247" i="9"/>
  <c r="BF252" i="9"/>
  <c r="BF259" i="9"/>
  <c r="BF260" i="9"/>
  <c r="F94" i="8"/>
  <c r="BF148" i="8"/>
  <c r="BF139" i="8"/>
  <c r="BF144" i="8"/>
  <c r="BF146" i="8"/>
  <c r="BF147" i="8"/>
  <c r="BF152" i="8"/>
  <c r="BF149" i="8"/>
  <c r="BF156" i="8"/>
  <c r="BF157" i="8"/>
  <c r="J128" i="8"/>
  <c r="BF145" i="8"/>
  <c r="BF150" i="8"/>
  <c r="E85" i="8"/>
  <c r="BF137" i="8"/>
  <c r="BF138" i="8"/>
  <c r="BF155" i="8"/>
  <c r="E85" i="7"/>
  <c r="BF146" i="7"/>
  <c r="BF147" i="7"/>
  <c r="BF148" i="7"/>
  <c r="BF169" i="7"/>
  <c r="BF173" i="7"/>
  <c r="BF175" i="7"/>
  <c r="BF150" i="7"/>
  <c r="BF163" i="7"/>
  <c r="BF177" i="7"/>
  <c r="BF182" i="7"/>
  <c r="BF185" i="7"/>
  <c r="BF188" i="7"/>
  <c r="BF198" i="7"/>
  <c r="BF208" i="7"/>
  <c r="BF209" i="7"/>
  <c r="BF211" i="7"/>
  <c r="BF215" i="7"/>
  <c r="BF218" i="7"/>
  <c r="BF219" i="7"/>
  <c r="BF224" i="7"/>
  <c r="BF226" i="7"/>
  <c r="BF230" i="7"/>
  <c r="BF233" i="7"/>
  <c r="BF234" i="7"/>
  <c r="BF235" i="7"/>
  <c r="BF239" i="7"/>
  <c r="BF241" i="7"/>
  <c r="BF246" i="7"/>
  <c r="BF247" i="7"/>
  <c r="F94" i="7"/>
  <c r="BF152" i="7"/>
  <c r="BF158" i="7"/>
  <c r="BF165" i="7"/>
  <c r="BF174" i="7"/>
  <c r="BF178" i="7"/>
  <c r="BF203" i="7"/>
  <c r="BF207" i="7"/>
  <c r="BF210" i="7"/>
  <c r="BF225" i="7"/>
  <c r="BF227" i="7"/>
  <c r="BF232" i="7"/>
  <c r="BF240" i="7"/>
  <c r="BF250" i="7"/>
  <c r="BF149" i="7"/>
  <c r="BF156" i="7"/>
  <c r="BF160" i="7"/>
  <c r="BF166" i="7"/>
  <c r="BF179" i="7"/>
  <c r="BF189" i="7"/>
  <c r="BF193" i="7"/>
  <c r="BF194" i="7"/>
  <c r="BF195" i="7"/>
  <c r="BF201" i="7"/>
  <c r="BF202" i="7"/>
  <c r="BF214" i="7"/>
  <c r="BF216" i="7"/>
  <c r="BF228" i="7"/>
  <c r="BF242" i="7"/>
  <c r="BF245" i="7"/>
  <c r="BF249" i="7"/>
  <c r="BF251" i="7"/>
  <c r="BF151" i="7"/>
  <c r="BF153" i="7"/>
  <c r="BF154" i="7"/>
  <c r="BF164" i="7"/>
  <c r="BF180" i="7"/>
  <c r="BF186" i="7"/>
  <c r="BF192" i="7"/>
  <c r="BF205" i="7"/>
  <c r="BF206" i="7"/>
  <c r="BF220" i="7"/>
  <c r="BF222" i="7"/>
  <c r="BF229" i="7"/>
  <c r="BF236" i="7"/>
  <c r="BF237" i="7"/>
  <c r="J91" i="7"/>
  <c r="BF144" i="7"/>
  <c r="BF145" i="7"/>
  <c r="BF155" i="7"/>
  <c r="BF157" i="7"/>
  <c r="BF167" i="7"/>
  <c r="BF168" i="7"/>
  <c r="BF171" i="7"/>
  <c r="BF172" i="7"/>
  <c r="BF176" i="7"/>
  <c r="BF181" i="7"/>
  <c r="BF183" i="7"/>
  <c r="BF184" i="7"/>
  <c r="BF187" i="7"/>
  <c r="BF190" i="7"/>
  <c r="BF196" i="7"/>
  <c r="BF197" i="7"/>
  <c r="BF199" i="7"/>
  <c r="BF200" i="7"/>
  <c r="BF212" i="7"/>
  <c r="BF213" i="7"/>
  <c r="BF217" i="7"/>
  <c r="BF221" i="7"/>
  <c r="BF223" i="7"/>
  <c r="BF231" i="7"/>
  <c r="BF238" i="7"/>
  <c r="BF243" i="7"/>
  <c r="F96" i="6"/>
  <c r="BF144" i="6"/>
  <c r="BF149" i="6"/>
  <c r="J93" i="6"/>
  <c r="E126" i="6"/>
  <c r="BF143" i="6"/>
  <c r="BF146" i="6"/>
  <c r="BF142" i="5"/>
  <c r="BF147" i="5"/>
  <c r="E125" i="5"/>
  <c r="F136" i="5"/>
  <c r="BF144" i="5"/>
  <c r="BF151" i="5"/>
  <c r="J93" i="5"/>
  <c r="BF145" i="5"/>
  <c r="BF148" i="5"/>
  <c r="BF149" i="5"/>
  <c r="BF143" i="5"/>
  <c r="BF145" i="4"/>
  <c r="BF147" i="4"/>
  <c r="J151" i="3"/>
  <c r="J102" i="3" s="1"/>
  <c r="E85" i="4"/>
  <c r="J133" i="4"/>
  <c r="F96" i="4"/>
  <c r="BF143" i="4"/>
  <c r="BF146" i="4"/>
  <c r="BF149" i="4"/>
  <c r="BF150" i="4"/>
  <c r="BF154" i="4"/>
  <c r="BF155" i="4"/>
  <c r="BF142" i="4"/>
  <c r="BF157" i="4"/>
  <c r="BF144" i="4"/>
  <c r="BF152" i="4"/>
  <c r="BF153" i="4"/>
  <c r="BF148" i="4"/>
  <c r="E85" i="3"/>
  <c r="J143" i="3"/>
  <c r="BF153" i="3"/>
  <c r="BF210" i="3"/>
  <c r="BF214" i="3"/>
  <c r="BF224" i="3"/>
  <c r="BF230" i="3"/>
  <c r="BF248" i="3"/>
  <c r="BF250" i="3"/>
  <c r="BF255" i="3"/>
  <c r="BF261" i="3"/>
  <c r="BF157" i="3"/>
  <c r="BF159" i="3"/>
  <c r="BF162" i="3"/>
  <c r="BF168" i="3"/>
  <c r="BF173" i="3"/>
  <c r="BF189" i="3"/>
  <c r="BF193" i="3"/>
  <c r="BF196" i="3"/>
  <c r="BF202" i="3"/>
  <c r="BF206" i="3"/>
  <c r="BF166" i="3"/>
  <c r="BF170" i="3"/>
  <c r="BF175" i="3"/>
  <c r="BF176" i="3"/>
  <c r="BF181" i="3"/>
  <c r="BF192" i="3"/>
  <c r="BF232" i="3"/>
  <c r="BF238" i="3"/>
  <c r="BF253" i="3"/>
  <c r="BF263" i="3"/>
  <c r="BF152" i="3"/>
  <c r="BF164" i="3"/>
  <c r="BF171" i="3"/>
  <c r="BF195" i="3"/>
  <c r="BF197" i="3"/>
  <c r="BF200" i="3"/>
  <c r="BF212" i="3"/>
  <c r="BF236" i="3"/>
  <c r="BF242" i="3"/>
  <c r="BF246" i="3"/>
  <c r="F146" i="3"/>
  <c r="BF154" i="3"/>
  <c r="BF180" i="3"/>
  <c r="BF183" i="3"/>
  <c r="BF191" i="3"/>
  <c r="BF208" i="3"/>
  <c r="BF226" i="3"/>
  <c r="BF251" i="3"/>
  <c r="BF265" i="3"/>
  <c r="BF155" i="3"/>
  <c r="BF186" i="3"/>
  <c r="BF199" i="3"/>
  <c r="BF228" i="3"/>
  <c r="BF244" i="3"/>
  <c r="BF256" i="3"/>
  <c r="J93" i="2"/>
  <c r="BF161" i="2"/>
  <c r="BF181" i="2"/>
  <c r="BF218" i="2"/>
  <c r="BF220" i="2"/>
  <c r="BF223" i="2"/>
  <c r="BF244" i="2"/>
  <c r="BF246" i="2"/>
  <c r="BF254" i="2"/>
  <c r="BF258" i="2"/>
  <c r="E85" i="2"/>
  <c r="BF160" i="2"/>
  <c r="BF166" i="2"/>
  <c r="BF172" i="2"/>
  <c r="BF186" i="2"/>
  <c r="BF190" i="2"/>
  <c r="BF195" i="2"/>
  <c r="BF197" i="2"/>
  <c r="BF199" i="2"/>
  <c r="BF214" i="2"/>
  <c r="BF215" i="2"/>
  <c r="BF217" i="2"/>
  <c r="BF226" i="2"/>
  <c r="BF229" i="2"/>
  <c r="BF232" i="2"/>
  <c r="BF236" i="2"/>
  <c r="BF238" i="2"/>
  <c r="BF240" i="2"/>
  <c r="BF242" i="2"/>
  <c r="BF249" i="2"/>
  <c r="F96" i="2"/>
  <c r="BF251" i="2"/>
  <c r="BF149" i="2"/>
  <c r="BF178" i="2"/>
  <c r="BF205" i="2"/>
  <c r="BF155" i="2"/>
  <c r="BF169" i="2"/>
  <c r="BF152" i="2"/>
  <c r="BF175" i="2"/>
  <c r="BF193" i="2"/>
  <c r="BF202" i="2"/>
  <c r="BF207" i="2"/>
  <c r="BF209" i="2"/>
  <c r="BF211" i="2"/>
  <c r="BF221" i="2"/>
  <c r="BF261" i="2"/>
  <c r="J39" i="2"/>
  <c r="AV97" i="1" s="1"/>
  <c r="J39" i="4"/>
  <c r="AV99" i="1" s="1"/>
  <c r="F43" i="5"/>
  <c r="BD100" i="1" s="1"/>
  <c r="F39" i="6"/>
  <c r="AZ101" i="1" s="1"/>
  <c r="F39" i="8"/>
  <c r="BB103" i="1" s="1"/>
  <c r="J37" i="8"/>
  <c r="AV103" i="1" s="1"/>
  <c r="F40" i="8"/>
  <c r="BC103" i="1" s="1"/>
  <c r="F37" i="9"/>
  <c r="AZ104" i="1" s="1"/>
  <c r="J37" i="11"/>
  <c r="AV106" i="1" s="1"/>
  <c r="F39" i="2"/>
  <c r="AZ97" i="1" s="1"/>
  <c r="F41" i="3"/>
  <c r="BB98" i="1" s="1"/>
  <c r="F42" i="6"/>
  <c r="BC101" i="1" s="1"/>
  <c r="F39" i="7"/>
  <c r="BB102" i="1" s="1"/>
  <c r="F41" i="9"/>
  <c r="BD104" i="1" s="1"/>
  <c r="F41" i="10"/>
  <c r="BD105" i="1" s="1"/>
  <c r="F41" i="2"/>
  <c r="BB97" i="1" s="1"/>
  <c r="F42" i="4"/>
  <c r="BC99" i="1" s="1"/>
  <c r="J39" i="5"/>
  <c r="AV100" i="1" s="1"/>
  <c r="J39" i="6"/>
  <c r="AV101" i="1" s="1"/>
  <c r="F40" i="7"/>
  <c r="BC102" i="1" s="1"/>
  <c r="F39" i="11"/>
  <c r="BB106" i="1" s="1"/>
  <c r="F40" i="11"/>
  <c r="BC106" i="1" s="1"/>
  <c r="F39" i="10"/>
  <c r="BB105" i="1" s="1"/>
  <c r="J37" i="10"/>
  <c r="AV105" i="1" s="1"/>
  <c r="J39" i="3"/>
  <c r="AV98" i="1" s="1"/>
  <c r="F39" i="4"/>
  <c r="AZ99" i="1" s="1"/>
  <c r="F41" i="5"/>
  <c r="BB100" i="1" s="1"/>
  <c r="F43" i="6"/>
  <c r="BD101" i="1"/>
  <c r="F37" i="7"/>
  <c r="AZ102" i="1" s="1"/>
  <c r="F37" i="11"/>
  <c r="AZ106" i="1" s="1"/>
  <c r="F37" i="10"/>
  <c r="AZ105" i="1" s="1"/>
  <c r="F40" i="10"/>
  <c r="BC105" i="1" s="1"/>
  <c r="F43" i="2"/>
  <c r="BD97" i="1" s="1"/>
  <c r="F42" i="3"/>
  <c r="BC98" i="1" s="1"/>
  <c r="F39" i="5"/>
  <c r="AZ100" i="1" s="1"/>
  <c r="F41" i="7"/>
  <c r="BD102" i="1" s="1"/>
  <c r="F40" i="9"/>
  <c r="BC104" i="1" s="1"/>
  <c r="F42" i="2"/>
  <c r="BC97" i="1" s="1"/>
  <c r="F43" i="4"/>
  <c r="BD99" i="1" s="1"/>
  <c r="F41" i="4"/>
  <c r="BB99" i="1" s="1"/>
  <c r="F42" i="5"/>
  <c r="BC100" i="1" s="1"/>
  <c r="J37" i="7"/>
  <c r="AV102" i="1" s="1"/>
  <c r="J37" i="9"/>
  <c r="AV104" i="1" s="1"/>
  <c r="AS95" i="1"/>
  <c r="AS94" i="1" s="1"/>
  <c r="F39" i="3"/>
  <c r="AZ98" i="1" s="1"/>
  <c r="F43" i="3"/>
  <c r="BD98" i="1" s="1"/>
  <c r="F41" i="6"/>
  <c r="BB101" i="1" s="1"/>
  <c r="F37" i="8"/>
  <c r="AZ103" i="1" s="1"/>
  <c r="F41" i="8"/>
  <c r="BD103" i="1" s="1"/>
  <c r="F39" i="9"/>
  <c r="BB104" i="1" s="1"/>
  <c r="F41" i="11"/>
  <c r="BD106" i="1" s="1"/>
  <c r="BK134" i="8" l="1"/>
  <c r="J134" i="8" s="1"/>
  <c r="J98" i="8" s="1"/>
  <c r="J32" i="8" s="1"/>
  <c r="J111" i="8" s="1"/>
  <c r="BF111" i="8" s="1"/>
  <c r="F38" i="8" s="1"/>
  <c r="BA103" i="1" s="1"/>
  <c r="BK133" i="10"/>
  <c r="J133" i="10" s="1"/>
  <c r="J98" i="10" s="1"/>
  <c r="J32" i="10" s="1"/>
  <c r="J110" i="10" s="1"/>
  <c r="J104" i="10" s="1"/>
  <c r="J33" i="10" s="1"/>
  <c r="J34" i="10" s="1"/>
  <c r="AG105" i="1" s="1"/>
  <c r="BK140" i="5"/>
  <c r="J140" i="5" s="1"/>
  <c r="J101" i="5" s="1"/>
  <c r="BK147" i="9"/>
  <c r="J147" i="9" s="1"/>
  <c r="J101" i="9" s="1"/>
  <c r="BK141" i="6"/>
  <c r="J141" i="6" s="1"/>
  <c r="J101" i="6" s="1"/>
  <c r="T140" i="5"/>
  <c r="T139" i="5" s="1"/>
  <c r="J141" i="5"/>
  <c r="J102" i="5" s="1"/>
  <c r="BK140" i="4"/>
  <c r="BK139" i="4" s="1"/>
  <c r="J139" i="4" s="1"/>
  <c r="J100" i="4" s="1"/>
  <c r="J34" i="4" s="1"/>
  <c r="J114" i="4" s="1"/>
  <c r="BF114" i="4" s="1"/>
  <c r="F40" i="4" s="1"/>
  <c r="BA99" i="1" s="1"/>
  <c r="J141" i="4"/>
  <c r="J102" i="4" s="1"/>
  <c r="R187" i="3"/>
  <c r="R149" i="3" s="1"/>
  <c r="BK147" i="2"/>
  <c r="J147" i="2" s="1"/>
  <c r="J101" i="2" s="1"/>
  <c r="T141" i="7"/>
  <c r="P140" i="4"/>
  <c r="P139" i="4" s="1"/>
  <c r="AU99" i="1" s="1"/>
  <c r="R134" i="8"/>
  <c r="P187" i="3"/>
  <c r="P150" i="3"/>
  <c r="BK142" i="7"/>
  <c r="R140" i="4"/>
  <c r="R139" i="4" s="1"/>
  <c r="R133" i="10"/>
  <c r="T224" i="2"/>
  <c r="T146" i="2"/>
  <c r="R161" i="7"/>
  <c r="R141" i="7" s="1"/>
  <c r="T147" i="9"/>
  <c r="T138" i="9"/>
  <c r="R140" i="5"/>
  <c r="R139" i="5" s="1"/>
  <c r="BK187" i="3"/>
  <c r="J187" i="3" s="1"/>
  <c r="J105" i="3" s="1"/>
  <c r="T133" i="10"/>
  <c r="P140" i="5"/>
  <c r="P139" i="5" s="1"/>
  <c r="AU100" i="1" s="1"/>
  <c r="R150" i="3"/>
  <c r="T187" i="3"/>
  <c r="R147" i="9"/>
  <c r="R138" i="9" s="1"/>
  <c r="P146" i="2"/>
  <c r="AU97" i="1"/>
  <c r="P161" i="7"/>
  <c r="P141" i="7" s="1"/>
  <c r="AU102" i="1" s="1"/>
  <c r="R146" i="2"/>
  <c r="BK150" i="3"/>
  <c r="T150" i="3"/>
  <c r="BK147" i="6"/>
  <c r="J147" i="6"/>
  <c r="J104" i="6" s="1"/>
  <c r="BK139" i="9"/>
  <c r="J139" i="9"/>
  <c r="J99" i="9" s="1"/>
  <c r="BK137" i="11"/>
  <c r="BK136" i="11" s="1"/>
  <c r="J136" i="11" s="1"/>
  <c r="J98" i="11" s="1"/>
  <c r="BK224" i="2"/>
  <c r="J224" i="2"/>
  <c r="J104" i="2" s="1"/>
  <c r="BK161" i="7"/>
  <c r="J161" i="7" s="1"/>
  <c r="J102" i="7" s="1"/>
  <c r="J135" i="8"/>
  <c r="J99" i="8" s="1"/>
  <c r="BK140" i="6"/>
  <c r="J140" i="6"/>
  <c r="J100" i="6" s="1"/>
  <c r="BD96" i="1"/>
  <c r="BC96" i="1"/>
  <c r="AY96" i="1" s="1"/>
  <c r="AZ96" i="1"/>
  <c r="AV96" i="1" s="1"/>
  <c r="BB96" i="1"/>
  <c r="AX96" i="1" s="1"/>
  <c r="J38" i="8" l="1"/>
  <c r="AW103" i="1" s="1"/>
  <c r="AT103" i="1" s="1"/>
  <c r="J105" i="8"/>
  <c r="J113" i="8" s="1"/>
  <c r="J112" i="10"/>
  <c r="BF110" i="10"/>
  <c r="BK139" i="5"/>
  <c r="J139" i="5" s="1"/>
  <c r="J100" i="5" s="1"/>
  <c r="J34" i="5" s="1"/>
  <c r="J114" i="5" s="1"/>
  <c r="J108" i="5" s="1"/>
  <c r="J35" i="5" s="1"/>
  <c r="BK138" i="9"/>
  <c r="J138" i="9" s="1"/>
  <c r="J98" i="9" s="1"/>
  <c r="J32" i="9" s="1"/>
  <c r="J115" i="9" s="1"/>
  <c r="BF115" i="9" s="1"/>
  <c r="J38" i="9" s="1"/>
  <c r="AW104" i="1" s="1"/>
  <c r="AT104" i="1" s="1"/>
  <c r="J140" i="4"/>
  <c r="J101" i="4" s="1"/>
  <c r="J40" i="4"/>
  <c r="AW99" i="1" s="1"/>
  <c r="AT99" i="1" s="1"/>
  <c r="J108" i="4"/>
  <c r="J116" i="4" s="1"/>
  <c r="BK149" i="3"/>
  <c r="J149" i="3" s="1"/>
  <c r="J100" i="3" s="1"/>
  <c r="J34" i="3" s="1"/>
  <c r="J124" i="3" s="1"/>
  <c r="J118" i="3" s="1"/>
  <c r="J126" i="3" s="1"/>
  <c r="P149" i="3"/>
  <c r="AU98" i="1" s="1"/>
  <c r="AU96" i="1" s="1"/>
  <c r="AU95" i="1" s="1"/>
  <c r="AU94" i="1" s="1"/>
  <c r="BK146" i="2"/>
  <c r="J146" i="2" s="1"/>
  <c r="J100" i="2" s="1"/>
  <c r="J34" i="2" s="1"/>
  <c r="J121" i="2" s="1"/>
  <c r="J115" i="2" s="1"/>
  <c r="J35" i="2" s="1"/>
  <c r="J36" i="2" s="1"/>
  <c r="AG97" i="1" s="1"/>
  <c r="J34" i="6"/>
  <c r="J115" i="6" s="1"/>
  <c r="J109" i="6" s="1"/>
  <c r="J117" i="6" s="1"/>
  <c r="J32" i="11"/>
  <c r="J113" i="11" s="1"/>
  <c r="J107" i="11" s="1"/>
  <c r="J115" i="11" s="1"/>
  <c r="T149" i="3"/>
  <c r="BK141" i="7"/>
  <c r="J141" i="7" s="1"/>
  <c r="J98" i="7" s="1"/>
  <c r="J32" i="7" s="1"/>
  <c r="J118" i="7" s="1"/>
  <c r="J112" i="7" s="1"/>
  <c r="J120" i="7" s="1"/>
  <c r="J150" i="3"/>
  <c r="J101" i="3" s="1"/>
  <c r="J137" i="11"/>
  <c r="J99" i="11" s="1"/>
  <c r="J142" i="7"/>
  <c r="J99" i="7" s="1"/>
  <c r="J35" i="6"/>
  <c r="J35" i="4"/>
  <c r="J36" i="4" s="1"/>
  <c r="AG99" i="1" s="1"/>
  <c r="BC95" i="1"/>
  <c r="AY95" i="1" s="1"/>
  <c r="BB95" i="1"/>
  <c r="AX95" i="1" s="1"/>
  <c r="BD95" i="1"/>
  <c r="BD94" i="1" s="1"/>
  <c r="W36" i="1" s="1"/>
  <c r="AZ95" i="1"/>
  <c r="AV95" i="1" s="1"/>
  <c r="J36" i="6"/>
  <c r="AG101" i="1" s="1"/>
  <c r="J33" i="8" l="1"/>
  <c r="J34" i="8" s="1"/>
  <c r="AG103" i="1" s="1"/>
  <c r="AN103" i="1" s="1"/>
  <c r="F38" i="10"/>
  <c r="BA105" i="1" s="1"/>
  <c r="J38" i="10"/>
  <c r="BF115" i="6"/>
  <c r="F40" i="6" s="1"/>
  <c r="BA101" i="1" s="1"/>
  <c r="J116" i="5"/>
  <c r="BF114" i="5"/>
  <c r="F40" i="5" s="1"/>
  <c r="BA100" i="1" s="1"/>
  <c r="J36" i="5"/>
  <c r="AG100" i="1" s="1"/>
  <c r="J109" i="9"/>
  <c r="J117" i="9" s="1"/>
  <c r="F38" i="9"/>
  <c r="BA104" i="1" s="1"/>
  <c r="AN99" i="1"/>
  <c r="J123" i="2"/>
  <c r="BF121" i="2"/>
  <c r="J33" i="11"/>
  <c r="J34" i="11" s="1"/>
  <c r="J35" i="3"/>
  <c r="J36" i="3" s="1"/>
  <c r="AG98" i="1" s="1"/>
  <c r="BF113" i="11"/>
  <c r="J38" i="11" s="1"/>
  <c r="AW106" i="1" s="1"/>
  <c r="AT106" i="1" s="1"/>
  <c r="BF124" i="3"/>
  <c r="BF118" i="7"/>
  <c r="J38" i="7" s="1"/>
  <c r="AW102" i="1" s="1"/>
  <c r="AT102" i="1" s="1"/>
  <c r="J33" i="7"/>
  <c r="J34" i="7" s="1"/>
  <c r="AG102" i="1" s="1"/>
  <c r="J45" i="4"/>
  <c r="J40" i="6"/>
  <c r="AW101" i="1" s="1"/>
  <c r="AT101" i="1" s="1"/>
  <c r="BC94" i="1"/>
  <c r="AY94" i="1" s="1"/>
  <c r="BB94" i="1"/>
  <c r="W34" i="1" s="1"/>
  <c r="AZ94" i="1"/>
  <c r="J43" i="8" l="1"/>
  <c r="AW105" i="1"/>
  <c r="AT105" i="1" s="1"/>
  <c r="AN105" i="1" s="1"/>
  <c r="J43" i="10"/>
  <c r="J40" i="5"/>
  <c r="AW100" i="1" s="1"/>
  <c r="AT100" i="1" s="1"/>
  <c r="AN100" i="1" s="1"/>
  <c r="AG96" i="1"/>
  <c r="J33" i="9"/>
  <c r="J34" i="9" s="1"/>
  <c r="AG104" i="1" s="1"/>
  <c r="AN104" i="1" s="1"/>
  <c r="AN102" i="1"/>
  <c r="F40" i="2"/>
  <c r="BA97" i="1" s="1"/>
  <c r="J40" i="2"/>
  <c r="AG106" i="1"/>
  <c r="AN106" i="1" s="1"/>
  <c r="J43" i="11"/>
  <c r="F38" i="11"/>
  <c r="BA106" i="1" s="1"/>
  <c r="F40" i="3"/>
  <c r="BA98" i="1" s="1"/>
  <c r="J40" i="3"/>
  <c r="AW98" i="1" s="1"/>
  <c r="AT98" i="1" s="1"/>
  <c r="AN98" i="1" s="1"/>
  <c r="J43" i="7"/>
  <c r="J45" i="6"/>
  <c r="AN101" i="1"/>
  <c r="W35" i="1"/>
  <c r="F38" i="7"/>
  <c r="BA102" i="1" s="1"/>
  <c r="AV94" i="1"/>
  <c r="AX94" i="1"/>
  <c r="AG95" i="1" l="1"/>
  <c r="AG94" i="1" s="1"/>
  <c r="AG109" i="1" s="1"/>
  <c r="AV109" i="1" s="1"/>
  <c r="BY109" i="1" s="1"/>
  <c r="J45" i="5"/>
  <c r="J43" i="9"/>
  <c r="BA96" i="1"/>
  <c r="AW96" i="1" s="1"/>
  <c r="AT96" i="1" s="1"/>
  <c r="AN96" i="1" s="1"/>
  <c r="AW97" i="1"/>
  <c r="AT97" i="1" s="1"/>
  <c r="AN97" i="1" s="1"/>
  <c r="J45" i="2"/>
  <c r="J45" i="3"/>
  <c r="AG111" i="1" l="1"/>
  <c r="CD111" i="1" s="1"/>
  <c r="CD109" i="1"/>
  <c r="AG112" i="1"/>
  <c r="CD112" i="1" s="1"/>
  <c r="AK26" i="1"/>
  <c r="AG110" i="1"/>
  <c r="CD110" i="1" s="1"/>
  <c r="AN109" i="1"/>
  <c r="BA95" i="1"/>
  <c r="AW95" i="1" s="1"/>
  <c r="AT95" i="1" s="1"/>
  <c r="AN95" i="1" s="1"/>
  <c r="AV112" i="1"/>
  <c r="BY112" i="1" s="1"/>
  <c r="AV111" i="1"/>
  <c r="BY111" i="1" s="1"/>
  <c r="W32" i="1" l="1"/>
  <c r="AV110" i="1"/>
  <c r="BY110" i="1" s="1"/>
  <c r="AK32" i="1" s="1"/>
  <c r="AG108" i="1"/>
  <c r="AK27" i="1" s="1"/>
  <c r="AK29" i="1" s="1"/>
  <c r="BA94" i="1"/>
  <c r="W33" i="1" s="1"/>
  <c r="AN111" i="1"/>
  <c r="AN112" i="1"/>
  <c r="AG114" i="1" l="1"/>
  <c r="AN110" i="1"/>
  <c r="AN108" i="1" s="1"/>
  <c r="AW94" i="1"/>
  <c r="AK33" i="1" s="1"/>
  <c r="AK38" i="1" s="1"/>
  <c r="AT94" i="1" l="1"/>
  <c r="AN94" i="1" s="1"/>
  <c r="AN114" i="1" s="1"/>
</calcChain>
</file>

<file path=xl/sharedStrings.xml><?xml version="1.0" encoding="utf-8"?>
<sst xmlns="http://schemas.openxmlformats.org/spreadsheetml/2006/main" count="10467" uniqueCount="1647">
  <si>
    <t>Export Komplet</t>
  </si>
  <si>
    <t/>
  </si>
  <si>
    <t>2.0</t>
  </si>
  <si>
    <t>ZAMOK</t>
  </si>
  <si>
    <t>False</t>
  </si>
  <si>
    <t>{1da27b90-5b98-45b1-b3d5-7ae2f621a59f}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</si>
  <si>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</si>
  <si>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</si>
  <si>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</si>
  <si>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</si>
  <si>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</si>
  <si>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</si>
  <si>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</si>
  <si>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P_2209_04-01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</si>
  <si>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</si>
  <si>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</si>
  <si>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NÚRCH - modernizácia vybraných rehabilitačných priestorov</t>
  </si>
  <si>
    <t>JKSO:</t>
  </si>
  <si>
    <t>KS:</t>
  </si>
  <si>
    <t>Miesto:</t>
  </si>
  <si>
    <t>Piešťany, Nábrežie Ivana Krasku, p.č: 5825/2</t>
  </si>
  <si>
    <t>Dátum:</t>
  </si>
  <si>
    <t>Objednávateľ:</t>
  </si>
  <si>
    <t>IČO:</t>
  </si>
  <si>
    <t>NURCH Piešťany, Nábr. I. Krasku 4, 921 12 Piešťany</t>
  </si>
  <si>
    <t>IČ DPH:</t>
  </si>
  <si>
    <t>Zhotoviteľ:</t>
  </si>
  <si>
    <t>Projektant:</t>
  </si>
  <si>
    <t>17333113</t>
  </si>
  <si>
    <t>Portik spol. s r.o.</t>
  </si>
  <si>
    <t>SK2020314406</t>
  </si>
  <si>
    <t>True</t>
  </si>
  <si>
    <t>Spracovateľ:</t>
  </si>
  <si>
    <t>Kovács</t>
  </si>
  <si>
    <t>Poznámka:</t>
  </si>
  <si>
    <t>Tento výkaz výmer je neoddeliteľnou súčasnou projektovej dokumentácie !_x000D_
Dodávateľ, príp. subdodávateľ  predložením ponukovej ceny zároveň potvrdzuje že príslušné výkazy výmer sú v súlade s textovou a výkresovou časťou projektovej dokumentácie, ktorá je kompletná, jednoznačná a postačujúca pre realizáciu stavby a pri jej dodržaní preberá garanciu za úspešnú realizáciu._x000D_
Prípadná požiadavka dokumentáciu doplniť, prípadne upraviť sa môže realizovať len po písomnom odsúhlasení s investorom, projektantom a technickým dozorom stavby._x000D_
Dodávateľ môže s odôvodnením urobiť vo výkaze výmer ním navrhovanú zmenu príslušnej položky (materiál, konštrukčné riešenie), ak sa ňou nezníži kvalita a takáto zmena položky bude pre objednávateľa cenovo výhodnejšia._x000D_
V prípade takejto korektúry (korigovanej, nadbytočnej alebo doplnenej položky) budú tieto vykázané na osobitnom liste s komentárom.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</si>
  <si>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</si>
  <si>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</si>
  <si>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</si>
  <si>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</si>
  <si>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</si>
  <si>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</si>
  <si>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</si>
  <si>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</si>
  <si>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</si>
  <si>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</si>
  <si>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</si>
  <si>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</si>
  <si>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</si>
  <si>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</si>
  <si>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</si>
  <si>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</si>
  <si>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</si>
  <si>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</si>
  <si>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</si>
  <si>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</si>
  <si>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</si>
  <si>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</si>
  <si>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</si>
  <si>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</si>
  <si>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</si>
  <si>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</si>
  <si>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</si>
  <si>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</si>
  <si>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</si>
  <si>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</si>
  <si>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</si>
  <si>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</si>
  <si>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</si>
  <si>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</si>
  <si>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</si>
  <si>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</si>
  <si>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</si>
  <si>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</si>
  <si>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</si>
  <si>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</si>
  <si>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</si>
  <si>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</si>
  <si>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</si>
  <si>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</si>
  <si>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</si>
  <si>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</si>
  <si>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SO 01</t>
  </si>
  <si>
    <t>Rehabilitačné priestory</t>
  </si>
  <si>
    <t>STA</t>
  </si>
  <si>
    <t>1</t>
  </si>
  <si>
    <t>{f6dcd025-fe54-44a6-ab77-7b453667dccd}</t>
  </si>
  <si>
    <t>01-01</t>
  </si>
  <si>
    <t>Stavebná časť</t>
  </si>
  <si>
    <t>Časť</t>
  </si>
  <si>
    <t>2</t>
  </si>
  <si>
    <t>{6a6a856a-d42a-4ce7-a0c0-0c2598ef9b9b}</t>
  </si>
  <si>
    <t>/</t>
  </si>
  <si>
    <t>01-01-01</t>
  </si>
  <si>
    <t>Búracie práce</t>
  </si>
  <si>
    <t>3</t>
  </si>
  <si>
    <t>{7c88de1a-94d8-4006-a599-9f78ef5141ff}</t>
  </si>
  <si>
    <t>01-01-02</t>
  </si>
  <si>
    <t>Navrhovaný stav</t>
  </si>
  <si>
    <t>{91070859-b0e1-4bbc-aa9e-f635179b42b9}</t>
  </si>
  <si>
    <t>01-01-03</t>
  </si>
  <si>
    <t>PSV, stolárske výrobky</t>
  </si>
  <si>
    <t>{0ee37f78-93be-4f9d-a478-71c909718575}</t>
  </si>
  <si>
    <t>01-01-04</t>
  </si>
  <si>
    <t>Výplne otvorov</t>
  </si>
  <si>
    <t>{0c7ca9aa-8db8-4a53-8e87-16de01f4d5fc}</t>
  </si>
  <si>
    <t>01-01-05</t>
  </si>
  <si>
    <t>Lešenie, čistenie</t>
  </si>
  <si>
    <t>{4786bb72-67e2-4ef6-8ed1-13740cfb4168}</t>
  </si>
  <si>
    <t>02-c</t>
  </si>
  <si>
    <t>Zdravotechnika</t>
  </si>
  <si>
    <t>{376337a7-351e-43ea-b89d-2b5a3b3d2451}</t>
  </si>
  <si>
    <t>02-d</t>
  </si>
  <si>
    <t>Vykurovanie</t>
  </si>
  <si>
    <t>{58311662-8747-4517-b156-cc92eb709abf}</t>
  </si>
  <si>
    <t>02-e</t>
  </si>
  <si>
    <t>Elektroinštalácie</t>
  </si>
  <si>
    <t>{0e84230f-72ed-4e6d-8979-82509cb3bd40}</t>
  </si>
  <si>
    <t>02-f</t>
  </si>
  <si>
    <t>Vzduchotechnika</t>
  </si>
  <si>
    <t>{25e4dd62-0140-4ff3-827b-b3e02bb862e9}</t>
  </si>
  <si>
    <t>02-h</t>
  </si>
  <si>
    <t>Chladenie</t>
  </si>
  <si>
    <t>{4496ecbd-7ba8-4da1-8eda-70d5a3eb53ac}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</si>
  <si>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</si>
  <si>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</si>
  <si>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</si>
  <si>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</si>
  <si>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</si>
  <si>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</si>
  <si>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</si>
  <si>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</si>
  <si>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</si>
  <si>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KRYCÍ LIST ROZPOČTU</t>
  </si>
  <si>
    <t>Objekt:</t>
  </si>
  <si>
    <t>SO 01 - Rehabilitačné priestory</t>
  </si>
  <si>
    <t>Časť:</t>
  </si>
  <si>
    <t>01-01 - Stavebná časť</t>
  </si>
  <si>
    <t>Úroveň 3:</t>
  </si>
  <si>
    <t>01-01-01 - Búracie práce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</si>
  <si>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</si>
  <si>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</si>
  <si>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</si>
  <si>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</si>
  <si>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</si>
  <si>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</si>
  <si>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</si>
  <si>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9 - Ostatné konštrukcie a práce-búranie</t>
  </si>
  <si>
    <t xml:space="preserve">    99 - Presun hmôt HSV</t>
  </si>
  <si>
    <t>PSV - Práce a dodávky PSV</t>
  </si>
  <si>
    <t xml:space="preserve">    721 - Zdravotechnika - vnútorná kanalizácia</t>
  </si>
  <si>
    <t xml:space="preserve">    725 - Zdravotechnika - zariaďovacie predmety</t>
  </si>
  <si>
    <t xml:space="preserve">    763 - Konštrukcie - drevostavby</t>
  </si>
  <si>
    <t xml:space="preserve">    767 - Konštrukcie doplnkové kovové</t>
  </si>
  <si>
    <t xml:space="preserve">    776 - Podlahy povlakové</t>
  </si>
  <si>
    <t>HZS - Hodinové zúčtovacie sadzby</t>
  </si>
  <si>
    <t>VRN - Investičné náklady neobsiahnuté v cenách</t>
  </si>
  <si>
    <t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</si>
  <si>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</si>
  <si>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</si>
  <si>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</si>
  <si>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</si>
  <si>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</si>
  <si>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</si>
  <si>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</si>
  <si>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</si>
  <si>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</si>
  <si>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</si>
  <si>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</si>
  <si>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</si>
  <si>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</si>
  <si>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</si>
  <si>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</si>
  <si>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</si>
  <si>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</si>
  <si>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</si>
  <si>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</si>
  <si>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</si>
  <si>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</si>
  <si>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</si>
  <si>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</si>
  <si>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</si>
  <si>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</si>
  <si>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</si>
  <si>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</si>
  <si>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962031132.S</t>
  </si>
  <si>
    <t>Búranie priečok alebo vybúranie otvorov plochy nad 4 m2 z tehál pálených, plných alebo dutých hr. do 150 mm,  -0,19600t</t>
  </si>
  <si>
    <t>m2</t>
  </si>
  <si>
    <t>4</t>
  </si>
  <si>
    <t>243237793</t>
  </si>
  <si>
    <t>P</t>
  </si>
  <si>
    <t>Poznámka k položke:_x000D_
B6</t>
  </si>
  <si>
    <t>VV</t>
  </si>
  <si>
    <t>83,502</t>
  </si>
  <si>
    <t>965043341.S</t>
  </si>
  <si>
    <t>Búranie podkladov pod dlažby, liatych dlažieb a mazanín,betón s poterom,teracom hr.do 100 mm, plochy nad 4 m2  -2,20000t</t>
  </si>
  <si>
    <t>m3</t>
  </si>
  <si>
    <t>929131756</t>
  </si>
  <si>
    <t>Poznámka k položke:_x000D_
B11</t>
  </si>
  <si>
    <t>11,47*0,03</t>
  </si>
  <si>
    <t>965044201.S</t>
  </si>
  <si>
    <t>Brúsenie existujúcich betónových podláh, zbrúsenie hrúbky do 3 mm -0,00600t</t>
  </si>
  <si>
    <t>-220023224</t>
  </si>
  <si>
    <t>118,826</t>
  </si>
  <si>
    <t>222,926</t>
  </si>
  <si>
    <t>11,47</t>
  </si>
  <si>
    <t>Súčet</t>
  </si>
  <si>
    <t>965044291.S</t>
  </si>
  <si>
    <t>Príplatok k brúseniu existujúcich betónových podláh, za každý ďalší 1 mm hrúbky -0,00200t</t>
  </si>
  <si>
    <t>397132042</t>
  </si>
  <si>
    <t>5</t>
  </si>
  <si>
    <t>965081712.S</t>
  </si>
  <si>
    <t>Búranie dlažieb, bez podklad. lôžka z xylolit., alebo keramických dlaždíc hr. do 10 mm,  -0,02000t</t>
  </si>
  <si>
    <t>1041051894</t>
  </si>
  <si>
    <t>Poznámka k položke:_x000D_
B10</t>
  </si>
  <si>
    <t>3,35*0,1</t>
  </si>
  <si>
    <t>6</t>
  </si>
  <si>
    <t>967031132.S</t>
  </si>
  <si>
    <t>Prikresanie rovných ostení, bez odstupu, po hrubom vybúraní otvorov, v murive tehl. na maltu,  -0,05700t</t>
  </si>
  <si>
    <t>194027410</t>
  </si>
  <si>
    <t>Poznámka k položke:_x000D_
B5</t>
  </si>
  <si>
    <t>0,15*2,02*2</t>
  </si>
  <si>
    <t>7</t>
  </si>
  <si>
    <t>968061125.S</t>
  </si>
  <si>
    <t>Vyvesenie dreveného dverného krídla do suti plochy do 2 m2, -0,02400t</t>
  </si>
  <si>
    <t>ks</t>
  </si>
  <si>
    <t>36932373</t>
  </si>
  <si>
    <t>Poznámka k položke:_x000D_
B1</t>
  </si>
  <si>
    <t>10</t>
  </si>
  <si>
    <t>8</t>
  </si>
  <si>
    <t>968071125.S</t>
  </si>
  <si>
    <t>Vyvesenie kovového dverného krídla do suti plochy do 2 m2</t>
  </si>
  <si>
    <t>-755189509</t>
  </si>
  <si>
    <t>Poznámka k položke:_x000D_
B2</t>
  </si>
  <si>
    <t>2*2</t>
  </si>
  <si>
    <t>968072455.S</t>
  </si>
  <si>
    <t>Vybúranie kovových dverových zárubní plochy do 2 m2,  -0,07600t</t>
  </si>
  <si>
    <t>-838488991</t>
  </si>
  <si>
    <t>17,574</t>
  </si>
  <si>
    <t>968072641.S</t>
  </si>
  <si>
    <t>Vybúranie kovových stien plných, zasklených alebo výkladných,  -0,02500t</t>
  </si>
  <si>
    <t>1860485914</t>
  </si>
  <si>
    <t>13,500</t>
  </si>
  <si>
    <t>11</t>
  </si>
  <si>
    <t>971033431.S</t>
  </si>
  <si>
    <t>Vybúranie otvoru v murive tehl. plochy do 0,25 m2 hr. do 150 mm,  -0,07300t</t>
  </si>
  <si>
    <t>788166163</t>
  </si>
  <si>
    <t>8"S-01</t>
  </si>
  <si>
    <t>8"S-02</t>
  </si>
  <si>
    <t>1"S-05</t>
  </si>
  <si>
    <t>12</t>
  </si>
  <si>
    <t>971033471.S</t>
  </si>
  <si>
    <t>Vybúranie otvoru v murive tehl. plochy do 0,25 m2 hr. do 750 mm,  -0,34400t</t>
  </si>
  <si>
    <t>1098295791</t>
  </si>
  <si>
    <t>1"S-03</t>
  </si>
  <si>
    <t>13</t>
  </si>
  <si>
    <t>971033631.S</t>
  </si>
  <si>
    <t>Vybúranie otvorov v murive tehl. plochy do 4 m2 hr. do 150 mm,  -0,27000t</t>
  </si>
  <si>
    <t>-698041396</t>
  </si>
  <si>
    <t>2,020</t>
  </si>
  <si>
    <t>14</t>
  </si>
  <si>
    <t>971036011.S</t>
  </si>
  <si>
    <t>Jadrové vrty diamantovými korunkami do D 120 mm do stien - murivo tehlové -0,00018t</t>
  </si>
  <si>
    <t>cm</t>
  </si>
  <si>
    <t>1837287129</t>
  </si>
  <si>
    <t>15*2"S-06</t>
  </si>
  <si>
    <t>15</t>
  </si>
  <si>
    <t>971036020.S</t>
  </si>
  <si>
    <t>Jadrové vrty diamantovými korunkami do D 250 mm do stien - murivo tehlové -0,00079t</t>
  </si>
  <si>
    <t>-784569749</t>
  </si>
  <si>
    <t>40+15"S-07</t>
  </si>
  <si>
    <t>16</t>
  </si>
  <si>
    <t>972056009.S</t>
  </si>
  <si>
    <t>Jadrové vrty diamantovými korunkami do D 100 mm do stropov - železobetónových -0,00019t</t>
  </si>
  <si>
    <t>-1439608480</t>
  </si>
  <si>
    <t>40*2"S-04</t>
  </si>
  <si>
    <t>17</t>
  </si>
  <si>
    <t>974032266.S</t>
  </si>
  <si>
    <t>Vysekanie rýh v stenách a priečkach z dutých tehál a tvárnic v priestore priľahlom k stropnej konštrukcii do hĺbky 150 mm a š. do 300 mm,  -0,06700t</t>
  </si>
  <si>
    <t>m</t>
  </si>
  <si>
    <t>-595937744</t>
  </si>
  <si>
    <t>1,250</t>
  </si>
  <si>
    <t>18</t>
  </si>
  <si>
    <t>974042564.S</t>
  </si>
  <si>
    <t>Vysekanie rýh v betónovej dlažbe do hĺbky 150 mm a šírky do 150 mm,  -0,05000t</t>
  </si>
  <si>
    <t>-913912608</t>
  </si>
  <si>
    <t>Poznámka k položke:_x000D_
B15</t>
  </si>
  <si>
    <t>52,330</t>
  </si>
  <si>
    <t>19</t>
  </si>
  <si>
    <t>974083113.S</t>
  </si>
  <si>
    <t>Rezanie betónových mazanín existujúcich vystužených hĺbky nad 100 do 150 mm</t>
  </si>
  <si>
    <t>-558706382</t>
  </si>
  <si>
    <t>52,33*2 'Prepočítané koeficientom množstva</t>
  </si>
  <si>
    <t>978011121.S</t>
  </si>
  <si>
    <t>Otlčenie omietok stropov vnútorných vápenných alebo vápennocementových v rozsahu do 10 %,  -0,00400t</t>
  </si>
  <si>
    <t>-935624488</t>
  </si>
  <si>
    <t>319,123</t>
  </si>
  <si>
    <t>21</t>
  </si>
  <si>
    <t>978013121.S</t>
  </si>
  <si>
    <t>Otlčenie omietok stien vnútorných vápenných alebo vápennocementových v rozsahu do 10 %,  -0,00400t</t>
  </si>
  <si>
    <t>436061305</t>
  </si>
  <si>
    <t>706,852</t>
  </si>
  <si>
    <t>22</t>
  </si>
  <si>
    <t>978059531.S</t>
  </si>
  <si>
    <t>Odsekanie a odobratie obkladov stien z obkladačiek vnútorných vrátane podkladovej omietky nad 2 m2,  -0,06800t</t>
  </si>
  <si>
    <t>1978347346</t>
  </si>
  <si>
    <t>Poznámka k položke:_x000D_
B7</t>
  </si>
  <si>
    <t>264,442</t>
  </si>
  <si>
    <t>23</t>
  </si>
  <si>
    <t>979081111.S</t>
  </si>
  <si>
    <t>Odvoz sutiny a vybúraných hmôt na skládku do 1 km</t>
  </si>
  <si>
    <t>t</t>
  </si>
  <si>
    <t>1309871104</t>
  </si>
  <si>
    <t>24</t>
  </si>
  <si>
    <t>979081121.S</t>
  </si>
  <si>
    <t>Odvoz sutiny a vybúraných hmôt na skládku za každý ďalší 1 km</t>
  </si>
  <si>
    <t>-1062672013</t>
  </si>
  <si>
    <t>53,396*29 'Prepočítané koeficientom množstva</t>
  </si>
  <si>
    <t>25</t>
  </si>
  <si>
    <t>979082111.S</t>
  </si>
  <si>
    <t>Vnútrostavenisková doprava sutiny a vybúraných hmôt do 10 m</t>
  </si>
  <si>
    <t>-776812431</t>
  </si>
  <si>
    <t>26</t>
  </si>
  <si>
    <t>979082121.S</t>
  </si>
  <si>
    <t>Vnútrostavenisková doprava sutiny a vybúraných hmôt za každých ďalších 5 m</t>
  </si>
  <si>
    <t>-1321446203</t>
  </si>
  <si>
    <t>53,396*20 'Prepočítané koeficientom množstva</t>
  </si>
  <si>
    <t>27</t>
  </si>
  <si>
    <t>979089012.S</t>
  </si>
  <si>
    <t>Poplatok za skladovanie - betón, tehly, dlaždice (17 01) ostatné</t>
  </si>
  <si>
    <t>685550641</t>
  </si>
  <si>
    <t>28</t>
  </si>
  <si>
    <t>979089612.S</t>
  </si>
  <si>
    <t>Poplatok za skladovanie - iné odpady zo stavieb a demolácií (17 09), ostatné</t>
  </si>
  <si>
    <t>-837452532</t>
  </si>
  <si>
    <t>99</t>
  </si>
  <si>
    <t>Presun hmôt HSV</t>
  </si>
  <si>
    <t>29</t>
  </si>
  <si>
    <t>999281111.S</t>
  </si>
  <si>
    <t>Presun hmôt pre opravy a údržbu objektov vrátane vonkajších plášťov výšky do 25 m</t>
  </si>
  <si>
    <t>-781938103</t>
  </si>
  <si>
    <t>PSV</t>
  </si>
  <si>
    <t>Práce a dodávky PSV</t>
  </si>
  <si>
    <t>721</t>
  </si>
  <si>
    <t>Zdravotechnika - vnútorná kanalizácia</t>
  </si>
  <si>
    <t>30</t>
  </si>
  <si>
    <t>7212108530.r</t>
  </si>
  <si>
    <t>Demontáž podlahového žľabu</t>
  </si>
  <si>
    <t>kpl</t>
  </si>
  <si>
    <t>-1051575967</t>
  </si>
  <si>
    <t>Poznámka k položke:_x000D_
B4</t>
  </si>
  <si>
    <t>725</t>
  </si>
  <si>
    <t>Zdravotechnika - zariaďovacie predmety</t>
  </si>
  <si>
    <t>31</t>
  </si>
  <si>
    <t>72511081100.r</t>
  </si>
  <si>
    <t>Demontáž zariaďovacích predmetov</t>
  </si>
  <si>
    <t>-1805049435</t>
  </si>
  <si>
    <t>Poznámka k položke:_x000D_
B3</t>
  </si>
  <si>
    <t>763</t>
  </si>
  <si>
    <t>Konštrukcie - drevostavby</t>
  </si>
  <si>
    <t>32</t>
  </si>
  <si>
    <t>763139531.r</t>
  </si>
  <si>
    <t>Demontáž podhľadu</t>
  </si>
  <si>
    <t>-812691941</t>
  </si>
  <si>
    <t>Poznámka k položke:_x000D_
B17</t>
  </si>
  <si>
    <t>12,845</t>
  </si>
  <si>
    <t>767</t>
  </si>
  <si>
    <t>Konštrukcie doplnkové kovové</t>
  </si>
  <si>
    <t>33</t>
  </si>
  <si>
    <t>767.B07</t>
  </si>
  <si>
    <t>Demontáž deliacích zásten</t>
  </si>
  <si>
    <t>-750146504</t>
  </si>
  <si>
    <t>Poznámka k položke:_x000D_
B8</t>
  </si>
  <si>
    <t>34</t>
  </si>
  <si>
    <t>767.B13</t>
  </si>
  <si>
    <t>Demontáž harmonikovej priečky</t>
  </si>
  <si>
    <t>867313596</t>
  </si>
  <si>
    <t>Poznámka k položke:_x000D_
B13</t>
  </si>
  <si>
    <t>35</t>
  </si>
  <si>
    <t>767.B14</t>
  </si>
  <si>
    <t>Demontáž jestvujúceho vzt potrubia vrátane výustiek</t>
  </si>
  <si>
    <t>-729398787</t>
  </si>
  <si>
    <t>Poznámka k položke:_x000D_
B14</t>
  </si>
  <si>
    <t>36</t>
  </si>
  <si>
    <t>767.B16</t>
  </si>
  <si>
    <t>Demontáž vetracej mriežky</t>
  </si>
  <si>
    <t>-366676793</t>
  </si>
  <si>
    <t>Poznámka k položke:_x000D_
B16</t>
  </si>
  <si>
    <t>37</t>
  </si>
  <si>
    <t>767.B18</t>
  </si>
  <si>
    <t>Odstránenie vetracej mriežky vrátane jestv. VZT potrubia</t>
  </si>
  <si>
    <t>-29358881</t>
  </si>
  <si>
    <t>Poznámka k položke:_x000D_
B18</t>
  </si>
  <si>
    <t>38</t>
  </si>
  <si>
    <t>767581802.S</t>
  </si>
  <si>
    <t>Demontáž podhľadov lamiel,  -0,00400t</t>
  </si>
  <si>
    <t>886415561</t>
  </si>
  <si>
    <t>Poznámka k položke:_x000D_
B12</t>
  </si>
  <si>
    <t>37,816</t>
  </si>
  <si>
    <t>39</t>
  </si>
  <si>
    <t>767582800.S</t>
  </si>
  <si>
    <t>Demontáž podhľadov roštov,  -0,00200t</t>
  </si>
  <si>
    <t>141587460</t>
  </si>
  <si>
    <t>776</t>
  </si>
  <si>
    <t>Podlahy povlakové</t>
  </si>
  <si>
    <t>40</t>
  </si>
  <si>
    <t>776401800.S</t>
  </si>
  <si>
    <t>Demontáž soklíkov alebo líšt</t>
  </si>
  <si>
    <t>1369949838</t>
  </si>
  <si>
    <t>Poznámka k položke:_x000D_
B9</t>
  </si>
  <si>
    <t>182,15</t>
  </si>
  <si>
    <t>41</t>
  </si>
  <si>
    <t>776511820.S</t>
  </si>
  <si>
    <t>Odstránenie povlakových podláh z nášľapnej plochy lepených s podložkou,  -0,00100t</t>
  </si>
  <si>
    <t>-85419257</t>
  </si>
  <si>
    <t>HZS</t>
  </si>
  <si>
    <t>Hodinové zúčtovacie sadzby</t>
  </si>
  <si>
    <t>42</t>
  </si>
  <si>
    <t>HZS000211.S</t>
  </si>
  <si>
    <t>Stavebno montážne práce menej náročne, pomocné alebo manipulačné (Tr. 1) v rozsahu viac 4 a menej ako 8 hodínn</t>
  </si>
  <si>
    <t>hod</t>
  </si>
  <si>
    <t>512</t>
  </si>
  <si>
    <t>-416316828</t>
  </si>
  <si>
    <t>872*0,05 'Prepočítané koeficientom množstva</t>
  </si>
  <si>
    <t>Investičné náklady neobsiahnuté v cenách</t>
  </si>
  <si>
    <t>43</t>
  </si>
  <si>
    <t>000700011.S.r</t>
  </si>
  <si>
    <t>Dopravné náklady - mimostavenisková doprava objektivizácia dopravných nákladov materiálov</t>
  </si>
  <si>
    <t>%</t>
  </si>
  <si>
    <t>1024</t>
  </si>
  <si>
    <t>-70140630</t>
  </si>
  <si>
    <t>VP</t>
  </si>
  <si>
    <t xml:space="preserve">  Práce naviac</t>
  </si>
  <si>
    <t>PN</t>
  </si>
  <si>
    <t>Fi2a</t>
  </si>
  <si>
    <t>57,871</t>
  </si>
  <si>
    <t>Fi2b</t>
  </si>
  <si>
    <t>25,124</t>
  </si>
  <si>
    <t>Fi2c</t>
  </si>
  <si>
    <t>10,859</t>
  </si>
  <si>
    <t>Fi2d</t>
  </si>
  <si>
    <t>Fi1a</t>
  </si>
  <si>
    <t>216,551</t>
  </si>
  <si>
    <t>Fi3a</t>
  </si>
  <si>
    <t>22,264</t>
  </si>
  <si>
    <t>01-01-02 - Navrhovaný stav</t>
  </si>
  <si>
    <t xml:space="preserve">    3 - Zvislé a kompletné konštrukcie</t>
  </si>
  <si>
    <t xml:space="preserve">    6 - Úpravy povrchov, podlahy, osadenie</t>
  </si>
  <si>
    <t xml:space="preserve">    711 - Izolácie proti vode a vlhkosti</t>
  </si>
  <si>
    <t xml:space="preserve">    713 - Izolácie tepelné</t>
  </si>
  <si>
    <t xml:space="preserve">    771 - Podlahy z dlaždíc</t>
  </si>
  <si>
    <t xml:space="preserve">    781 - Obklady</t>
  </si>
  <si>
    <t xml:space="preserve">    784 - Maľby</t>
  </si>
  <si>
    <t>Zvislé a kompletné konštrukcie</t>
  </si>
  <si>
    <t>317160152.S</t>
  </si>
  <si>
    <t>Keramický preklad nenosný šírky 115 mm, výšky 71 mm, dĺžky 1250 mm</t>
  </si>
  <si>
    <t>-986617561</t>
  </si>
  <si>
    <t>317160172.S</t>
  </si>
  <si>
    <t>Keramický preklad nenosný šírky 145 mm, výšky 71 mm, dĺžky 1250 mm</t>
  </si>
  <si>
    <t>1892236216</t>
  </si>
  <si>
    <t>317160174.S</t>
  </si>
  <si>
    <t>Keramický preklad nenosný šírky 145 mm, výšky 71 mm, dĺžky 1750 mm</t>
  </si>
  <si>
    <t>837868715</t>
  </si>
  <si>
    <t>340239226.S</t>
  </si>
  <si>
    <t>Zamurovanie otvorov plochy nad 1 do 4 m2 z tehál pálených dierovaných nebrúsených hrúbky 140 mm</t>
  </si>
  <si>
    <t>-1826321519</t>
  </si>
  <si>
    <t>3,636</t>
  </si>
  <si>
    <t>342240141.S</t>
  </si>
  <si>
    <t>Priečky z tehál pálených dierovaných brúsených na pero a drážku hrúbky 115 mm, na maltu pre tenké škáry</t>
  </si>
  <si>
    <t>-1268805559</t>
  </si>
  <si>
    <t>77,114</t>
  </si>
  <si>
    <t>342240161.S</t>
  </si>
  <si>
    <t>Priečky z tehál pálených dierovaných brúsených na pero a drážku hrúbky 140 mm, na maltu pre tenké škáry</t>
  </si>
  <si>
    <t>-976897107</t>
  </si>
  <si>
    <t>77,587</t>
  </si>
  <si>
    <t>Úpravy povrchov, podlahy, osadenie</t>
  </si>
  <si>
    <t>611403399.S</t>
  </si>
  <si>
    <t>Hrubá výplň rýh v stropoch akoukoľvek maltou, akejkoľvek šírky ryhy</t>
  </si>
  <si>
    <t>1327914596</t>
  </si>
  <si>
    <t>319,123*0,1 'Prepočítané koeficientom množstva</t>
  </si>
  <si>
    <t>611421231.S</t>
  </si>
  <si>
    <t>Oprava vnútorných vápenných omietok stropov železobetónových rovných tvárnicových a klenieb, opravovaná plocha nad 5 do 10 %,štuková</t>
  </si>
  <si>
    <t>-2104322938</t>
  </si>
  <si>
    <t>612403399.S</t>
  </si>
  <si>
    <t>Hrubá výplň rýh na stenách akoukoľvek maltou, akejkoľvek šírky ryhy</t>
  </si>
  <si>
    <t>856676803</t>
  </si>
  <si>
    <t>706,852*0,1 'Prepočítané koeficientom množstva</t>
  </si>
  <si>
    <t>612421231.S</t>
  </si>
  <si>
    <t>Oprava vnútorných vápenných omietok stien, opravovaná plocha nad 5 do 10 %,štuková</t>
  </si>
  <si>
    <t>2025979233</t>
  </si>
  <si>
    <t>612460111.S</t>
  </si>
  <si>
    <t>Príprava vnútorného podkladu stien na silno a nerovnomerne nasiakavé podklady regulátorom nasiakavosti</t>
  </si>
  <si>
    <t>-634721283</t>
  </si>
  <si>
    <t>612460363.S</t>
  </si>
  <si>
    <t>Vnútorná omietka stien vápennocementová jednovrstvová, hr. 10 mm</t>
  </si>
  <si>
    <t>809765269</t>
  </si>
  <si>
    <t>477,953</t>
  </si>
  <si>
    <t>612481031.S</t>
  </si>
  <si>
    <t>Rohový profil z pozinkovaného plechu pre hrúbku omietky 8 až 12 mm</t>
  </si>
  <si>
    <t>677435157</t>
  </si>
  <si>
    <t>477,953*0,6 'Prepočítané koeficientom množstva</t>
  </si>
  <si>
    <t>631312141.S</t>
  </si>
  <si>
    <t>Doplnenie existujúcich mazanín prostým betónom (s dodaním hmôt) bez poteru rýh v mazaninách</t>
  </si>
  <si>
    <t>-1684344714</t>
  </si>
  <si>
    <t>632001051.S</t>
  </si>
  <si>
    <t>Zhotovenie jednonásobného penetračného náteru pre potery a stierky</t>
  </si>
  <si>
    <t>1538148270</t>
  </si>
  <si>
    <t>Fi1a+Fi3a</t>
  </si>
  <si>
    <t>Fi2a+Fi2b+Fi2c+Fi2d</t>
  </si>
  <si>
    <t>M</t>
  </si>
  <si>
    <t>585520008700.S</t>
  </si>
  <si>
    <t>Penetračný náter na nasiakavé podklady pod potery, samonivelizačné hmoty a stavebné lepidlá</t>
  </si>
  <si>
    <t>kg</t>
  </si>
  <si>
    <t>-2101773307</t>
  </si>
  <si>
    <t>632452613.S</t>
  </si>
  <si>
    <t>Cementová samonivelizačná stierka, pevnosti v tlaku 20 MPa, hr. 5 mm</t>
  </si>
  <si>
    <t>-371538660</t>
  </si>
  <si>
    <t>632452628.S</t>
  </si>
  <si>
    <t>Cementová samonivelizačná stierka, pevnosti v tlaku 20 MPa, hr. 20 mm</t>
  </si>
  <si>
    <t>-229828916</t>
  </si>
  <si>
    <t>(Fi2a+Fi2b+Fi2c+Fi2d)*0,2"predpoklad 20% z plochy</t>
  </si>
  <si>
    <t>-1590019096</t>
  </si>
  <si>
    <t>711</t>
  </si>
  <si>
    <t>Izolácie proti vode a vlhkosti</t>
  </si>
  <si>
    <t>711210100.S</t>
  </si>
  <si>
    <t>Zhotovenie dvojnásobnej izol. stierky pod keramické obklady v interiéri na ploche vodorovnej</t>
  </si>
  <si>
    <t>889411129</t>
  </si>
  <si>
    <t>Fi2c+Fi2d</t>
  </si>
  <si>
    <t>245610000400.S</t>
  </si>
  <si>
    <t>Stierka hydroizolačná na báze syntetickej živice, (tekutá hydroizolačná fólia)</t>
  </si>
  <si>
    <t>564308028</t>
  </si>
  <si>
    <t>247710007700.S</t>
  </si>
  <si>
    <t>Pás tesniaci š. 120 mm, na utesnenie rohových a spojovacích škár pri aplikácii hydroizolácií</t>
  </si>
  <si>
    <t>1708478005</t>
  </si>
  <si>
    <t>711210110.S</t>
  </si>
  <si>
    <t>Zhotovenie dvojnásobnej izol. stierky pod keramické obklady v interiéri na ploche zvislej</t>
  </si>
  <si>
    <t>1049675233</t>
  </si>
  <si>
    <t>50,462</t>
  </si>
  <si>
    <t>-162898115</t>
  </si>
  <si>
    <t>-1303359198</t>
  </si>
  <si>
    <t>998711201.S</t>
  </si>
  <si>
    <t>Presun hmôt pre izoláciu proti vode v objektoch výšky do 6 m</t>
  </si>
  <si>
    <t>-136171594</t>
  </si>
  <si>
    <t>713</t>
  </si>
  <si>
    <t>Izolácie tepelné</t>
  </si>
  <si>
    <t>7135102030.r</t>
  </si>
  <si>
    <t>Požiarne tesnenie prestupov</t>
  </si>
  <si>
    <t>1403104266</t>
  </si>
  <si>
    <t>998713201.S</t>
  </si>
  <si>
    <t>Presun hmôt pre izolácie tepelné v objektoch výšky do 6 m</t>
  </si>
  <si>
    <t>409666882</t>
  </si>
  <si>
    <t>763135075.S</t>
  </si>
  <si>
    <t>Kazetový podhľad 600 x 600 mm, hrana ostrá, konštrukcia viditeľná, doska sadrokartónová hygienická biela hr. 9,5 mm</t>
  </si>
  <si>
    <t>619877221</t>
  </si>
  <si>
    <t>221,563</t>
  </si>
  <si>
    <t>8,704</t>
  </si>
  <si>
    <t>763138210.S</t>
  </si>
  <si>
    <t>Podhľad SDK závesný na jednoúrovňovej oceľovej podkonštrukcií CD+UD, doska štandardná A 12.5 mm</t>
  </si>
  <si>
    <t>-1654073445</t>
  </si>
  <si>
    <t>105,04</t>
  </si>
  <si>
    <t>763138212.S</t>
  </si>
  <si>
    <t>Podhľad SDK závesný na jednoúrovňovej oceľovej podkonštrukcií CD+UD, doska impregnovaná H2 12.5 mm</t>
  </si>
  <si>
    <t>1901380217</t>
  </si>
  <si>
    <t>6,77</t>
  </si>
  <si>
    <t>998763401.S</t>
  </si>
  <si>
    <t>Presun hmôt pre sádrokartónové konštrukcie v stavbách (objektoch) výšky do 7 m</t>
  </si>
  <si>
    <t>1581811755</t>
  </si>
  <si>
    <t>771</t>
  </si>
  <si>
    <t>Podlahy z dlaždíc</t>
  </si>
  <si>
    <t>771415004.S</t>
  </si>
  <si>
    <t>Montáž soklíkov z obkladačiek do tmelu veľ. 300 x 80 mm</t>
  </si>
  <si>
    <t>1857274795</t>
  </si>
  <si>
    <t>66,664</t>
  </si>
  <si>
    <t>771541115.r</t>
  </si>
  <si>
    <t>Montáž podláh z dlaždíc gres kladených do tmelu</t>
  </si>
  <si>
    <t>-212283785</t>
  </si>
  <si>
    <t>Medzisúčet</t>
  </si>
  <si>
    <t>597740001910.r</t>
  </si>
  <si>
    <t>Dlaždice keramické, gresové</t>
  </si>
  <si>
    <t>-230704169</t>
  </si>
  <si>
    <t>100,854*1,15 'Prepočítané koeficientom množstva</t>
  </si>
  <si>
    <t>998771201.S</t>
  </si>
  <si>
    <t>Presun hmôt pre podlahy z dlaždíc v objektoch výšky do 6m</t>
  </si>
  <si>
    <t>-257870540</t>
  </si>
  <si>
    <t>776420011.S</t>
  </si>
  <si>
    <t>Lepenie podlahových soklov z PVC vytiahnutím</t>
  </si>
  <si>
    <t>269539820</t>
  </si>
  <si>
    <t>168</t>
  </si>
  <si>
    <t>776470010.S</t>
  </si>
  <si>
    <t>Lepenie a rezanie podlahových soklov z koberca</t>
  </si>
  <si>
    <t>-222875429</t>
  </si>
  <si>
    <t>18,3</t>
  </si>
  <si>
    <t>776541100.S</t>
  </si>
  <si>
    <t>Lepenie povlakových podláh PVC heterogénnych v pásoch</t>
  </si>
  <si>
    <t>-574379535</t>
  </si>
  <si>
    <t>284110000605.r</t>
  </si>
  <si>
    <t>Podlaha PVC do ambulantných priestorov</t>
  </si>
  <si>
    <t>1723629136</t>
  </si>
  <si>
    <t>216,551*1,15 'Prepočítané koeficientom množstva</t>
  </si>
  <si>
    <t>776572310.S</t>
  </si>
  <si>
    <t>Lepenie textilných podláh - kobercov z pásov</t>
  </si>
  <si>
    <t>130898945</t>
  </si>
  <si>
    <t>697410001700.S</t>
  </si>
  <si>
    <t>Koberec metrážny všívaný</t>
  </si>
  <si>
    <t>-1538465306</t>
  </si>
  <si>
    <t>22,264*1,15 'Prepočítané koeficientom množstva</t>
  </si>
  <si>
    <t>998776201.S</t>
  </si>
  <si>
    <t>Presun hmôt pre podlahy povlakové v objektoch výšky do 6 m</t>
  </si>
  <si>
    <t>69621109</t>
  </si>
  <si>
    <t>781</t>
  </si>
  <si>
    <t>Obklady</t>
  </si>
  <si>
    <t>44</t>
  </si>
  <si>
    <t>781445020.r</t>
  </si>
  <si>
    <t>Montáž obkladov vnútor. stien z obkladačiek kladených do tmelu</t>
  </si>
  <si>
    <t>-1012706729</t>
  </si>
  <si>
    <t>211,264</t>
  </si>
  <si>
    <t>45</t>
  </si>
  <si>
    <t>597640001900.r</t>
  </si>
  <si>
    <t>Obkladačky keramické</t>
  </si>
  <si>
    <t>616033910</t>
  </si>
  <si>
    <t>211,264*1,04 'Prepočítané koeficientom množstva</t>
  </si>
  <si>
    <t>46</t>
  </si>
  <si>
    <t>781491011.r</t>
  </si>
  <si>
    <t>Príplatok za profilov</t>
  </si>
  <si>
    <t>-1624866440</t>
  </si>
  <si>
    <t>47</t>
  </si>
  <si>
    <t>998781201.S</t>
  </si>
  <si>
    <t>Presun hmôt pre obklady keramické v objektoch výšky do 6 m</t>
  </si>
  <si>
    <t>536572738</t>
  </si>
  <si>
    <t>784</t>
  </si>
  <si>
    <t>Maľby</t>
  </si>
  <si>
    <t>48</t>
  </si>
  <si>
    <t>784402801.S</t>
  </si>
  <si>
    <t>Odstránenie malieb oškrabaním, výšky do 3,80 m, -0,0003 t</t>
  </si>
  <si>
    <t>-1386112189</t>
  </si>
  <si>
    <t>706,462</t>
  </si>
  <si>
    <t>49</t>
  </si>
  <si>
    <t>784410120.S</t>
  </si>
  <si>
    <t>Penetrovanie jednonásobné hrubozrnných,savých podkladov výšky do 3,80 m</t>
  </si>
  <si>
    <t>-149021244</t>
  </si>
  <si>
    <t>50</t>
  </si>
  <si>
    <t>784452273.S</t>
  </si>
  <si>
    <t>Maľby z maliarskych zmesí na vodnej báze, ručne nanášané dvojnásobné základné na podklad hrubozrnný výšky do 3,80 m</t>
  </si>
  <si>
    <t>1943051365</t>
  </si>
  <si>
    <t>890,551</t>
  </si>
  <si>
    <t>111,81</t>
  </si>
  <si>
    <t>51</t>
  </si>
  <si>
    <t>HZS000213.S</t>
  </si>
  <si>
    <t>Stavebno montážne práce náročné ucelené - odborné, tvorivé remeselné (Tr. 3) v rozsahu viac ako 4 a menej ako 8 hodín</t>
  </si>
  <si>
    <t>580810036</t>
  </si>
  <si>
    <t>1505*0,05 'Prepočítané koeficientom množstva</t>
  </si>
  <si>
    <t>52</t>
  </si>
  <si>
    <t>999000000100.S.r</t>
  </si>
  <si>
    <t>Ostatný materiál</t>
  </si>
  <si>
    <t>eur</t>
  </si>
  <si>
    <t>-1025591037</t>
  </si>
  <si>
    <t>53</t>
  </si>
  <si>
    <t>169198218</t>
  </si>
  <si>
    <t>01-01-03 - PSV, stolárske výrobky</t>
  </si>
  <si>
    <t xml:space="preserve">    766 - Konštrukcie stolárske</t>
  </si>
  <si>
    <t>766</t>
  </si>
  <si>
    <t>Konštrukcie stolárske</t>
  </si>
  <si>
    <t>766.SP01</t>
  </si>
  <si>
    <t>D+M - SANITÁRNA PRIEČKA - SP01</t>
  </si>
  <si>
    <t>-2083035249</t>
  </si>
  <si>
    <t>766.SP02</t>
  </si>
  <si>
    <t>D+M - SANITÁRNA PRIEČKA - SP02</t>
  </si>
  <si>
    <t>1795617380</t>
  </si>
  <si>
    <t>766.SP03</t>
  </si>
  <si>
    <t>D+M - SANITÁRNA PRIEČKA - SP03</t>
  </si>
  <si>
    <t>1474037753</t>
  </si>
  <si>
    <t>766.SP04</t>
  </si>
  <si>
    <t>D+M - SANITÁRNA PRIEČKA - SP04</t>
  </si>
  <si>
    <t>472914197</t>
  </si>
  <si>
    <t>766.SP05</t>
  </si>
  <si>
    <t>D+M - SANITÁRNA PRIEČKA - SP05</t>
  </si>
  <si>
    <t>-1014672307</t>
  </si>
  <si>
    <t>766.SV01</t>
  </si>
  <si>
    <t>D+M - ODKLADACIA POLICA - SV01</t>
  </si>
  <si>
    <t>-1257528074</t>
  </si>
  <si>
    <t>766.SV02</t>
  </si>
  <si>
    <t>D+M - ODKLADACIA POLICA - SV02</t>
  </si>
  <si>
    <t>622862358</t>
  </si>
  <si>
    <t>766.SV03</t>
  </si>
  <si>
    <t>D+M - ODKLADACIA POLICA - SV03</t>
  </si>
  <si>
    <t>1674443428</t>
  </si>
  <si>
    <t>998766201.S</t>
  </si>
  <si>
    <t>Presun hmot pre konštrukcie stolárske v objektoch výšky do 6 m</t>
  </si>
  <si>
    <t>-744271052</t>
  </si>
  <si>
    <t>767.PV01</t>
  </si>
  <si>
    <t>D+M - INTERIÉROVÝ LÍNIOVÝ ŽĽAB - PV01</t>
  </si>
  <si>
    <t>1167516025</t>
  </si>
  <si>
    <t>767.US01</t>
  </si>
  <si>
    <t>D+M - ŠATNÍKOVÉ UZAMYKATEĽNÉ SKRINKY - US01</t>
  </si>
  <si>
    <t>-563225950</t>
  </si>
  <si>
    <t>767.US02</t>
  </si>
  <si>
    <t>D+M - ŠATNÍKOVÉ UZAMYKATEĽNÉ SKRINKY - US02</t>
  </si>
  <si>
    <t>-697099106</t>
  </si>
  <si>
    <t>998767201.S</t>
  </si>
  <si>
    <t>Presun hmôt pre kovové stavebné doplnkové konštrukcie v objektoch výšky do 6 m</t>
  </si>
  <si>
    <t>-1238190445</t>
  </si>
  <si>
    <t>-1760005905</t>
  </si>
  <si>
    <t>01-01-04 - Výplne otvorov</t>
  </si>
  <si>
    <t>766.D01</t>
  </si>
  <si>
    <t>D+M - dvere so zárubňou D1</t>
  </si>
  <si>
    <t>997990315</t>
  </si>
  <si>
    <t>766.D02</t>
  </si>
  <si>
    <t>D+M - dvere so zárubňou D2</t>
  </si>
  <si>
    <t>-1040487583</t>
  </si>
  <si>
    <t>766.D03</t>
  </si>
  <si>
    <t>D+M - dvere so zárubňou D3</t>
  </si>
  <si>
    <t>-1057395353</t>
  </si>
  <si>
    <t>-1382989840</t>
  </si>
  <si>
    <t>767.ZS1</t>
  </si>
  <si>
    <t>D+M - zaskelná stena, dvojkrýdlové posuvné dvere na fotobuňku - ZS1</t>
  </si>
  <si>
    <t>1082081800</t>
  </si>
  <si>
    <t>767.ZS2</t>
  </si>
  <si>
    <t>D+M - zaskelná stena, dvojkrýdlové posuvné dvere na fotobuňku - ZS2</t>
  </si>
  <si>
    <t>26109550</t>
  </si>
  <si>
    <t>-1350686061</t>
  </si>
  <si>
    <t>1676538781</t>
  </si>
  <si>
    <t>01-01-05 - Lešenie, čistenie</t>
  </si>
  <si>
    <t>941955002.S</t>
  </si>
  <si>
    <t>Lešenie ľahké pracovné pomocné s výškou lešeňovej podlahy nad 1,20 do 1,90 m</t>
  </si>
  <si>
    <t>-539195602</t>
  </si>
  <si>
    <t>952901111.S</t>
  </si>
  <si>
    <t>Vyčistenie budov pri výške podlaží do 4 m</t>
  </si>
  <si>
    <t>1926559724</t>
  </si>
  <si>
    <t>-681799927</t>
  </si>
  <si>
    <t>784418011.r</t>
  </si>
  <si>
    <t>Zakrývanie otvorov, podláh a zariadení</t>
  </si>
  <si>
    <t>súb</t>
  </si>
  <si>
    <t>1861608664</t>
  </si>
  <si>
    <t>02-c - Zdravotechnika</t>
  </si>
  <si>
    <t>-</t>
  </si>
  <si>
    <t xml:space="preserve">HSV - Práce a dodávky HSV   </t>
  </si>
  <si>
    <t xml:space="preserve">    9 - Ostatné konštrukcie a práce-búranie   </t>
  </si>
  <si>
    <t xml:space="preserve">    99 - Presun hmôt HSV   </t>
  </si>
  <si>
    <t xml:space="preserve">PSV - Práce a dodávky PSV   </t>
  </si>
  <si>
    <t xml:space="preserve">    713 - Izolácie tepelné   </t>
  </si>
  <si>
    <t xml:space="preserve">    721 - Zdravotechnika - vnútorná kanalizácia   </t>
  </si>
  <si>
    <t xml:space="preserve">    722 - Zdravotechnika - vnútorný vodovod   </t>
  </si>
  <si>
    <t xml:space="preserve">    725 - Zdravotechnika - zariaďovacie predmety   </t>
  </si>
  <si>
    <t xml:space="preserve">    767 - Konštrukcie doplnkové kovové   </t>
  </si>
  <si>
    <t xml:space="preserve">OST - Ostatné   </t>
  </si>
  <si>
    <t xml:space="preserve">Práce a dodávky HSV   </t>
  </si>
  <si>
    <t xml:space="preserve">Ostatné konštrukcie a práce-búranie   </t>
  </si>
  <si>
    <t>941955004.S</t>
  </si>
  <si>
    <t>Lešenie ľahké pracovné pomocné s výškou lešeňovej podlahy nad 2,50 do 3,5 m</t>
  </si>
  <si>
    <t>971033331.S</t>
  </si>
  <si>
    <t>Vybúranie otvoru v murive tehl. plochy do 0,09 m2 hr. do 150 mm,  -0,02600t</t>
  </si>
  <si>
    <t>972056006.S</t>
  </si>
  <si>
    <t>Jadrové vrty diamantovými korunkami do D 70 mm do stropov - železobetónových -0,00009t</t>
  </si>
  <si>
    <t>972056012.S</t>
  </si>
  <si>
    <t>Jadrové vrty diamantovými korunkami do D 130 mm do stropov - železobetónových -0,00032t</t>
  </si>
  <si>
    <t>974031142.S</t>
  </si>
  <si>
    <t>Vysekávanie rýh v akomkoľvek murive tehlovom na akúkoľvek maltu do hĺbky 70 mm a š. do 70 mm,  -0,00900t</t>
  </si>
  <si>
    <t>974031147.S</t>
  </si>
  <si>
    <t>Vysekávanie rýh v akomkoľvek murive tehlovom na akúkoľvek maltu do hĺbky 70 mm a š. nad 200 mm,  -0,03800t</t>
  </si>
  <si>
    <t>974031164.S</t>
  </si>
  <si>
    <t>Vysekávanie rýh v akomkoľvek murive tehlovom na akúkoľvek maltu do hĺbky 150 mm a š. do 150 mm,  -0,04000t</t>
  </si>
  <si>
    <t>974042542.S</t>
  </si>
  <si>
    <t>Vysekanie rýh v betónovej dlažbe do hĺbky 70 mm a šírky do 70 mm,  -0,01100t</t>
  </si>
  <si>
    <t>974042553.R</t>
  </si>
  <si>
    <t>Obsekanie a očistenie jestvujúceho potrubia v mieste napojenia nových potrubí</t>
  </si>
  <si>
    <t>súbor</t>
  </si>
  <si>
    <t>979087212.S</t>
  </si>
  <si>
    <t>Nakladanie na dopravné prostriedky pre vodorovnú dopravu sutiny</t>
  </si>
  <si>
    <t xml:space="preserve">Presun hmôt HSV   </t>
  </si>
  <si>
    <t>998276101</t>
  </si>
  <si>
    <t>Presun hmôt pre rúrové vedenie hĺbené z rúr z plast., hmôt alebo sklolamin. v otvorenom výkope</t>
  </si>
  <si>
    <t xml:space="preserve">Práce a dodávky PSV   </t>
  </si>
  <si>
    <t xml:space="preserve">Izolácie tepelné   </t>
  </si>
  <si>
    <t>713482111.S</t>
  </si>
  <si>
    <t>Montáž trubíc z PE, hr.do 10 mm,vnút.priemer do 38 mm</t>
  </si>
  <si>
    <t>283310001200</t>
  </si>
  <si>
    <t>Izolačná PE trubica TUBOLIT DG 20x9 mm (d potrubia x hr. izolácie), nadrezaná, AZ FLEX</t>
  </si>
  <si>
    <t>283310001500</t>
  </si>
  <si>
    <t>Izolačná PE trubica TUBOLIT DG 28x9 mm (d potrubia x hr. izolácie), nadrezaná, AZ FLEX</t>
  </si>
  <si>
    <t>713482121.S</t>
  </si>
  <si>
    <t>Montáž trubíc z PE, hr.15-20 mm,vnút.priemer do 38 mm</t>
  </si>
  <si>
    <t>283310004700</t>
  </si>
  <si>
    <t>Izolačná PE trubica TUBOLIT DG 22x20 mm (d potrubia x hr. izolácie), nadrezaná, AZ FLEX</t>
  </si>
  <si>
    <t>283310004800</t>
  </si>
  <si>
    <t>Izolačná PE trubica TUBOLIT DG 28x20 mm (d potrubia x hr. izolácie), nadrezaná, AZ FLEX</t>
  </si>
  <si>
    <t>998713203.S</t>
  </si>
  <si>
    <t>Presun hmôt pre izolácie tepelné v objektoch výšky nad 12 m do 24 m</t>
  </si>
  <si>
    <t xml:space="preserve">Zdravotechnika - vnútorná kanalizácia   </t>
  </si>
  <si>
    <t>721100911.S</t>
  </si>
  <si>
    <t>Oprava potrubia hrdlového zazátkovanie hrdla kanalizačného potrubia</t>
  </si>
  <si>
    <t>721170905.S</t>
  </si>
  <si>
    <t>Oprava odpadového potrubia novodurového vsadenie odbočky do potrubia D 50 mm</t>
  </si>
  <si>
    <t>721170909.S</t>
  </si>
  <si>
    <t>Oprava odpadového potrubia novodurového vsadenie odbočky do potrubia D 110 mm, D 114 mm</t>
  </si>
  <si>
    <t>721172013.S</t>
  </si>
  <si>
    <t>Potrubie odpadové HT z PP, vodorovné DN 110</t>
  </si>
  <si>
    <t>54</t>
  </si>
  <si>
    <t>721172032.S</t>
  </si>
  <si>
    <t>Potrubie odpadové HT z PP, pripojovacie DN 40</t>
  </si>
  <si>
    <t>56</t>
  </si>
  <si>
    <t>721172033.S</t>
  </si>
  <si>
    <t>Potrubie odpadové HT z PP, pripojovacie DN 50</t>
  </si>
  <si>
    <t>58</t>
  </si>
  <si>
    <t>721172035.S</t>
  </si>
  <si>
    <t>Potrubie odpadové HT z PP, pripojovacie DN 110</t>
  </si>
  <si>
    <t>60</t>
  </si>
  <si>
    <t>721172357.S</t>
  </si>
  <si>
    <t>Montáž čistiaceho kusu HT potrubia DN 100</t>
  </si>
  <si>
    <t>62</t>
  </si>
  <si>
    <t>286540019100.S</t>
  </si>
  <si>
    <t>Čistiaci kus HT DN 100, PP systém pre beztlakový rozvod vnútorného odpadu</t>
  </si>
  <si>
    <t>64</t>
  </si>
  <si>
    <t>721175015.S</t>
  </si>
  <si>
    <t>Montáž zápachového uzáveru (sifónu) pre klimatizačné zariadenia</t>
  </si>
  <si>
    <t>66</t>
  </si>
  <si>
    <t>551620015200</t>
  </si>
  <si>
    <t>Zápachová uzávierka HL136N, DN 40, kondezačný sifón 60 mm, horizontálne pripojenie 5/4", prídavná protizápachová uzávierka, pre vetranie a klimatizáciu, PP</t>
  </si>
  <si>
    <t>68</t>
  </si>
  <si>
    <t>721194104.S</t>
  </si>
  <si>
    <t>Zriadenie prípojky na potrubí vyvedenie a upevnenie odpadových výpustiek D 40 mm</t>
  </si>
  <si>
    <t>70</t>
  </si>
  <si>
    <t>721194105.S</t>
  </si>
  <si>
    <t>Zriadenie prípojky na potrubí vyvedenie a upevnenie odpadových výpustiek D 50 mm</t>
  </si>
  <si>
    <t>72</t>
  </si>
  <si>
    <t>721194109.S</t>
  </si>
  <si>
    <t>Zriadenie prípojky na potrubí vyvedenie a upevnenie odpadových výpustiek D 110 mm</t>
  </si>
  <si>
    <t>74</t>
  </si>
  <si>
    <t>721213000.S</t>
  </si>
  <si>
    <t>Montáž podlahového vpustu DN 50</t>
  </si>
  <si>
    <t>76</t>
  </si>
  <si>
    <t>286630023600.S</t>
  </si>
  <si>
    <t>Podlahový vpust DN 50, mriežka/krytka nerez, zápachová uzávierka</t>
  </si>
  <si>
    <t>78</t>
  </si>
  <si>
    <t>721229013.S</t>
  </si>
  <si>
    <t>Montáž a dodávka podlahového odtokového žlabu dĺžky 3000 mm DN 100</t>
  </si>
  <si>
    <t>80</t>
  </si>
  <si>
    <t>721290111.S</t>
  </si>
  <si>
    <t>Ostatné - skúška tesnosti kanalizácie v objektoch vodou do DN 125</t>
  </si>
  <si>
    <t>82</t>
  </si>
  <si>
    <t>998721202.S</t>
  </si>
  <si>
    <t>Presun hmôt pre vnútornú kanalizáciu v objektoch výšky nad 6 do 12 m</t>
  </si>
  <si>
    <t>84</t>
  </si>
  <si>
    <t>998721203.S</t>
  </si>
  <si>
    <t>Presun hmôt pre vnútornú kanalizáciu v objektoch výšky nad 12 do 24 m</t>
  </si>
  <si>
    <t>86</t>
  </si>
  <si>
    <t>722</t>
  </si>
  <si>
    <t xml:space="preserve">Zdravotechnika - vnútorný vodovod   </t>
  </si>
  <si>
    <t>722131912.S</t>
  </si>
  <si>
    <t>Oprava vodovodného potrubia závitového vsadenie odbočky do potrubia DN 20</t>
  </si>
  <si>
    <t>88</t>
  </si>
  <si>
    <t>722131913.S</t>
  </si>
  <si>
    <t>Oprava vodovodného potrubia závitového vsadenie odbočky do potrubia DN 25</t>
  </si>
  <si>
    <t>90</t>
  </si>
  <si>
    <t>722171152.S</t>
  </si>
  <si>
    <t>Plasthliníkové potrubie v kotúčoch spájané lisovaním d 20 mm</t>
  </si>
  <si>
    <t>92</t>
  </si>
  <si>
    <t>722171153.S</t>
  </si>
  <si>
    <t>Plasthliníkové potrubie v kotúčoch spájané lisovaním d 26 mm</t>
  </si>
  <si>
    <t>94</t>
  </si>
  <si>
    <t>722173175.S</t>
  </si>
  <si>
    <t>Montáž plasthliníkovej nástenky pre vodu lisovaním D 16 mm</t>
  </si>
  <si>
    <t>96</t>
  </si>
  <si>
    <t>286220049700.S</t>
  </si>
  <si>
    <t>Nástenka lisovacia pre plasthliníkové potrubie D 16x1/2" mm</t>
  </si>
  <si>
    <t>98</t>
  </si>
  <si>
    <t>722190401.S</t>
  </si>
  <si>
    <t>Vyvedenie a upevnenie výpustky DN 15</t>
  </si>
  <si>
    <t>100</t>
  </si>
  <si>
    <t>722221015.S</t>
  </si>
  <si>
    <t>Montáž guľového kohúta závitového priameho pre vodu G 3/4</t>
  </si>
  <si>
    <t>102</t>
  </si>
  <si>
    <t>551110005000.S</t>
  </si>
  <si>
    <t>Guľový uzáver pre vodu 3/4", niklovaná mosadz</t>
  </si>
  <si>
    <t>104</t>
  </si>
  <si>
    <t>722290226.S</t>
  </si>
  <si>
    <t>Tlaková skúška vodovodného potrubia závitového do DN 50</t>
  </si>
  <si>
    <t>106</t>
  </si>
  <si>
    <t>722290234.S</t>
  </si>
  <si>
    <t>Prepláchnutie a dezinfekcia vodovodného potrubia do DN 80</t>
  </si>
  <si>
    <t>108</t>
  </si>
  <si>
    <t>55</t>
  </si>
  <si>
    <t>998722203.S</t>
  </si>
  <si>
    <t>Presun hmôt pre vnútorný vodovod v objektoch výšky nad 12 do 24 m</t>
  </si>
  <si>
    <t>110</t>
  </si>
  <si>
    <t xml:space="preserve">Zdravotechnika - zariaďovacie predmety   </t>
  </si>
  <si>
    <t>725110811.S</t>
  </si>
  <si>
    <t>Demontáž záchoda splachovacieho s nádržou alebo s tlakovým splachovačom,  -0,01933t</t>
  </si>
  <si>
    <t>súb.</t>
  </si>
  <si>
    <t>112</t>
  </si>
  <si>
    <t>57</t>
  </si>
  <si>
    <t>725149701.S</t>
  </si>
  <si>
    <t>Montáž predstenového systému záchodov do masívnej murovanej konštrukcie</t>
  </si>
  <si>
    <t>114</t>
  </si>
  <si>
    <t>552370001600.S</t>
  </si>
  <si>
    <t>Predstenový systém pre závesné WC s podomietkovou nádržou do murovaných alebo betónových konštrukcií</t>
  </si>
  <si>
    <t>116</t>
  </si>
  <si>
    <t>59</t>
  </si>
  <si>
    <t>725149720.S</t>
  </si>
  <si>
    <t>Montáž záchodu do predstenového systému</t>
  </si>
  <si>
    <t>118</t>
  </si>
  <si>
    <t>642360000500.S</t>
  </si>
  <si>
    <t>Misa záchodová keramická závesná</t>
  </si>
  <si>
    <t>120</t>
  </si>
  <si>
    <t>61</t>
  </si>
  <si>
    <t>642340001230.S</t>
  </si>
  <si>
    <t>Misa záchodová keramická závesná invalidná</t>
  </si>
  <si>
    <t>122</t>
  </si>
  <si>
    <t>725210821.S</t>
  </si>
  <si>
    <t>Demontáž umývadiel alebo umývadielok bez výtokovej armatúry,  -0,01946t</t>
  </si>
  <si>
    <t>124</t>
  </si>
  <si>
    <t>63</t>
  </si>
  <si>
    <t>725219401.S</t>
  </si>
  <si>
    <t>Montáž umývadla keramického na skrutky do muriva, bez výtokovej armatúry</t>
  </si>
  <si>
    <t>126</t>
  </si>
  <si>
    <t>642110004300.S</t>
  </si>
  <si>
    <t>Umývadlo keramické s otvorom pre batériu štandard</t>
  </si>
  <si>
    <t>128</t>
  </si>
  <si>
    <t>65</t>
  </si>
  <si>
    <t>642110006300.S</t>
  </si>
  <si>
    <t>Umývadlo keramické invalidné</t>
  </si>
  <si>
    <t>130</t>
  </si>
  <si>
    <t>725229113.S</t>
  </si>
  <si>
    <t>Montáž vane akrylátovej, bez výtokovej armatúry</t>
  </si>
  <si>
    <t>132</t>
  </si>
  <si>
    <t>67</t>
  </si>
  <si>
    <t>554210003600.S</t>
  </si>
  <si>
    <t>Vaňa akrylátová - presný typ určí investor</t>
  </si>
  <si>
    <t>134</t>
  </si>
  <si>
    <t>725291112</t>
  </si>
  <si>
    <t>Montáž záchodového sedadla s poklopom</t>
  </si>
  <si>
    <t>136</t>
  </si>
  <si>
    <t>69</t>
  </si>
  <si>
    <t>554330000300</t>
  </si>
  <si>
    <t>Záchodové sedadlo plastové s poklopom</t>
  </si>
  <si>
    <t>138</t>
  </si>
  <si>
    <t>725291114.S</t>
  </si>
  <si>
    <t>Montáž doplnkov zariadení kúpeľní a záchodov, madlá</t>
  </si>
  <si>
    <t>140</t>
  </si>
  <si>
    <t>71</t>
  </si>
  <si>
    <t>552380012800</t>
  </si>
  <si>
    <t>Madlo nerezové sklopné, dĺžka 600 mm, povrch lesklý</t>
  </si>
  <si>
    <t>142</t>
  </si>
  <si>
    <t>552380013000</t>
  </si>
  <si>
    <t>Madlo nerezové pevné, dĺžka 600 mm, povrch lesklý</t>
  </si>
  <si>
    <t>144</t>
  </si>
  <si>
    <t>73</t>
  </si>
  <si>
    <t>725291115.S</t>
  </si>
  <si>
    <t>Montáž doplnkov zariadení kúpeľní a záchodov, sedačka do sprchy alebo vane</t>
  </si>
  <si>
    <t>146</t>
  </si>
  <si>
    <t>552260002600.S</t>
  </si>
  <si>
    <t>Sprchová sedačka nástenná sklápacia, nerez/plast</t>
  </si>
  <si>
    <t>148</t>
  </si>
  <si>
    <t>75</t>
  </si>
  <si>
    <t>725590812.S</t>
  </si>
  <si>
    <t>Vnútrostaveniskové premiestnenie vybúraných hmôt zariaďovacích predmetov vodorovne do 100 m z budov s výš. do 12 m</t>
  </si>
  <si>
    <t>150</t>
  </si>
  <si>
    <t>725810811.S</t>
  </si>
  <si>
    <t>Demontáž rohového ventilu,  -0,00049t</t>
  </si>
  <si>
    <t>152</t>
  </si>
  <si>
    <t>77</t>
  </si>
  <si>
    <t>725819401.S</t>
  </si>
  <si>
    <t>Montáž ventilu rohového s pripojovacou rúrkou G 1/2</t>
  </si>
  <si>
    <t>154</t>
  </si>
  <si>
    <t>551110019900.S</t>
  </si>
  <si>
    <t>Guľový ventil rohový, 1/2" - 3/8", s filtrom, bez matice, chrómovaná mosadz</t>
  </si>
  <si>
    <t>156</t>
  </si>
  <si>
    <t>79</t>
  </si>
  <si>
    <t>552270004800.S</t>
  </si>
  <si>
    <t>Hadica flexi nerezová sanitárna ohybná F 3/8" x F 1/2", dĺ. 600 mm, pripojovacia do sanitárnych rozvodov</t>
  </si>
  <si>
    <t>158</t>
  </si>
  <si>
    <t>725819402.S</t>
  </si>
  <si>
    <t>Montáž ventilu bez pripojovacej rúrky G 1/2</t>
  </si>
  <si>
    <t>160</t>
  </si>
  <si>
    <t>81</t>
  </si>
  <si>
    <t>551110020000.S</t>
  </si>
  <si>
    <t>Guľový ventil rohový, 1/2" - 1/2", s filtrom, chrómovaná mosadz</t>
  </si>
  <si>
    <t>162</t>
  </si>
  <si>
    <t>725820810.S</t>
  </si>
  <si>
    <t>Demontáž batérie drezovej, umývadlovej nástennej,  -0,0026t</t>
  </si>
  <si>
    <t>164</t>
  </si>
  <si>
    <t>83</t>
  </si>
  <si>
    <t>725829601.S</t>
  </si>
  <si>
    <t>Montáž batérie umývadlovej a drezovej stojankovej, pákovej alebo klasickej s mechanickým ovládaním</t>
  </si>
  <si>
    <t>166</t>
  </si>
  <si>
    <t>551450003800.S</t>
  </si>
  <si>
    <t>Batéria umývadlová stojanková páková</t>
  </si>
  <si>
    <t>85</t>
  </si>
  <si>
    <t>725849201.S</t>
  </si>
  <si>
    <t>Montáž batérie sprchovej nástennej pákovej, klasickej</t>
  </si>
  <si>
    <t>170</t>
  </si>
  <si>
    <t>551450002600.S</t>
  </si>
  <si>
    <t>Batéria sprchová nástenná páková</t>
  </si>
  <si>
    <t>172</t>
  </si>
  <si>
    <t>87</t>
  </si>
  <si>
    <t>SET030,0</t>
  </si>
  <si>
    <t>Sprchový set k batérii so spodným vývodom chróm</t>
  </si>
  <si>
    <t>174</t>
  </si>
  <si>
    <t>725849205.S</t>
  </si>
  <si>
    <t>Montáž batérie sprchovej nástennej, držiak sprchy s nastaviteľnou výškou sprchy</t>
  </si>
  <si>
    <t>176</t>
  </si>
  <si>
    <t>89</t>
  </si>
  <si>
    <t>725860820.S</t>
  </si>
  <si>
    <t>Demontáž jednoduchej zápachovej uzávierky pre zariaďovacie predmety, umývadlá, drezy, práčky  -0,00085t</t>
  </si>
  <si>
    <t>178</t>
  </si>
  <si>
    <t>725869301.S</t>
  </si>
  <si>
    <t>Montáž zápachovej uzávierky pre zariaďovacie predmety, umývadlovej do D 40 mm</t>
  </si>
  <si>
    <t>180</t>
  </si>
  <si>
    <t>91</t>
  </si>
  <si>
    <t>551620006400.S</t>
  </si>
  <si>
    <t>Zápachová uzávierka - sifón pre umývadlá DN 40</t>
  </si>
  <si>
    <t>182</t>
  </si>
  <si>
    <t>725869330.S</t>
  </si>
  <si>
    <t>Montáž zápachovej uzávierky pre zariaďovacie predmety, vaňovej do D 50 mm</t>
  </si>
  <si>
    <t>184</t>
  </si>
  <si>
    <t>93</t>
  </si>
  <si>
    <t>551620000500.S</t>
  </si>
  <si>
    <t>Odtoková súprava pre vane s otočným ovládaním, krátka, d 52 mm, výkon prepadu 0,6 l/s, so súpravou pre konečnú montáž, plast</t>
  </si>
  <si>
    <t>186</t>
  </si>
  <si>
    <t>998725203.S</t>
  </si>
  <si>
    <t>Presun hmôt pre zariaďovacie predmety v objektoch výšky nad 12 do 24 m</t>
  </si>
  <si>
    <t>188</t>
  </si>
  <si>
    <t xml:space="preserve">Konštrukcie doplnkové kovové   </t>
  </si>
  <si>
    <t>95</t>
  </si>
  <si>
    <t>767995101</t>
  </si>
  <si>
    <t>Montáž ostatných atypických kovových stavebných doplnkových konštrukcií do 5 kg</t>
  </si>
  <si>
    <t>190</t>
  </si>
  <si>
    <t>1341078011</t>
  </si>
  <si>
    <t>Držiaky, konzoly, závesy, objímky</t>
  </si>
  <si>
    <t>192</t>
  </si>
  <si>
    <t>97</t>
  </si>
  <si>
    <t>998767202.S</t>
  </si>
  <si>
    <t>Presun hmôt pre kovové stavebné doplnkové konštrukcie v objektoch výšky nad 6 do 12 m</t>
  </si>
  <si>
    <t>194</t>
  </si>
  <si>
    <t>OST</t>
  </si>
  <si>
    <t xml:space="preserve">Ostatné   </t>
  </si>
  <si>
    <t>OST07</t>
  </si>
  <si>
    <t>Murárska výpomoc - Spätné stavebné úpravy rýh a prestupov</t>
  </si>
  <si>
    <t>262144</t>
  </si>
  <si>
    <t>196</t>
  </si>
  <si>
    <t>OST08</t>
  </si>
  <si>
    <t>Utesnenie prestupov cez stropy zvukovou izoláciou a izoláciou proti prenikaniu vody</t>
  </si>
  <si>
    <t>198</t>
  </si>
  <si>
    <t>892264111.S</t>
  </si>
  <si>
    <t>Monitoring potrubia kamerovým systémom do DN 100</t>
  </si>
  <si>
    <t>200</t>
  </si>
  <si>
    <t>02-d - Vykurovanie</t>
  </si>
  <si>
    <t xml:space="preserve">    735-EPV - Ústredné kúrenie - elektrické podlahové vykurovanie</t>
  </si>
  <si>
    <t>735-EPV</t>
  </si>
  <si>
    <t>Ústredné kúrenie - elektrické podlahové vykurovanie</t>
  </si>
  <si>
    <t>734449000.m</t>
  </si>
  <si>
    <t>Montáž a nastavenie regulátora/priestorového termostatu</t>
  </si>
  <si>
    <t>140F1072</t>
  </si>
  <si>
    <t>Riadiaci systém pre podlahové vykurovanie DEVIreg 330 (+5 až +45 °C) s káblovým snímačom, na DIN lištu</t>
  </si>
  <si>
    <t>735162391.m</t>
  </si>
  <si>
    <t>Montáž plošného vykurovania - rohože elektrické DEVI</t>
  </si>
  <si>
    <t>dotknuté miestnosti č. A1.07 až 12</t>
  </si>
  <si>
    <t>0,5*(3+5+5+12)  "rohože 100T</t>
  </si>
  <si>
    <t>0,5*(2+4+4+10) "rohože 150T</t>
  </si>
  <si>
    <t>83030504</t>
  </si>
  <si>
    <t>Dvojžilová samolepiaca vykurovacia rohož DEVIcomfort 100T (DTIR), prac. napätie 230V, výkon 150W, šxd = 0,5m x 3m</t>
  </si>
  <si>
    <t>140F1741</t>
  </si>
  <si>
    <t>Dvojžilová samolepiaca vykurovacia rohož DEVIcomfort 100T (DTIR), prac. napätie 230V, výkon 250W, šxd = 0,5m x 5m</t>
  </si>
  <si>
    <t>83030518</t>
  </si>
  <si>
    <t>Dvojžilová samolepipaca vykurovacia rohož DEVIcomfort 100T (DTIR), prac. napätie 230V, výkon 600W, šxd = 0,5m x 12m</t>
  </si>
  <si>
    <t>83030562</t>
  </si>
  <si>
    <t>Dvojžilová samolepipaca vykurovacia rohož DEVIcomfortTM 150T (DTIR), prac. napätie 230V, výkon 150W, šxd = 0,5m x 2m</t>
  </si>
  <si>
    <t>83030566</t>
  </si>
  <si>
    <t>Dvojžilová samolepipaca vykurovacia rohož DEVIcomfortTM 150T (DTIR), prac. napätie 230V, výkon 300W, šxd = 0,5m x 4m</t>
  </si>
  <si>
    <t>83030576</t>
  </si>
  <si>
    <t>Dvojžilová samolepipaca vykurovacia rohož DEVIcomfortTM 150T (DTIR), prac. napätie 230V, výkon 750W, šxd = 0,5m x 10m</t>
  </si>
  <si>
    <t>998735201.S</t>
  </si>
  <si>
    <t>Presun hmôt pre vykurovacie telesá v objektoch výšky do 6 m</t>
  </si>
  <si>
    <t>6  "nepredvídané práce pri montáži, koordinácia s inými profesiami;</t>
  </si>
  <si>
    <t>HZS-2030</t>
  </si>
  <si>
    <t>Uvedenie EPV do prevádzky a vykurovacia skúška</t>
  </si>
  <si>
    <t>HZS-5010</t>
  </si>
  <si>
    <t>Zaškolenie obsluhy systému</t>
  </si>
  <si>
    <t>HZS-5030</t>
  </si>
  <si>
    <t>Technicko-právna dokumentácia stavby</t>
  </si>
  <si>
    <t>02-e - Elektroinštalácie</t>
  </si>
  <si>
    <t>Ing. Michal Hronec</t>
  </si>
  <si>
    <t>M - Práce a dodávky M</t>
  </si>
  <si>
    <t xml:space="preserve">    21-M - Elektromontáže</t>
  </si>
  <si>
    <t xml:space="preserve">    22-M - Montáže oznamovacích a zabezpečovacích zariadení</t>
  </si>
  <si>
    <t xml:space="preserve">    95-M - Revízie</t>
  </si>
  <si>
    <t>Mimostaven. doprava</t>
  </si>
  <si>
    <t>Klimatické vplyvy</t>
  </si>
  <si>
    <t>4465879</t>
  </si>
  <si>
    <t>Kontrola a demontáž existujúcich istiacich prvkov v rozvádzači R+0.3</t>
  </si>
  <si>
    <t>1215528608</t>
  </si>
  <si>
    <t>15648791</t>
  </si>
  <si>
    <t>Demontáž a likvidácia existujúcej elektroinštalácie v rekonštruovaných priestoroch</t>
  </si>
  <si>
    <t>1274302206</t>
  </si>
  <si>
    <t>654987458</t>
  </si>
  <si>
    <t>Úprava priestoru existujúceho rozvádzaču R+0.3, odstránenie prípojkovej skrine, vytvorenie priestoru pre nový rozvádzač, úprava káblov, doplnenie ističov - v zmysle technickej správy</t>
  </si>
  <si>
    <t>1513796480</t>
  </si>
  <si>
    <t>972045802.S</t>
  </si>
  <si>
    <t>Vrty príklepovým vrtákom do D 12 mm smerom hore do betónu -0.00001t</t>
  </si>
  <si>
    <t>937718795</t>
  </si>
  <si>
    <t>973046161.S</t>
  </si>
  <si>
    <t>Vysekanie v murive betónovom kapsy pre krabice KU68, veľ. do 100x100x50 mm,  -0,00100t</t>
  </si>
  <si>
    <t>925818982</t>
  </si>
  <si>
    <t>974029121.S</t>
  </si>
  <si>
    <t>Vysekanie rýh v murive kamennom do hĺbky 30 mm a š. do 30 mm,  -0,00200t</t>
  </si>
  <si>
    <t>1073525764</t>
  </si>
  <si>
    <t>Práce a dodávky M</t>
  </si>
  <si>
    <t>21-M</t>
  </si>
  <si>
    <t>Elektromontáže</t>
  </si>
  <si>
    <t>210010115.S</t>
  </si>
  <si>
    <t>Lišta elektroinštalačná z DLP 150x50, uložená pevne, vkladacia, vrátane kolien, zakrytovania</t>
  </si>
  <si>
    <t>2063790166</t>
  </si>
  <si>
    <t>345750057</t>
  </si>
  <si>
    <t>Kanál elektroinštalačný HD z PVC, DLP 150x50 mm</t>
  </si>
  <si>
    <t>464377334</t>
  </si>
  <si>
    <t>3457500147</t>
  </si>
  <si>
    <t>Kryt ohybový pre lištu DLP 150x50 mm</t>
  </si>
  <si>
    <t>915857583</t>
  </si>
  <si>
    <t>345751478</t>
  </si>
  <si>
    <t>Kryt koncový pre lištu DLP 150x50 mm</t>
  </si>
  <si>
    <t>-460867668</t>
  </si>
  <si>
    <t>345750065148</t>
  </si>
  <si>
    <t>Priečka do inštalačných kanálov DLP 50 dĺžka 2 m</t>
  </si>
  <si>
    <t>-2100694939</t>
  </si>
  <si>
    <t>345144578</t>
  </si>
  <si>
    <t>Spojka krytu DLP kanálu 130 mm</t>
  </si>
  <si>
    <t>601901892</t>
  </si>
  <si>
    <t>34575042752</t>
  </si>
  <si>
    <t>Kryt roh vnútorný pre kanál DLP 150x50</t>
  </si>
  <si>
    <t>1361610789</t>
  </si>
  <si>
    <t>345750061487</t>
  </si>
  <si>
    <t>Kryt roh vonkajší pre kanál DLP 150x50 mm</t>
  </si>
  <si>
    <t>-1544800479</t>
  </si>
  <si>
    <t>210010306.S</t>
  </si>
  <si>
    <t>Krabica prístrojová KU 68,bez zapojenia</t>
  </si>
  <si>
    <t>303631685</t>
  </si>
  <si>
    <t>345410010200.S</t>
  </si>
  <si>
    <t>Krabica KU 68</t>
  </si>
  <si>
    <t>1552230344</t>
  </si>
  <si>
    <t>210010531.S</t>
  </si>
  <si>
    <t>Rúrka ohybná elektroinštalačná typ 1216, uložená voľne alebo pod omietkou</t>
  </si>
  <si>
    <t>-651190710</t>
  </si>
  <si>
    <t>345710008415</t>
  </si>
  <si>
    <t>Rúrka ohybná SUPER MONOFLEX so strednou mechanickou odolnosťou z PVC tmavo šedá 1216E L50D, D 16 mm, KOPOS</t>
  </si>
  <si>
    <t>649467586</t>
  </si>
  <si>
    <t>345710020010</t>
  </si>
  <si>
    <t>Spojka 0216E LB pre EN rúrky D 16 mm, tmavošedá, PVC, KOPOS</t>
  </si>
  <si>
    <t>253676860</t>
  </si>
  <si>
    <t>210010532.S</t>
  </si>
  <si>
    <t>Rúrka ohybná elektroinštalačná typ 1220, uložená voľne alebo pod omietkou</t>
  </si>
  <si>
    <t>-311782347</t>
  </si>
  <si>
    <t>345710008420</t>
  </si>
  <si>
    <t>Rúrka ohybná SUPER MONOFLEX so strednou mechanickou odolnosťou z PVC tmavo šedá 1220 L50, D 20 mm, KOPOS</t>
  </si>
  <si>
    <t>-1212852382</t>
  </si>
  <si>
    <t>210020503.S</t>
  </si>
  <si>
    <t>Káblový žľab otvorený 300/60, vrátane kolien a T kusov</t>
  </si>
  <si>
    <t>-150047197</t>
  </si>
  <si>
    <t>345750009800.S</t>
  </si>
  <si>
    <t>Žľab káblový, šxv 300x60 mm, z pozinkovanej ocele</t>
  </si>
  <si>
    <t>1295043096</t>
  </si>
  <si>
    <t>345750013700</t>
  </si>
  <si>
    <t>Koleno 90° pre káblový žlab MARS 300x60 mm</t>
  </si>
  <si>
    <t>-1153996186</t>
  </si>
  <si>
    <t>345750032600</t>
  </si>
  <si>
    <t>T-kus pre káblový žlab MARS 3x300x60 mm</t>
  </si>
  <si>
    <t>-1976507282</t>
  </si>
  <si>
    <t>345750040800</t>
  </si>
  <si>
    <t>Odbočný T-diel pre káblový žlab MARS 300x60 mm</t>
  </si>
  <si>
    <t>1417006229</t>
  </si>
  <si>
    <t>210020552.S</t>
  </si>
  <si>
    <t>Nosné drôty, kotvové konz. s 2 napín.</t>
  </si>
  <si>
    <t>877876828</t>
  </si>
  <si>
    <t>309200015700.S</t>
  </si>
  <si>
    <t>Skrutka napínacia 16x140 mm, FSH 16130, oceľ + temperovaná zliatina</t>
  </si>
  <si>
    <t>1853647273</t>
  </si>
  <si>
    <t>311990008700.S</t>
  </si>
  <si>
    <t>Konzola ON 348807 pre C kolmý stožiar</t>
  </si>
  <si>
    <t>1550289304</t>
  </si>
  <si>
    <t>210020780.S</t>
  </si>
  <si>
    <t>Protipožiarna stenová prepážka z protipožiarnych vložiek (typu PTV) hrúbka prepážky do 400 mm</t>
  </si>
  <si>
    <t>427426566</t>
  </si>
  <si>
    <t>345651654898</t>
  </si>
  <si>
    <t xml:space="preserve">Protipožiarny silikónový tmel HILTI CFS-S </t>
  </si>
  <si>
    <t>256</t>
  </si>
  <si>
    <t>-1151097221</t>
  </si>
  <si>
    <t>210100001.S</t>
  </si>
  <si>
    <t>Ukončenie vodičov v rozvádzač. vrátane zapojenia a vodičovej koncovky do 2,5 mm2</t>
  </si>
  <si>
    <t>11235061</t>
  </si>
  <si>
    <t>210100002.S</t>
  </si>
  <si>
    <t>Ukončenie vodičov v rozvádzač. vrátane zapojenia a vodičovej koncovky do 6 mm2</t>
  </si>
  <si>
    <t>1393161602</t>
  </si>
  <si>
    <t>210110</t>
  </si>
  <si>
    <t>Jednopólový spínač - radenie 1, zapustený IP 20, vrátane zapojenia</t>
  </si>
  <si>
    <t>-599409586</t>
  </si>
  <si>
    <t>345340007945</t>
  </si>
  <si>
    <t>Spínač Mosaic jednopólový zapustený, radenie č.1, biely</t>
  </si>
  <si>
    <t>1972087735</t>
  </si>
  <si>
    <t>210110.S</t>
  </si>
  <si>
    <t>Sériový spínač -  radenie 5, zapustený IP 20 vrátane zapojenia</t>
  </si>
  <si>
    <t>-1300904005</t>
  </si>
  <si>
    <t>345330056418.S</t>
  </si>
  <si>
    <t>Prepínač nástenný radenie 5, IP 20</t>
  </si>
  <si>
    <t>-198190653</t>
  </si>
  <si>
    <t>210478971416</t>
  </si>
  <si>
    <t>Striedavý prepínač - radenie 6, zapustený, IP 20, vrátane zapojenia</t>
  </si>
  <si>
    <t>1942861343</t>
  </si>
  <si>
    <t>3453309718</t>
  </si>
  <si>
    <t>Prepínač zapustený radenie 6, IP20, biely</t>
  </si>
  <si>
    <t>2142940274</t>
  </si>
  <si>
    <t>210619819118</t>
  </si>
  <si>
    <t>Kábel medený uložený voľne CYKY 450/750 V 5x25</t>
  </si>
  <si>
    <t>123178272</t>
  </si>
  <si>
    <t>341116159819</t>
  </si>
  <si>
    <t>Kábel medený CYKY 5x25 mm2</t>
  </si>
  <si>
    <t>-2128322766</t>
  </si>
  <si>
    <t>2106519</t>
  </si>
  <si>
    <t>Ukončenie káblového vývodu pre 3 a 4-žilové káble s plastovou a papierovou izoláciou do 1kV (4-35 mm2)</t>
  </si>
  <si>
    <t>-724461023</t>
  </si>
  <si>
    <t>21065498</t>
  </si>
  <si>
    <t>Ukončenie káblového vývodu pre 5-žilové káble s plastovou a papierovou izoláciou do 1kV (10-35 mm2)</t>
  </si>
  <si>
    <t>-1832181730</t>
  </si>
  <si>
    <t>210800107.S</t>
  </si>
  <si>
    <t>Kábel medený uložený voľne CYKY 450/750 V 3x1,5</t>
  </si>
  <si>
    <t>-1859656242</t>
  </si>
  <si>
    <t>341110000700.S</t>
  </si>
  <si>
    <t>Kábel medený CYKY 3x1,5 mm2</t>
  </si>
  <si>
    <t>340779015</t>
  </si>
  <si>
    <t>210800108.S</t>
  </si>
  <si>
    <t>Kábel medený uložený voľne CYKY 450/750 V 3x2,5</t>
  </si>
  <si>
    <t>-28924277</t>
  </si>
  <si>
    <t>341110000800.S</t>
  </si>
  <si>
    <t>Kábel medený CYKY 3x2,5 mm2</t>
  </si>
  <si>
    <t>-1728218110</t>
  </si>
  <si>
    <t>210800119.S</t>
  </si>
  <si>
    <t>Kábel medený uložený voľne CYKY 450/750 V 5x1,5</t>
  </si>
  <si>
    <t>-606139619</t>
  </si>
  <si>
    <t>341110001900.S</t>
  </si>
  <si>
    <t>Kábel medený CYKY 5x1,5 mm2</t>
  </si>
  <si>
    <t>-10081477</t>
  </si>
  <si>
    <t>210800120.S</t>
  </si>
  <si>
    <t>Kábel medený uložený voľne CYKY 450/750 V 5x2,5</t>
  </si>
  <si>
    <t>256682767</t>
  </si>
  <si>
    <t>341110002000.S</t>
  </si>
  <si>
    <t>Kábel medený CYKY 5x2,5 mm2</t>
  </si>
  <si>
    <t>1230212508</t>
  </si>
  <si>
    <t>210800122.S</t>
  </si>
  <si>
    <t>Kábel medený uložený voľne CYKY 450/750 V 5x6</t>
  </si>
  <si>
    <t>95681670</t>
  </si>
  <si>
    <t>341110002200.S</t>
  </si>
  <si>
    <t>Kábel medený CYKY 5x6 mm2</t>
  </si>
  <si>
    <t>-269991481</t>
  </si>
  <si>
    <t>210800615.S</t>
  </si>
  <si>
    <t>Vodič medený uložený voľne H07V-K (CYA)  450/750 V 16</t>
  </si>
  <si>
    <t>994801995</t>
  </si>
  <si>
    <t>341310009300.S</t>
  </si>
  <si>
    <t>Vodič medený flexibilný H07V-K 16 mm2</t>
  </si>
  <si>
    <t>726207825</t>
  </si>
  <si>
    <t>210800627.S</t>
  </si>
  <si>
    <t>Vodič medený uložený voľne H07V-K (CYA)  450/750 V 4</t>
  </si>
  <si>
    <t>2015522534</t>
  </si>
  <si>
    <t>341310009000.S</t>
  </si>
  <si>
    <t>Vodič medený flexibilný H07V-K 4 mm2</t>
  </si>
  <si>
    <t>-2056151353</t>
  </si>
  <si>
    <t>210800631.S</t>
  </si>
  <si>
    <t>Vodič medený uložený pevne H07V-K (CYA)  450/750 V 25</t>
  </si>
  <si>
    <t>-1292695715</t>
  </si>
  <si>
    <t>341310009400.S</t>
  </si>
  <si>
    <t>Vodič medený flexibilný H07V-K 25 mm2</t>
  </si>
  <si>
    <t>1660512297</t>
  </si>
  <si>
    <t>210872075.S</t>
  </si>
  <si>
    <t xml:space="preserve">Kábel signálny uložený pevne FTP cat. 6a </t>
  </si>
  <si>
    <t>852381901</t>
  </si>
  <si>
    <t>341230001800.S</t>
  </si>
  <si>
    <t>Kábel medený dátový FTP-AWG Patch 4x2x24 mm2</t>
  </si>
  <si>
    <t>1002125700</t>
  </si>
  <si>
    <t>265116546</t>
  </si>
  <si>
    <t>Uchytenie zväzkového držiaka pre trasu SLP</t>
  </si>
  <si>
    <t>-1666126948</t>
  </si>
  <si>
    <t>345654188458</t>
  </si>
  <si>
    <t>Zväzkový držiak Grip 2031M/30 - 85x50mm</t>
  </si>
  <si>
    <t>-1902880207</t>
  </si>
  <si>
    <t>210111011.S</t>
  </si>
  <si>
    <t>Domová zásuvka zapustená 250 V / 16A, vrátane zapojenia 2P + PE</t>
  </si>
  <si>
    <t>825245430</t>
  </si>
  <si>
    <t>3455200004887</t>
  </si>
  <si>
    <t>Zásuvka Mosaic jednonásobná, radenie 2P+T, s detskou ochranou, biela, zapustená</t>
  </si>
  <si>
    <t>-763343404</t>
  </si>
  <si>
    <t>345651987165784</t>
  </si>
  <si>
    <t>Zásuvka jednonásobná, radenie 2P+T, s prepäťovou ochranou, s detskou ochranou, biela, do káblového žľabu</t>
  </si>
  <si>
    <t>-399916559</t>
  </si>
  <si>
    <t>651798478</t>
  </si>
  <si>
    <t>Dátová zásuvka RJ45 1modul vrátane zapojenia biela, zapustená</t>
  </si>
  <si>
    <t>1560167890</t>
  </si>
  <si>
    <t>3745965718</t>
  </si>
  <si>
    <t>Zásuvka dátová Mosaic RJ45, 1modul, zapustená</t>
  </si>
  <si>
    <t>1030202328</t>
  </si>
  <si>
    <t>6541147</t>
  </si>
  <si>
    <t>Montáž 1-rámika na stene</t>
  </si>
  <si>
    <t>633880611</t>
  </si>
  <si>
    <t>345350004320</t>
  </si>
  <si>
    <t>1-rámik Mosaic jednoduchý biely</t>
  </si>
  <si>
    <t>-1440039601</t>
  </si>
  <si>
    <t>65411478</t>
  </si>
  <si>
    <t>Montáž 2-rámika na stene</t>
  </si>
  <si>
    <t>-1897743685</t>
  </si>
  <si>
    <t>37498251879</t>
  </si>
  <si>
    <t>2-rámik Mosaic na stene</t>
  </si>
  <si>
    <t>-1399579947</t>
  </si>
  <si>
    <t>65414789</t>
  </si>
  <si>
    <t>Montáž 3-rámika na stene</t>
  </si>
  <si>
    <t>-1744809780</t>
  </si>
  <si>
    <t>37456546651114</t>
  </si>
  <si>
    <t>3-rámik Mosaic na stenu</t>
  </si>
  <si>
    <t>766323207</t>
  </si>
  <si>
    <t>654651998</t>
  </si>
  <si>
    <t>Montáž 5-rámika na stene</t>
  </si>
  <si>
    <t>787024494</t>
  </si>
  <si>
    <t>374565464532</t>
  </si>
  <si>
    <t>5-rámik Mosaic na stenu, biely</t>
  </si>
  <si>
    <t>1169219215</t>
  </si>
  <si>
    <t>210111004.S</t>
  </si>
  <si>
    <t xml:space="preserve">Zásuvka vstavaná v káblovom žľabe 230 V / 16A vrátane zapojenia, vyhotovenie 3P </t>
  </si>
  <si>
    <t>99272802</t>
  </si>
  <si>
    <t>345520000480</t>
  </si>
  <si>
    <t>Zásuvka Mosaic jednonásobná, radenie 2P+T, s detskou ochranou, biela, do káblového žľabu</t>
  </si>
  <si>
    <t>689277821</t>
  </si>
  <si>
    <t>34565198716541</t>
  </si>
  <si>
    <t>1111711441</t>
  </si>
  <si>
    <t>651798294</t>
  </si>
  <si>
    <t>Dátová zásuvka RJ45 1modul vrátane zapojenia biela, do káblového žľabu</t>
  </si>
  <si>
    <t>462202101</t>
  </si>
  <si>
    <t>374596571879134</t>
  </si>
  <si>
    <t>Zásuvka dátová Mosaic RJ45, 1modul, do káblového žľabu</t>
  </si>
  <si>
    <t>2123646566</t>
  </si>
  <si>
    <t>65411654</t>
  </si>
  <si>
    <t>Montáž 1-rámika v káblovom žľabe</t>
  </si>
  <si>
    <t>1682726915</t>
  </si>
  <si>
    <t>37456546189</t>
  </si>
  <si>
    <t>1-rámik Mosaic do káblového žľabu, biely</t>
  </si>
  <si>
    <t>-25493777</t>
  </si>
  <si>
    <t>65411655</t>
  </si>
  <si>
    <t>Montáž 2-rámika v káblovom žľabe</t>
  </si>
  <si>
    <t>1989383850</t>
  </si>
  <si>
    <t>374565469817</t>
  </si>
  <si>
    <t>2-rámik Mosaic do káblového žľabu, biely</t>
  </si>
  <si>
    <t>-1217292818</t>
  </si>
  <si>
    <t>65411656</t>
  </si>
  <si>
    <t>Montáž 3-rámika v káblovom žľabe</t>
  </si>
  <si>
    <t>-1296445702</t>
  </si>
  <si>
    <t>374565469818</t>
  </si>
  <si>
    <t>3-rámik Mosaic do káblového žľabu, biely</t>
  </si>
  <si>
    <t>1995440038</t>
  </si>
  <si>
    <t>6546519748</t>
  </si>
  <si>
    <t>1663636641</t>
  </si>
  <si>
    <t>374565469820</t>
  </si>
  <si>
    <t>4-rámik Mosaic do káblového žľabu, biely</t>
  </si>
  <si>
    <t>1592395731</t>
  </si>
  <si>
    <t>210201512.S</t>
  </si>
  <si>
    <t>Zapojenie núdzového svietidla IP40, 1x svetelný LED zdroj - núdzový režim</t>
  </si>
  <si>
    <t>-1614460422</t>
  </si>
  <si>
    <t>348150001204</t>
  </si>
  <si>
    <t>LED svietidlo núdzové ARROW N 2W, STANDARD, IP40, 3h stály/núdzový režim, 200 lm, AMI</t>
  </si>
  <si>
    <t>-20051413</t>
  </si>
  <si>
    <t>210290903.S</t>
  </si>
  <si>
    <t>Vŕtanie upevňovacieho bodu pre svietidlo do betónu</t>
  </si>
  <si>
    <t>-1007388378</t>
  </si>
  <si>
    <t>348156627914</t>
  </si>
  <si>
    <t>LED svietidlo IP40, 2x21W, 6000lm, 1200mm, 4000K</t>
  </si>
  <si>
    <t>838633014</t>
  </si>
  <si>
    <t>210201916.S</t>
  </si>
  <si>
    <t>Montáž svietidla interiérového na strop do 3 kg</t>
  </si>
  <si>
    <t>613288420</t>
  </si>
  <si>
    <t>348156627915</t>
  </si>
  <si>
    <t>LED svietidlo IP40, 1x21W, 3000lm, 1200mm, 4000K</t>
  </si>
  <si>
    <t>300009964</t>
  </si>
  <si>
    <t>348156627916</t>
  </si>
  <si>
    <t>LED svietidlo IP40, 2x11W, 3000lm, 600mm, 4000K</t>
  </si>
  <si>
    <t>-1423574743</t>
  </si>
  <si>
    <t>348156627919</t>
  </si>
  <si>
    <t>LED panel,40Q, 4000lm, 4000K, 60x60, IP40</t>
  </si>
  <si>
    <t>-32449512</t>
  </si>
  <si>
    <t>348156627917</t>
  </si>
  <si>
    <t>LED svietidlo IP65, 1x39W, 5300lm, 2x1200mm, 4000K</t>
  </si>
  <si>
    <t>737205293</t>
  </si>
  <si>
    <t>348156627918</t>
  </si>
  <si>
    <t>LED svietidlo IP65, 1x19W, 2600lm, 600mm, 4000K</t>
  </si>
  <si>
    <t>-1145213146</t>
  </si>
  <si>
    <t>210220031.S</t>
  </si>
  <si>
    <t>Ekvipotenciálna svorkovnica EPS 2 v krabici KO 125 E</t>
  </si>
  <si>
    <t>-985835581</t>
  </si>
  <si>
    <t>101</t>
  </si>
  <si>
    <t>345410000400.S</t>
  </si>
  <si>
    <t>Krabica odbočná z PVC s viečkom pod omietku KO 125 E</t>
  </si>
  <si>
    <t>1541634124</t>
  </si>
  <si>
    <t>345610005100.S</t>
  </si>
  <si>
    <t>Svorkovnica ekvipotencionálna EPS 2, z PP</t>
  </si>
  <si>
    <t>-1532935185</t>
  </si>
  <si>
    <t>103</t>
  </si>
  <si>
    <t>210193254.S</t>
  </si>
  <si>
    <t xml:space="preserve">Rozvádzač oceľoplechový, (VxŠxH) 1200x700x300,  IP43, bez sekacích prác vrátane uchytenia - zložité osadenie </t>
  </si>
  <si>
    <t>-619446137</t>
  </si>
  <si>
    <t>6517894541</t>
  </si>
  <si>
    <t>Vyskladanie rozvádzaču, s príslušnými dokladmi o zhode a skúškami</t>
  </si>
  <si>
    <t>-587596287</t>
  </si>
  <si>
    <t>105</t>
  </si>
  <si>
    <t>357150000125.S</t>
  </si>
  <si>
    <t>Rozvodnicová skriňa oceľoplechová zapustená atypická, šxv 1200x700 mm, počet modulov min.200</t>
  </si>
  <si>
    <t>1298173567</t>
  </si>
  <si>
    <t>3586516516</t>
  </si>
  <si>
    <t>Vypínač 3P+N, 80A</t>
  </si>
  <si>
    <t>1550232925</t>
  </si>
  <si>
    <t>107</t>
  </si>
  <si>
    <t>358240002942</t>
  </si>
  <si>
    <t>Kombinovaný zvodič bleskových prúdov a prepätia SVBC-12,5-3N-MZS, typ 1+2, 12,5 kA, AC 335 V, so signalizáciou, varistor, iskrisko</t>
  </si>
  <si>
    <t>-431268944</t>
  </si>
  <si>
    <t>3582465198119</t>
  </si>
  <si>
    <t xml:space="preserve">Istič 10B/1, 10kA </t>
  </si>
  <si>
    <t>-387902256</t>
  </si>
  <si>
    <t>109</t>
  </si>
  <si>
    <t>3582465198120</t>
  </si>
  <si>
    <t xml:space="preserve">Istič 16B/1, 10kA </t>
  </si>
  <si>
    <t>1685766081</t>
  </si>
  <si>
    <t>3582465198121</t>
  </si>
  <si>
    <t xml:space="preserve">Istič 16B/3, 10kA </t>
  </si>
  <si>
    <t>316445454</t>
  </si>
  <si>
    <t>111</t>
  </si>
  <si>
    <t>358246514789</t>
  </si>
  <si>
    <t>Prúdový chránič s nadprúdovou ochranou, Typ A, 30mA,10A/2P, vyp.char. C, 10kA</t>
  </si>
  <si>
    <t>2142212240</t>
  </si>
  <si>
    <t>35824651478789</t>
  </si>
  <si>
    <t>Prúdový chránič s nadprúdovou ochranou, Typ A, 30mA,16A/2P, vyp.char. B, 10kA</t>
  </si>
  <si>
    <t>-1584983891</t>
  </si>
  <si>
    <t>113</t>
  </si>
  <si>
    <t>3582465487</t>
  </si>
  <si>
    <t>Prúdový chránič s nadprúdovou ochranou, Typ F, 4P,  30mA, 25A, vyp.char. B, 10kA</t>
  </si>
  <si>
    <t>-483558896</t>
  </si>
  <si>
    <t>3582465487987</t>
  </si>
  <si>
    <t>Prúdový chránič, Typ A, 4P, 40A, 30mA,  10kA</t>
  </si>
  <si>
    <t>653581574</t>
  </si>
  <si>
    <t>115</t>
  </si>
  <si>
    <t>358246598741</t>
  </si>
  <si>
    <t>Termostat DEVIreg 330</t>
  </si>
  <si>
    <t>51267448</t>
  </si>
  <si>
    <t>358246591246</t>
  </si>
  <si>
    <t>Svorka radová do 2,5mm2 - šedá</t>
  </si>
  <si>
    <t>1908500311</t>
  </si>
  <si>
    <t>117</t>
  </si>
  <si>
    <t>3586598155</t>
  </si>
  <si>
    <t>Svorka radová do 2,5mm2 - modrá</t>
  </si>
  <si>
    <t>1560169001</t>
  </si>
  <si>
    <t>35865971236655</t>
  </si>
  <si>
    <t>Svorka radová do 2,5mm2 - zelená</t>
  </si>
  <si>
    <t>560824233</t>
  </si>
  <si>
    <t>119</t>
  </si>
  <si>
    <t>3586546173</t>
  </si>
  <si>
    <t>Svorka radová do 6mm2 - šedá</t>
  </si>
  <si>
    <t>-424364236</t>
  </si>
  <si>
    <t>358651789793</t>
  </si>
  <si>
    <t>Svorka radová do 6mm2 - modrá</t>
  </si>
  <si>
    <t>-1338189158</t>
  </si>
  <si>
    <t>121</t>
  </si>
  <si>
    <t>358161549</t>
  </si>
  <si>
    <t>Svorka radová do 6mm2 - zelená</t>
  </si>
  <si>
    <t>1152948764</t>
  </si>
  <si>
    <t>358651789</t>
  </si>
  <si>
    <t>Svorka radová do 25mm2 -  šedá</t>
  </si>
  <si>
    <t>-1602062881</t>
  </si>
  <si>
    <t>123</t>
  </si>
  <si>
    <t>35878952364</t>
  </si>
  <si>
    <t>Svorka radová do 25mm2 -  modrá</t>
  </si>
  <si>
    <t>998963233</t>
  </si>
  <si>
    <t>3581254789</t>
  </si>
  <si>
    <t>Svorka radová do 25mm2 -  zelená</t>
  </si>
  <si>
    <t>-1817346098</t>
  </si>
  <si>
    <t>125</t>
  </si>
  <si>
    <t>645781234</t>
  </si>
  <si>
    <t>Podružný montážny materiál (5%)</t>
  </si>
  <si>
    <t>-121177064</t>
  </si>
  <si>
    <t>22-M</t>
  </si>
  <si>
    <t>Montáže oznamovacích a zabezpečovacích zariadení</t>
  </si>
  <si>
    <t>220711045.S</t>
  </si>
  <si>
    <t>Montáž a zapojenie pohybových senzorov PIR - interiér, strop</t>
  </si>
  <si>
    <t>-532671206</t>
  </si>
  <si>
    <t>127</t>
  </si>
  <si>
    <t>4046100009654116</t>
  </si>
  <si>
    <t>Snímač pohybu stropný,230V, rozsah 360°°, IP20</t>
  </si>
  <si>
    <t>749028206</t>
  </si>
  <si>
    <t>95-M</t>
  </si>
  <si>
    <t>Revízie</t>
  </si>
  <si>
    <t>1456498789</t>
  </si>
  <si>
    <t>Východisková revízia silnoprúd a funkčné skúšky</t>
  </si>
  <si>
    <t>-281748963</t>
  </si>
  <si>
    <t>129</t>
  </si>
  <si>
    <t>4567879</t>
  </si>
  <si>
    <t>Merania a protokoly SLP</t>
  </si>
  <si>
    <t>24897504</t>
  </si>
  <si>
    <t>001000011.S</t>
  </si>
  <si>
    <t>Inžinierska činnosť - dozory autorský dozor projektanta</t>
  </si>
  <si>
    <t>-411580375</t>
  </si>
  <si>
    <t>131</t>
  </si>
  <si>
    <t>1235674145</t>
  </si>
  <si>
    <t xml:space="preserve">Projektová dokumentácia skutočného vyhotovenia </t>
  </si>
  <si>
    <t>-598614440</t>
  </si>
  <si>
    <t>465718</t>
  </si>
  <si>
    <t xml:space="preserve">Prvá úradná skúška </t>
  </si>
  <si>
    <t>-130234267</t>
  </si>
  <si>
    <t>02-f - Vzduchotechnika</t>
  </si>
  <si>
    <t>Zariadenie č.1 - Vetranie priestorov rehabilitácie</t>
  </si>
  <si>
    <t>Zariadenie č.2 - Odsávanie z hygienických zariadení</t>
  </si>
  <si>
    <t>Zariadenie č.1</t>
  </si>
  <si>
    <t>Vetranie priestorov rehabilitácie</t>
  </si>
  <si>
    <t>1.1</t>
  </si>
  <si>
    <t>Vzduchotechnická jednotka DOMEKT - CF 700</t>
  </si>
  <si>
    <t>Poznámka k položke:_x000D_
doskový rekuperátor _x000D_
filtre na prívode a odvode vzduchu_x000D_
uzatváracie klapky so servopohonom - 2x_x000D_
Ovládací panel C6.1</t>
  </si>
  <si>
    <t>Pol16</t>
  </si>
  <si>
    <t>Kabeláž MaR</t>
  </si>
  <si>
    <t>1.2</t>
  </si>
  <si>
    <t>Protidažďová žaluzia PZ AL 500x400 R1.S RAL xxxx</t>
  </si>
  <si>
    <t>1.3</t>
  </si>
  <si>
    <t>Tlmič hluku DN 200/600</t>
  </si>
  <si>
    <t>1.4</t>
  </si>
  <si>
    <t>Tlmič hluku DN 315/900</t>
  </si>
  <si>
    <t>1.5</t>
  </si>
  <si>
    <t>Tanierový ventil prívodný kovový DN 160</t>
  </si>
  <si>
    <t>1.6</t>
  </si>
  <si>
    <t>Tanierový ventil prívodný kovový DN 125</t>
  </si>
  <si>
    <t>1.7</t>
  </si>
  <si>
    <t>Tanierový ventil odvodný kovový DN 160</t>
  </si>
  <si>
    <t>1.8</t>
  </si>
  <si>
    <t>Tanierový ventil odvodný kovový DN 125</t>
  </si>
  <si>
    <t>1.9</t>
  </si>
  <si>
    <t>Flexibilné potrubie</t>
  </si>
  <si>
    <t>bm</t>
  </si>
  <si>
    <t>Poznámka k položke:_x000D_
DN 200 hlukovoizolované</t>
  </si>
  <si>
    <t>Pol17</t>
  </si>
  <si>
    <t>DN 160</t>
  </si>
  <si>
    <t>Pol18</t>
  </si>
  <si>
    <t>DN 125</t>
  </si>
  <si>
    <t>1.10</t>
  </si>
  <si>
    <t>Kruhové SPIRO potrubie s tvarovkami</t>
  </si>
  <si>
    <t>Poznámka k položke:_x000D_
DN 315 / 15%</t>
  </si>
  <si>
    <t>Pol19</t>
  </si>
  <si>
    <t>DN 200 / 15%</t>
  </si>
  <si>
    <t>Pol20</t>
  </si>
  <si>
    <t>DN 160 / 15%</t>
  </si>
  <si>
    <t>Pol21</t>
  </si>
  <si>
    <t>DN 125 / 0%</t>
  </si>
  <si>
    <t>1.11</t>
  </si>
  <si>
    <t>Štvorhranné potrubie sk. I s tvarovkami</t>
  </si>
  <si>
    <t>Poznámka k položke:_x000D_
do obvodu 1800mm / 0%</t>
  </si>
  <si>
    <t>Pol22</t>
  </si>
  <si>
    <t>do obvodu 800mm / 50%</t>
  </si>
  <si>
    <t>1.12</t>
  </si>
  <si>
    <t>Tepelná izolácia vnútorná hr.25mm s AL fóliou</t>
  </si>
  <si>
    <t>Pol23</t>
  </si>
  <si>
    <t>Montážny, spojovací a tesniaci materiál</t>
  </si>
  <si>
    <t>Zariadenie č.2</t>
  </si>
  <si>
    <t>Odsávanie z hygienických zariadení</t>
  </si>
  <si>
    <t>2.1</t>
  </si>
  <si>
    <t>Potrubný ventilátor EL 160 E2M 01 + spätná klapka + ovládač 3st.</t>
  </si>
  <si>
    <t>2.2</t>
  </si>
  <si>
    <t>Radiálny ventilátor QXD T</t>
  </si>
  <si>
    <t>2.3</t>
  </si>
  <si>
    <t>2.4</t>
  </si>
  <si>
    <t>2.5</t>
  </si>
  <si>
    <t>Poznámka k položke:_x000D_
DN 160 hlukovoizolované</t>
  </si>
  <si>
    <t>Pol24</t>
  </si>
  <si>
    <t>DN 100</t>
  </si>
  <si>
    <t>2.6</t>
  </si>
  <si>
    <t>Poznámka k položke:_x000D_
DN 200 / 15%</t>
  </si>
  <si>
    <t>Pol25</t>
  </si>
  <si>
    <t>DN 160 / 20%</t>
  </si>
  <si>
    <t>Pol26</t>
  </si>
  <si>
    <t>DN 125 / 25%</t>
  </si>
  <si>
    <t>Pol27</t>
  </si>
  <si>
    <t>DN 100 / 10%</t>
  </si>
  <si>
    <t>Pol28</t>
  </si>
  <si>
    <t>Pol29</t>
  </si>
  <si>
    <t>Montáž</t>
  </si>
  <si>
    <t>Pol30</t>
  </si>
  <si>
    <t>Dopravné náklady vrátane vnútrostavniskovej prepravy</t>
  </si>
  <si>
    <t>Pol31</t>
  </si>
  <si>
    <t>Oživenie, zaregulovanie a funkčné skúšky</t>
  </si>
  <si>
    <t>02-h - Chladenie</t>
  </si>
  <si>
    <t>D1 - Klimatizačný systém FUJITSU</t>
  </si>
  <si>
    <t xml:space="preserve">    1.1 - Vonkajšia klimatizačná jednotka</t>
  </si>
  <si>
    <t xml:space="preserve">    D2 - Vnútorné klimatizačné jednotky:</t>
  </si>
  <si>
    <t xml:space="preserve">    D3 - Rozdelovač chladiva</t>
  </si>
  <si>
    <t xml:space="preserve">    D4 - Potrubie chladiva s tepelnou izoláciou</t>
  </si>
  <si>
    <t>D1</t>
  </si>
  <si>
    <t>Klimatizačný systém FUJITSU</t>
  </si>
  <si>
    <t>Vonkajšia klimatizačná jednotka</t>
  </si>
  <si>
    <t>Pol1</t>
  </si>
  <si>
    <t>AJY-108 LELDH</t>
  </si>
  <si>
    <t>Poznámka k položke:_x000D_
Chladenie - 33,5 kW_x000D_
Vykurovanie - 34,9 kW_x000D_
N = 10,42 kW,  U = 3x400 V/ 50Hz</t>
  </si>
  <si>
    <t>D2</t>
  </si>
  <si>
    <t>Vnútorné klimatizačné jednotky:</t>
  </si>
  <si>
    <t>Kazetové prevedenie AUXB-007 GLEH</t>
  </si>
  <si>
    <t>Poznámka k položke:_x000D_
FUJITSU_x000D_
N = 25W,  U = 230 V/ 50Hz_x000D_
QCH =2,0kW, QV = 2,4kW</t>
  </si>
  <si>
    <t>Pol2</t>
  </si>
  <si>
    <t>Káblové dialkové ovládanie UTY-RNRYZ5 dotykové</t>
  </si>
  <si>
    <t>3.1</t>
  </si>
  <si>
    <t>Kazetové prevedenie AUXB-012 GLEH</t>
  </si>
  <si>
    <t>Poznámka k položke:_x000D_
FUJITSU_x000D_
N = 29W,  U = 230 V/ 50Hz_x000D_
QCH =3,6kW, QV = 4,0kW</t>
  </si>
  <si>
    <t>4.1</t>
  </si>
  <si>
    <t>Kazetové prevedenie AUXB-014 GLEH</t>
  </si>
  <si>
    <t>Poznámka k položke:_x000D_
FUJITSU_x000D_
N = 35W,  U = 230 V/ 50Hz_x000D_
QCH =4,1kW, QV = 4,5kW</t>
  </si>
  <si>
    <t>5.1</t>
  </si>
  <si>
    <t>Kazetové prevedenie AUXB-024 GLEH</t>
  </si>
  <si>
    <t>Poznámka k položke:_x000D_
FUJITSU_x000D_
N = 84W,  U = 230 V/ 50Hz_x000D_
QCH =7,1kW, QV = 8,0kW</t>
  </si>
  <si>
    <t>Pol3</t>
  </si>
  <si>
    <t>Dekoračný panel UTG-UFYC-W</t>
  </si>
  <si>
    <t>Poznámka k položke:_x000D_
FUJITSU</t>
  </si>
  <si>
    <t>D3</t>
  </si>
  <si>
    <t>Rozdelovač chladiva</t>
  </si>
  <si>
    <t>Pol4</t>
  </si>
  <si>
    <t>UTP-AX054A</t>
  </si>
  <si>
    <t>Pol5</t>
  </si>
  <si>
    <t>UTP-AX90A</t>
  </si>
  <si>
    <t>Pol6</t>
  </si>
  <si>
    <t>UTP-AX180A</t>
  </si>
  <si>
    <t>D4</t>
  </si>
  <si>
    <t>Potrubie chladiva s tepelnou izoláciou</t>
  </si>
  <si>
    <t>Pol7</t>
  </si>
  <si>
    <t>ø6,4</t>
  </si>
  <si>
    <t>Pol8</t>
  </si>
  <si>
    <t>ø9,5</t>
  </si>
  <si>
    <t>Pol9</t>
  </si>
  <si>
    <t>ø12,7</t>
  </si>
  <si>
    <t>Pol10</t>
  </si>
  <si>
    <t>ø15,9</t>
  </si>
  <si>
    <t>Pol11</t>
  </si>
  <si>
    <t>ø19,1</t>
  </si>
  <si>
    <t>Pol12</t>
  </si>
  <si>
    <t>ø22,2</t>
  </si>
  <si>
    <t>Pol13</t>
  </si>
  <si>
    <t>ø28,6</t>
  </si>
  <si>
    <t>Pol14</t>
  </si>
  <si>
    <t>Prídavné chladivo R410A</t>
  </si>
  <si>
    <t>Pol15</t>
  </si>
  <si>
    <t>Montáž bez DPH</t>
  </si>
  <si>
    <t>ZOZNAM FIGÚR</t>
  </si>
  <si>
    <t>Výmera</t>
  </si>
  <si>
    <t xml:space="preserve"> SO 01/ 01-01/ 01-01-02</t>
  </si>
  <si>
    <t>Použitie figúry:</t>
  </si>
  <si>
    <t>OB-BELSTAV, s.r.o., Olešná 500</t>
  </si>
  <si>
    <t>36396605</t>
  </si>
  <si>
    <t>SK2020135777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</si>
</sst>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29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8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19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20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5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6" fillId="4" borderId="0" xfId="0" applyFont="1" applyFill="1" applyAlignment="1">
      <alignment horizontal="center" vertical="center"/>
    </xf>
    <xf numFmtId="0" fontId="27" fillId="0" borderId="16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6" fontId="24" fillId="0" borderId="0" xfId="0" applyNumberFormat="1" applyFont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2" fillId="0" borderId="14" xfId="0" applyNumberFormat="1" applyFont="1" applyBorder="1" applyAlignment="1">
      <alignment vertical="center"/>
    </xf>
    <xf numFmtId="4" fontId="32" fillId="0" borderId="0" xfId="0" applyNumberFormat="1" applyFont="1" applyAlignment="1">
      <alignment vertical="center"/>
    </xf>
    <xf numFmtId="166" fontId="32" fillId="0" borderId="0" xfId="0" applyNumberFormat="1" applyFont="1" applyAlignment="1">
      <alignment vertical="center"/>
    </xf>
    <xf numFmtId="4" fontId="32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34" fillId="0" borderId="0" xfId="1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7" fillId="0" borderId="0" xfId="0" applyFont="1" applyAlignment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4" fontId="0" fillId="0" borderId="0" xfId="0" applyNumberForma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8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4" fontId="28" fillId="4" borderId="0" xfId="0" applyNumberFormat="1" applyFont="1" applyFill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6" fillId="4" borderId="0" xfId="0" applyFont="1" applyFill="1" applyAlignment="1">
      <alignment horizontal="left" vertical="center"/>
    </xf>
    <xf numFmtId="0" fontId="26" fillId="4" borderId="0" xfId="0" applyFont="1" applyFill="1" applyAlignment="1">
      <alignment horizontal="right" vertical="center"/>
    </xf>
    <xf numFmtId="0" fontId="3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4" fontId="36" fillId="0" borderId="0" xfId="0" applyNumberFormat="1" applyFont="1" applyAlignment="1">
      <alignment vertical="center"/>
    </xf>
    <xf numFmtId="0" fontId="27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3" xfId="0" applyBorder="1" applyAlignment="1">
      <alignment horizontal="center" vertical="center" wrapText="1"/>
    </xf>
    <xf numFmtId="0" fontId="26" fillId="4" borderId="16" xfId="0" applyFont="1" applyFill="1" applyBorder="1" applyAlignment="1">
      <alignment horizontal="center" vertical="center" wrapText="1"/>
    </xf>
    <xf numFmtId="0" fontId="26" fillId="4" borderId="17" xfId="0" applyFont="1" applyFill="1" applyBorder="1" applyAlignment="1">
      <alignment horizontal="center" vertical="center" wrapText="1"/>
    </xf>
    <xf numFmtId="0" fontId="26" fillId="4" borderId="18" xfId="0" applyFont="1" applyFill="1" applyBorder="1" applyAlignment="1">
      <alignment horizontal="center" vertical="center" wrapText="1"/>
    </xf>
    <xf numFmtId="0" fontId="26" fillId="4" borderId="0" xfId="0" applyFont="1" applyFill="1" applyAlignment="1">
      <alignment horizontal="center" vertical="center" wrapText="1"/>
    </xf>
    <xf numFmtId="4" fontId="28" fillId="0" borderId="0" xfId="0" applyNumberFormat="1" applyFont="1"/>
    <xf numFmtId="166" fontId="37" fillId="0" borderId="12" xfId="0" applyNumberFormat="1" applyFont="1" applyBorder="1"/>
    <xf numFmtId="166" fontId="37" fillId="0" borderId="13" xfId="0" applyNumberFormat="1" applyFont="1" applyBorder="1"/>
    <xf numFmtId="4" fontId="38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6" fillId="0" borderId="23" xfId="0" applyFont="1" applyBorder="1" applyAlignment="1">
      <alignment horizontal="center" vertical="center"/>
    </xf>
    <xf numFmtId="49" fontId="26" fillId="0" borderId="23" xfId="0" applyNumberFormat="1" applyFont="1" applyBorder="1" applyAlignment="1">
      <alignment horizontal="left" vertical="center" wrapText="1"/>
    </xf>
    <xf numFmtId="0" fontId="26" fillId="0" borderId="23" xfId="0" applyFont="1" applyBorder="1" applyAlignment="1">
      <alignment horizontal="left" vertical="center" wrapText="1"/>
    </xf>
    <xf numFmtId="0" fontId="26" fillId="0" borderId="23" xfId="0" applyFont="1" applyBorder="1" applyAlignment="1">
      <alignment horizontal="center" vertical="center" wrapText="1"/>
    </xf>
    <xf numFmtId="167" fontId="26" fillId="0" borderId="23" xfId="0" applyNumberFormat="1" applyFont="1" applyBorder="1" applyAlignment="1">
      <alignment vertical="center"/>
    </xf>
    <xf numFmtId="4" fontId="26" fillId="2" borderId="23" xfId="0" applyNumberFormat="1" applyFont="1" applyFill="1" applyBorder="1" applyAlignment="1" applyProtection="1">
      <alignment vertical="center"/>
      <protection locked="0"/>
    </xf>
    <xf numFmtId="4" fontId="26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27" fillId="2" borderId="14" xfId="0" applyFont="1" applyFill="1" applyBorder="1" applyAlignment="1" applyProtection="1">
      <alignment horizontal="left" vertical="center"/>
      <protection locked="0"/>
    </xf>
    <xf numFmtId="166" fontId="27" fillId="0" borderId="0" xfId="0" applyNumberFormat="1" applyFont="1" applyAlignment="1">
      <alignment vertical="center"/>
    </xf>
    <xf numFmtId="166" fontId="27" fillId="0" borderId="15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0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167" fontId="26" fillId="2" borderId="23" xfId="0" applyNumberFormat="1" applyFont="1" applyFill="1" applyBorder="1" applyAlignment="1" applyProtection="1">
      <alignment vertical="center"/>
      <protection locked="0"/>
    </xf>
    <xf numFmtId="0" fontId="0" fillId="2" borderId="23" xfId="0" applyFill="1" applyBorder="1" applyAlignment="1" applyProtection="1">
      <alignment horizontal="center" vertical="center"/>
      <protection locked="0"/>
    </xf>
    <xf numFmtId="49" fontId="0" fillId="2" borderId="23" xfId="0" applyNumberFormat="1" applyFill="1" applyBorder="1" applyAlignment="1" applyProtection="1">
      <alignment horizontal="left" vertical="center" wrapText="1"/>
      <protection locked="0"/>
    </xf>
    <xf numFmtId="0" fontId="0" fillId="2" borderId="23" xfId="0" applyFill="1" applyBorder="1" applyAlignment="1" applyProtection="1">
      <alignment horizontal="left" vertical="center" wrapText="1"/>
      <protection locked="0"/>
    </xf>
    <xf numFmtId="0" fontId="0" fillId="2" borderId="23" xfId="0" applyFill="1" applyBorder="1" applyAlignment="1" applyProtection="1">
      <alignment horizontal="center" vertical="center" wrapText="1"/>
      <protection locked="0"/>
    </xf>
    <xf numFmtId="167" fontId="0" fillId="2" borderId="23" xfId="0" applyNumberFormat="1" applyFill="1" applyBorder="1" applyAlignment="1" applyProtection="1">
      <alignment vertical="center"/>
      <protection locked="0"/>
    </xf>
    <xf numFmtId="4" fontId="0" fillId="2" borderId="23" xfId="0" applyNumberFormat="1" applyFill="1" applyBorder="1" applyAlignment="1" applyProtection="1">
      <alignment vertical="center"/>
      <protection locked="0"/>
    </xf>
    <xf numFmtId="4" fontId="0" fillId="0" borderId="23" xfId="0" applyNumberFormat="1" applyBorder="1" applyAlignment="1">
      <alignment vertical="center"/>
    </xf>
    <xf numFmtId="0" fontId="25" fillId="2" borderId="23" xfId="0" applyFont="1" applyFill="1" applyBorder="1" applyAlignment="1" applyProtection="1">
      <alignment horizontal="left" vertical="center"/>
      <protection locked="0"/>
    </xf>
    <xf numFmtId="0" fontId="25" fillId="2" borderId="23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41" fillId="0" borderId="0" xfId="0" applyFont="1" applyAlignment="1">
      <alignment horizontal="left" vertical="center"/>
    </xf>
    <xf numFmtId="0" fontId="42" fillId="0" borderId="23" xfId="0" applyFont="1" applyBorder="1" applyAlignment="1">
      <alignment horizontal="center" vertical="center"/>
    </xf>
    <xf numFmtId="49" fontId="42" fillId="0" borderId="23" xfId="0" applyNumberFormat="1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center" vertical="center" wrapText="1"/>
    </xf>
    <xf numFmtId="167" fontId="42" fillId="0" borderId="23" xfId="0" applyNumberFormat="1" applyFont="1" applyBorder="1" applyAlignment="1">
      <alignment vertical="center"/>
    </xf>
    <xf numFmtId="4" fontId="42" fillId="2" borderId="23" xfId="0" applyNumberFormat="1" applyFont="1" applyFill="1" applyBorder="1" applyAlignment="1" applyProtection="1">
      <alignment vertical="center"/>
      <protection locked="0"/>
    </xf>
    <xf numFmtId="4" fontId="42" fillId="0" borderId="23" xfId="0" applyNumberFormat="1" applyFont="1" applyBorder="1" applyAlignment="1">
      <alignment vertical="center"/>
    </xf>
    <xf numFmtId="0" fontId="43" fillId="0" borderId="23" xfId="0" applyFont="1" applyBorder="1" applyAlignment="1">
      <alignment vertical="center"/>
    </xf>
    <xf numFmtId="0" fontId="43" fillId="0" borderId="3" xfId="0" applyFont="1" applyBorder="1" applyAlignment="1">
      <alignment vertical="center"/>
    </xf>
    <xf numFmtId="0" fontId="42" fillId="2" borderId="14" xfId="0" applyFont="1" applyFill="1" applyBorder="1" applyAlignment="1" applyProtection="1">
      <alignment horizontal="left" vertical="center"/>
      <protection locked="0"/>
    </xf>
    <xf numFmtId="0" fontId="42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4" fillId="0" borderId="16" xfId="0" applyFont="1" applyBorder="1" applyAlignment="1">
      <alignment horizontal="left" vertical="center" wrapText="1"/>
    </xf>
    <xf numFmtId="0" fontId="44" fillId="0" borderId="23" xfId="0" applyFont="1" applyBorder="1" applyAlignment="1">
      <alignment horizontal="left" vertical="center" wrapText="1"/>
    </xf>
    <xf numFmtId="0" fontId="44" fillId="0" borderId="23" xfId="0" applyFont="1" applyBorder="1" applyAlignment="1">
      <alignment horizontal="left" vertical="center"/>
    </xf>
    <xf numFmtId="167" fontId="44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8" fillId="0" borderId="0" xfId="0" applyFont="1" applyAlignment="1">
      <alignment horizontal="left"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4" fontId="7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26" fillId="4" borderId="6" xfId="0" applyFont="1" applyFill="1" applyBorder="1" applyAlignment="1">
      <alignment horizontal="center" vertical="center"/>
    </xf>
    <xf numFmtId="0" fontId="26" fillId="4" borderId="7" xfId="0" applyFont="1" applyFill="1" applyBorder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 wrapText="1"/>
    </xf>
    <xf numFmtId="0" fontId="26" fillId="4" borderId="7" xfId="0" applyFont="1" applyFill="1" applyBorder="1" applyAlignment="1">
      <alignment horizontal="center" vertical="center"/>
    </xf>
    <xf numFmtId="4" fontId="28" fillId="0" borderId="0" xfId="0" applyNumberFormat="1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8" fillId="4" borderId="0" xfId="0" applyNumberFormat="1" applyFont="1" applyFill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9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164" fontId="20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4" fontId="7" fillId="0" borderId="0" xfId="0" applyNumberFormat="1" applyFont="1" applyAlignment="1">
      <alignment horizontal="right" vertical="center"/>
    </xf>
    <xf numFmtId="0" fontId="26" fillId="4" borderId="7" xfId="0" applyFont="1" applyFill="1" applyBorder="1" applyAlignment="1">
      <alignment horizontal="right" vertical="center"/>
    </xf>
    <xf numFmtId="4" fontId="31" fillId="0" borderId="0" xfId="0" applyNumberFormat="1" applyFont="1" applyAlignment="1">
      <alignment horizontal="right" vertical="center"/>
    </xf>
    <xf numFmtId="0" fontId="3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6" fillId="4" borderId="8" xfId="0" applyFont="1" applyFill="1" applyBorder="1" applyAlignment="1">
      <alignment horizontal="left" vertical="center"/>
    </xf>
    <xf numFmtId="4" fontId="3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25" fillId="0" borderId="14" xfId="0" applyFont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5"/>
  <sheetViews>
    <sheetView showGridLines="0" tabSelected="1" workbookViewId="0">
      <selection activeCell="AN15" sqref="AN1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55"/>
      <c r="AS2" s="255"/>
      <c r="AT2" s="255"/>
      <c r="AU2" s="255"/>
      <c r="AV2" s="255"/>
      <c r="AW2" s="255"/>
      <c r="AX2" s="255"/>
      <c r="AY2" s="255"/>
      <c r="AZ2" s="255"/>
      <c r="BA2" s="255"/>
      <c r="BB2" s="255"/>
      <c r="BC2" s="255"/>
      <c r="BD2" s="255"/>
      <c r="BE2" s="255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ht="24.95" customHeight="1">
      <c r="B4" s="20"/>
      <c r="D4" s="21" t="s">
        <v>8</v>
      </c>
      <c r="AR4" s="20"/>
      <c r="AS4" s="22" t="s">
        <v>9</v>
      </c>
      <c r="BE4" s="23" t="s">
        <v>10</v>
      </c>
      <c r="BS4" s="17" t="s">
        <v>11</v>
      </c>
    </row>
    <row r="5" spans="1:74" ht="12" customHeight="1">
      <c r="B5" s="20"/>
      <c r="D5" s="24" t="s">
        <v>12</v>
      </c>
      <c r="K5" s="254" t="s">
        <v>13</v>
      </c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  <c r="AC5" s="255"/>
      <c r="AD5" s="255"/>
      <c r="AE5" s="255"/>
      <c r="AF5" s="255"/>
      <c r="AG5" s="255"/>
      <c r="AH5" s="255"/>
      <c r="AI5" s="255"/>
      <c r="AJ5" s="255"/>
      <c r="AK5" s="255"/>
      <c r="AL5" s="255"/>
      <c r="AM5" s="255"/>
      <c r="AN5" s="255"/>
      <c r="AO5" s="255"/>
      <c r="AR5" s="20"/>
      <c r="BE5" s="251" t="s">
        <v>14</v>
      </c>
      <c r="BS5" s="17" t="s">
        <v>6</v>
      </c>
    </row>
    <row r="6" spans="1:74" ht="36.950000000000003" customHeight="1">
      <c r="B6" s="20"/>
      <c r="D6" s="26" t="s">
        <v>15</v>
      </c>
      <c r="K6" s="256" t="s">
        <v>16</v>
      </c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5"/>
      <c r="AA6" s="255"/>
      <c r="AB6" s="255"/>
      <c r="AC6" s="255"/>
      <c r="AD6" s="255"/>
      <c r="AE6" s="255"/>
      <c r="AF6" s="255"/>
      <c r="AG6" s="255"/>
      <c r="AH6" s="255"/>
      <c r="AI6" s="255"/>
      <c r="AJ6" s="255"/>
      <c r="AK6" s="255"/>
      <c r="AL6" s="255"/>
      <c r="AM6" s="255"/>
      <c r="AN6" s="255"/>
      <c r="AO6" s="255"/>
      <c r="AR6" s="20"/>
      <c r="BE6" s="252"/>
      <c r="BS6" s="17" t="s">
        <v>6</v>
      </c>
    </row>
    <row r="7" spans="1:74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52"/>
      <c r="BS7" s="17" t="s">
        <v>6</v>
      </c>
    </row>
    <row r="8" spans="1:74" ht="12" customHeight="1">
      <c r="B8" s="20"/>
      <c r="D8" s="27" t="s">
        <v>19</v>
      </c>
      <c r="K8" s="25" t="s">
        <v>20</v>
      </c>
      <c r="AK8" s="27" t="s">
        <v>21</v>
      </c>
      <c r="AN8" s="237">
        <v>44967</v>
      </c>
      <c r="AR8" s="20"/>
      <c r="BE8" s="252"/>
      <c r="BS8" s="17" t="s">
        <v>6</v>
      </c>
    </row>
    <row r="9" spans="1:74" ht="14.45" customHeight="1">
      <c r="B9" s="20"/>
      <c r="AR9" s="20"/>
      <c r="BE9" s="252"/>
      <c r="BS9" s="17" t="s">
        <v>6</v>
      </c>
    </row>
    <row r="10" spans="1:74" ht="12" customHeight="1">
      <c r="B10" s="20"/>
      <c r="D10" s="27" t="s">
        <v>22</v>
      </c>
      <c r="AK10" s="27" t="s">
        <v>23</v>
      </c>
      <c r="AN10" s="25" t="s">
        <v>1</v>
      </c>
      <c r="AR10" s="20"/>
      <c r="BE10" s="252"/>
      <c r="BS10" s="17" t="s">
        <v>6</v>
      </c>
    </row>
    <row r="11" spans="1:74" ht="18.399999999999999" customHeight="1">
      <c r="B11" s="20"/>
      <c r="E11" s="25" t="s">
        <v>24</v>
      </c>
      <c r="AK11" s="27" t="s">
        <v>25</v>
      </c>
      <c r="AN11" s="25" t="s">
        <v>1</v>
      </c>
      <c r="AR11" s="20"/>
      <c r="BE11" s="252"/>
      <c r="BS11" s="17" t="s">
        <v>6</v>
      </c>
    </row>
    <row r="12" spans="1:74" ht="6.95" customHeight="1">
      <c r="B12" s="20"/>
      <c r="AR12" s="20"/>
      <c r="BE12" s="252"/>
      <c r="BS12" s="17" t="s">
        <v>6</v>
      </c>
    </row>
    <row r="13" spans="1:74" ht="12" customHeight="1">
      <c r="B13" s="20"/>
      <c r="D13" s="27" t="s">
        <v>26</v>
      </c>
      <c r="AK13" s="27" t="s">
        <v>23</v>
      </c>
      <c r="AN13" s="29" t="s">
        <v>1645</v>
      </c>
      <c r="AR13" s="20"/>
      <c r="BE13" s="252"/>
      <c r="BS13" s="17" t="s">
        <v>6</v>
      </c>
    </row>
    <row r="14" spans="1:74" ht="12.75">
      <c r="B14" s="20"/>
      <c r="E14" s="257" t="s">
        <v>1644</v>
      </c>
      <c r="F14" s="258"/>
      <c r="G14" s="258"/>
      <c r="H14" s="258"/>
      <c r="I14" s="258"/>
      <c r="J14" s="258"/>
      <c r="K14" s="258"/>
      <c r="L14" s="258"/>
      <c r="M14" s="258"/>
      <c r="N14" s="258"/>
      <c r="O14" s="258"/>
      <c r="P14" s="258"/>
      <c r="Q14" s="258"/>
      <c r="R14" s="258"/>
      <c r="S14" s="258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  <c r="AD14" s="258"/>
      <c r="AE14" s="258"/>
      <c r="AF14" s="258"/>
      <c r="AG14" s="258"/>
      <c r="AH14" s="258"/>
      <c r="AI14" s="258"/>
      <c r="AJ14" s="258"/>
      <c r="AK14" s="27" t="s">
        <v>25</v>
      </c>
      <c r="AN14" s="29" t="s">
        <v>1646</v>
      </c>
      <c r="AR14" s="20"/>
      <c r="BE14" s="252"/>
      <c r="BS14" s="17" t="s">
        <v>6</v>
      </c>
    </row>
    <row r="15" spans="1:74" ht="6.95" customHeight="1">
      <c r="B15" s="20"/>
      <c r="AR15" s="20"/>
      <c r="BE15" s="252"/>
      <c r="BS15" s="17" t="s">
        <v>4</v>
      </c>
    </row>
    <row r="16" spans="1:74" ht="12" customHeight="1">
      <c r="B16" s="20"/>
      <c r="D16" s="27" t="s">
        <v>27</v>
      </c>
      <c r="AK16" s="27" t="s">
        <v>23</v>
      </c>
      <c r="AN16" s="25" t="s">
        <v>28</v>
      </c>
      <c r="AR16" s="20"/>
      <c r="BE16" s="252"/>
      <c r="BS16" s="17" t="s">
        <v>4</v>
      </c>
    </row>
    <row r="17" spans="2:71" ht="18.399999999999999" customHeight="1">
      <c r="B17" s="20"/>
      <c r="E17" s="25" t="s">
        <v>29</v>
      </c>
      <c r="AK17" s="27" t="s">
        <v>25</v>
      </c>
      <c r="AN17" s="25" t="s">
        <v>30</v>
      </c>
      <c r="AR17" s="20"/>
      <c r="BE17" s="252"/>
      <c r="BS17" s="17" t="s">
        <v>31</v>
      </c>
    </row>
    <row r="18" spans="2:71" ht="6.95" customHeight="1">
      <c r="B18" s="20"/>
      <c r="AR18" s="20"/>
      <c r="BE18" s="252"/>
      <c r="BS18" s="17" t="s">
        <v>6</v>
      </c>
    </row>
    <row r="19" spans="2:71" ht="12" customHeight="1">
      <c r="B19" s="20"/>
      <c r="D19" s="27" t="s">
        <v>32</v>
      </c>
      <c r="AK19" s="27" t="s">
        <v>23</v>
      </c>
      <c r="AN19" s="25" t="s">
        <v>1</v>
      </c>
      <c r="AR19" s="20"/>
      <c r="BE19" s="252"/>
      <c r="BS19" s="17" t="s">
        <v>6</v>
      </c>
    </row>
    <row r="20" spans="2:71" ht="18.399999999999999" customHeight="1">
      <c r="B20" s="20"/>
      <c r="E20" s="25" t="s">
        <v>33</v>
      </c>
      <c r="AK20" s="27" t="s">
        <v>25</v>
      </c>
      <c r="AN20" s="25" t="s">
        <v>1</v>
      </c>
      <c r="AR20" s="20"/>
      <c r="BE20" s="252"/>
      <c r="BS20" s="17" t="s">
        <v>31</v>
      </c>
    </row>
    <row r="21" spans="2:71" ht="6.95" customHeight="1">
      <c r="B21" s="20"/>
      <c r="AR21" s="20"/>
      <c r="BE21" s="252"/>
    </row>
    <row r="22" spans="2:71" ht="12" customHeight="1">
      <c r="B22" s="20"/>
      <c r="D22" s="27" t="s">
        <v>34</v>
      </c>
      <c r="AR22" s="20"/>
      <c r="BE22" s="252"/>
    </row>
    <row r="23" spans="2:71" ht="119.25" customHeight="1">
      <c r="B23" s="20"/>
      <c r="E23" s="259" t="s">
        <v>35</v>
      </c>
      <c r="F23" s="259"/>
      <c r="G23" s="259"/>
      <c r="H23" s="259"/>
      <c r="I23" s="259"/>
      <c r="J23" s="259"/>
      <c r="K23" s="259"/>
      <c r="L23" s="259"/>
      <c r="M23" s="259"/>
      <c r="N23" s="259"/>
      <c r="O23" s="259"/>
      <c r="P23" s="259"/>
      <c r="Q23" s="259"/>
      <c r="R23" s="259"/>
      <c r="S23" s="259"/>
      <c r="T23" s="259"/>
      <c r="U23" s="259"/>
      <c r="V23" s="259"/>
      <c r="W23" s="259"/>
      <c r="X23" s="259"/>
      <c r="Y23" s="259"/>
      <c r="Z23" s="259"/>
      <c r="AA23" s="259"/>
      <c r="AB23" s="259"/>
      <c r="AC23" s="259"/>
      <c r="AD23" s="259"/>
      <c r="AE23" s="259"/>
      <c r="AF23" s="259"/>
      <c r="AG23" s="259"/>
      <c r="AH23" s="259"/>
      <c r="AI23" s="259"/>
      <c r="AJ23" s="259"/>
      <c r="AK23" s="259"/>
      <c r="AL23" s="259"/>
      <c r="AM23" s="259"/>
      <c r="AN23" s="259"/>
      <c r="AR23" s="20"/>
      <c r="BE23" s="252"/>
    </row>
    <row r="24" spans="2:71" ht="6.95" customHeight="1">
      <c r="B24" s="20"/>
      <c r="AR24" s="20"/>
      <c r="BE24" s="252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52"/>
    </row>
    <row r="26" spans="2:71" ht="14.45" customHeight="1">
      <c r="B26" s="20"/>
      <c r="D26" s="32" t="s">
        <v>36</v>
      </c>
      <c r="AK26" s="260">
        <f>ROUND(AG94,2)</f>
        <v>294760.05</v>
      </c>
      <c r="AL26" s="255"/>
      <c r="AM26" s="255"/>
      <c r="AN26" s="255"/>
      <c r="AO26" s="255"/>
      <c r="AR26" s="20"/>
      <c r="BE26" s="252"/>
    </row>
    <row r="27" spans="2:71" ht="14.45" customHeight="1">
      <c r="B27" s="20"/>
      <c r="D27" s="32" t="s">
        <v>37</v>
      </c>
      <c r="AK27" s="260">
        <f>ROUND(AG108, 2)</f>
        <v>0</v>
      </c>
      <c r="AL27" s="260"/>
      <c r="AM27" s="260"/>
      <c r="AN27" s="260"/>
      <c r="AO27" s="260"/>
      <c r="AR27" s="20"/>
      <c r="BE27" s="252"/>
    </row>
    <row r="28" spans="2:71" s="1" customFormat="1" ht="6.95" customHeight="1">
      <c r="B28" s="34"/>
      <c r="AR28" s="34"/>
      <c r="BE28" s="252"/>
    </row>
    <row r="29" spans="2:71" s="1" customFormat="1" ht="25.9" customHeight="1">
      <c r="B29" s="34"/>
      <c r="D29" s="35" t="s">
        <v>38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261">
        <f>ROUND(AK26 + AK27, 2)</f>
        <v>294760.05</v>
      </c>
      <c r="AL29" s="262"/>
      <c r="AM29" s="262"/>
      <c r="AN29" s="262"/>
      <c r="AO29" s="262"/>
      <c r="AR29" s="34"/>
      <c r="BE29" s="252"/>
    </row>
    <row r="30" spans="2:71" s="1" customFormat="1" ht="6.95" customHeight="1">
      <c r="B30" s="34"/>
      <c r="AR30" s="34"/>
      <c r="BE30" s="252"/>
    </row>
    <row r="31" spans="2:71" s="1" customFormat="1" ht="12.75">
      <c r="B31" s="34"/>
      <c r="L31" s="263" t="s">
        <v>39</v>
      </c>
      <c r="M31" s="263"/>
      <c r="N31" s="263"/>
      <c r="O31" s="263"/>
      <c r="P31" s="263"/>
      <c r="W31" s="263" t="s">
        <v>40</v>
      </c>
      <c r="X31" s="263"/>
      <c r="Y31" s="263"/>
      <c r="Z31" s="263"/>
      <c r="AA31" s="263"/>
      <c r="AB31" s="263"/>
      <c r="AC31" s="263"/>
      <c r="AD31" s="263"/>
      <c r="AE31" s="263"/>
      <c r="AK31" s="263" t="s">
        <v>41</v>
      </c>
      <c r="AL31" s="263"/>
      <c r="AM31" s="263"/>
      <c r="AN31" s="263"/>
      <c r="AO31" s="263"/>
      <c r="AR31" s="34"/>
      <c r="BE31" s="252"/>
    </row>
    <row r="32" spans="2:71" s="2" customFormat="1" ht="14.45" customHeight="1">
      <c r="B32" s="38"/>
      <c r="D32" s="27" t="s">
        <v>42</v>
      </c>
      <c r="F32" s="39" t="s">
        <v>43</v>
      </c>
      <c r="L32" s="266">
        <v>0.2</v>
      </c>
      <c r="M32" s="265"/>
      <c r="N32" s="265"/>
      <c r="O32" s="265"/>
      <c r="P32" s="265"/>
      <c r="Q32" s="40"/>
      <c r="R32" s="40"/>
      <c r="S32" s="40"/>
      <c r="T32" s="40"/>
      <c r="U32" s="40"/>
      <c r="V32" s="40"/>
      <c r="W32" s="264">
        <f>ROUND(AZ94 + SUM(CD108:CD112), 2)</f>
        <v>0</v>
      </c>
      <c r="X32" s="265"/>
      <c r="Y32" s="265"/>
      <c r="Z32" s="265"/>
      <c r="AA32" s="265"/>
      <c r="AB32" s="265"/>
      <c r="AC32" s="265"/>
      <c r="AD32" s="265"/>
      <c r="AE32" s="265"/>
      <c r="AF32" s="40"/>
      <c r="AG32" s="40"/>
      <c r="AH32" s="40"/>
      <c r="AI32" s="40"/>
      <c r="AJ32" s="40"/>
      <c r="AK32" s="264">
        <f>ROUND(AV94 + SUM(BY108:BY112), 2)</f>
        <v>0</v>
      </c>
      <c r="AL32" s="265"/>
      <c r="AM32" s="265"/>
      <c r="AN32" s="265"/>
      <c r="AO32" s="265"/>
      <c r="AP32" s="40"/>
      <c r="AQ32" s="40"/>
      <c r="AR32" s="41"/>
      <c r="AS32" s="40"/>
      <c r="AT32" s="40"/>
      <c r="AU32" s="40"/>
      <c r="AV32" s="40"/>
      <c r="AW32" s="40"/>
      <c r="AX32" s="40"/>
      <c r="AY32" s="40"/>
      <c r="AZ32" s="40"/>
      <c r="BE32" s="253"/>
    </row>
    <row r="33" spans="2:57" s="2" customFormat="1" ht="14.45" customHeight="1">
      <c r="B33" s="38"/>
      <c r="F33" s="39" t="s">
        <v>44</v>
      </c>
      <c r="L33" s="266">
        <v>0.2</v>
      </c>
      <c r="M33" s="265"/>
      <c r="N33" s="265"/>
      <c r="O33" s="265"/>
      <c r="P33" s="265"/>
      <c r="Q33" s="40"/>
      <c r="R33" s="40"/>
      <c r="S33" s="40"/>
      <c r="T33" s="40"/>
      <c r="U33" s="40"/>
      <c r="V33" s="40"/>
      <c r="W33" s="264">
        <f>ROUND(BA94 + SUM(CE108:CE112), 2)</f>
        <v>294760.05</v>
      </c>
      <c r="X33" s="265"/>
      <c r="Y33" s="265"/>
      <c r="Z33" s="265"/>
      <c r="AA33" s="265"/>
      <c r="AB33" s="265"/>
      <c r="AC33" s="265"/>
      <c r="AD33" s="265"/>
      <c r="AE33" s="265"/>
      <c r="AF33" s="40"/>
      <c r="AG33" s="40"/>
      <c r="AH33" s="40"/>
      <c r="AI33" s="40"/>
      <c r="AJ33" s="40"/>
      <c r="AK33" s="264">
        <f>ROUND(AW94 + SUM(BZ108:BZ112), 2)</f>
        <v>58952.01</v>
      </c>
      <c r="AL33" s="265"/>
      <c r="AM33" s="265"/>
      <c r="AN33" s="265"/>
      <c r="AO33" s="265"/>
      <c r="AP33" s="40"/>
      <c r="AQ33" s="40"/>
      <c r="AR33" s="41"/>
      <c r="AS33" s="40"/>
      <c r="AT33" s="40"/>
      <c r="AU33" s="40"/>
      <c r="AV33" s="40"/>
      <c r="AW33" s="40"/>
      <c r="AX33" s="40"/>
      <c r="AY33" s="40"/>
      <c r="AZ33" s="40"/>
      <c r="BE33" s="253"/>
    </row>
    <row r="34" spans="2:57" s="2" customFormat="1" ht="14.45" hidden="1" customHeight="1">
      <c r="B34" s="38"/>
      <c r="F34" s="27" t="s">
        <v>45</v>
      </c>
      <c r="L34" s="267">
        <v>0.2</v>
      </c>
      <c r="M34" s="268"/>
      <c r="N34" s="268"/>
      <c r="O34" s="268"/>
      <c r="P34" s="268"/>
      <c r="W34" s="269">
        <f>ROUND(BB94 + SUM(CF108:CF112), 2)</f>
        <v>0</v>
      </c>
      <c r="X34" s="268"/>
      <c r="Y34" s="268"/>
      <c r="Z34" s="268"/>
      <c r="AA34" s="268"/>
      <c r="AB34" s="268"/>
      <c r="AC34" s="268"/>
      <c r="AD34" s="268"/>
      <c r="AE34" s="268"/>
      <c r="AK34" s="269">
        <v>0</v>
      </c>
      <c r="AL34" s="268"/>
      <c r="AM34" s="268"/>
      <c r="AN34" s="268"/>
      <c r="AO34" s="268"/>
      <c r="AR34" s="38"/>
      <c r="BE34" s="253"/>
    </row>
    <row r="35" spans="2:57" s="2" customFormat="1" ht="14.45" hidden="1" customHeight="1">
      <c r="B35" s="38"/>
      <c r="F35" s="27" t="s">
        <v>46</v>
      </c>
      <c r="L35" s="267">
        <v>0.2</v>
      </c>
      <c r="M35" s="268"/>
      <c r="N35" s="268"/>
      <c r="O35" s="268"/>
      <c r="P35" s="268"/>
      <c r="W35" s="269">
        <f>ROUND(BC94 + SUM(CG108:CG112), 2)</f>
        <v>0</v>
      </c>
      <c r="X35" s="268"/>
      <c r="Y35" s="268"/>
      <c r="Z35" s="268"/>
      <c r="AA35" s="268"/>
      <c r="AB35" s="268"/>
      <c r="AC35" s="268"/>
      <c r="AD35" s="268"/>
      <c r="AE35" s="268"/>
      <c r="AK35" s="269">
        <v>0</v>
      </c>
      <c r="AL35" s="268"/>
      <c r="AM35" s="268"/>
      <c r="AN35" s="268"/>
      <c r="AO35" s="268"/>
      <c r="AR35" s="38"/>
    </row>
    <row r="36" spans="2:57" s="2" customFormat="1" ht="14.45" hidden="1" customHeight="1">
      <c r="B36" s="38"/>
      <c r="F36" s="39" t="s">
        <v>47</v>
      </c>
      <c r="L36" s="266">
        <v>0</v>
      </c>
      <c r="M36" s="265"/>
      <c r="N36" s="265"/>
      <c r="O36" s="265"/>
      <c r="P36" s="265"/>
      <c r="Q36" s="40"/>
      <c r="R36" s="40"/>
      <c r="S36" s="40"/>
      <c r="T36" s="40"/>
      <c r="U36" s="40"/>
      <c r="V36" s="40"/>
      <c r="W36" s="264">
        <f>ROUND(BD94 + SUM(CH108:CH112), 2)</f>
        <v>0</v>
      </c>
      <c r="X36" s="265"/>
      <c r="Y36" s="265"/>
      <c r="Z36" s="265"/>
      <c r="AA36" s="265"/>
      <c r="AB36" s="265"/>
      <c r="AC36" s="265"/>
      <c r="AD36" s="265"/>
      <c r="AE36" s="265"/>
      <c r="AF36" s="40"/>
      <c r="AG36" s="40"/>
      <c r="AH36" s="40"/>
      <c r="AI36" s="40"/>
      <c r="AJ36" s="40"/>
      <c r="AK36" s="264">
        <v>0</v>
      </c>
      <c r="AL36" s="265"/>
      <c r="AM36" s="265"/>
      <c r="AN36" s="265"/>
      <c r="AO36" s="265"/>
      <c r="AP36" s="40"/>
      <c r="AQ36" s="40"/>
      <c r="AR36" s="41"/>
      <c r="AS36" s="40"/>
      <c r="AT36" s="40"/>
      <c r="AU36" s="40"/>
      <c r="AV36" s="40"/>
      <c r="AW36" s="40"/>
      <c r="AX36" s="40"/>
      <c r="AY36" s="40"/>
      <c r="AZ36" s="40"/>
    </row>
    <row r="37" spans="2:57" s="1" customFormat="1" ht="6.95" customHeight="1">
      <c r="B37" s="34"/>
      <c r="AR37" s="34"/>
    </row>
    <row r="38" spans="2:57" s="1" customFormat="1" ht="25.9" customHeight="1">
      <c r="B38" s="34"/>
      <c r="C38" s="42"/>
      <c r="D38" s="43" t="s">
        <v>48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5" t="s">
        <v>49</v>
      </c>
      <c r="U38" s="44"/>
      <c r="V38" s="44"/>
      <c r="W38" s="44"/>
      <c r="X38" s="288" t="s">
        <v>50</v>
      </c>
      <c r="Y38" s="286"/>
      <c r="Z38" s="286"/>
      <c r="AA38" s="286"/>
      <c r="AB38" s="286"/>
      <c r="AC38" s="44"/>
      <c r="AD38" s="44"/>
      <c r="AE38" s="44"/>
      <c r="AF38" s="44"/>
      <c r="AG38" s="44"/>
      <c r="AH38" s="44"/>
      <c r="AI38" s="44"/>
      <c r="AJ38" s="44"/>
      <c r="AK38" s="285">
        <f>SUM(AK29:AK36)</f>
        <v>353712.06</v>
      </c>
      <c r="AL38" s="286"/>
      <c r="AM38" s="286"/>
      <c r="AN38" s="286"/>
      <c r="AO38" s="287"/>
      <c r="AP38" s="42"/>
      <c r="AQ38" s="42"/>
      <c r="AR38" s="34"/>
    </row>
    <row r="39" spans="2:57" s="1" customFormat="1" ht="6.95" customHeight="1">
      <c r="B39" s="34"/>
      <c r="AR39" s="34"/>
    </row>
    <row r="40" spans="2:57" s="1" customFormat="1" ht="14.45" customHeight="1">
      <c r="B40" s="34"/>
      <c r="AR40" s="34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4"/>
      <c r="D49" s="46" t="s">
        <v>51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52</v>
      </c>
      <c r="AI49" s="47"/>
      <c r="AJ49" s="47"/>
      <c r="AK49" s="47"/>
      <c r="AL49" s="47"/>
      <c r="AM49" s="47"/>
      <c r="AN49" s="47"/>
      <c r="AO49" s="47"/>
      <c r="AR49" s="34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34"/>
      <c r="D60" s="48" t="s">
        <v>53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8" t="s">
        <v>54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8" t="s">
        <v>53</v>
      </c>
      <c r="AI60" s="36"/>
      <c r="AJ60" s="36"/>
      <c r="AK60" s="36"/>
      <c r="AL60" s="36"/>
      <c r="AM60" s="48" t="s">
        <v>54</v>
      </c>
      <c r="AN60" s="36"/>
      <c r="AO60" s="36"/>
      <c r="AR60" s="34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34"/>
      <c r="D64" s="46" t="s">
        <v>55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6" t="s">
        <v>56</v>
      </c>
      <c r="AI64" s="47"/>
      <c r="AJ64" s="47"/>
      <c r="AK64" s="47"/>
      <c r="AL64" s="47"/>
      <c r="AM64" s="47"/>
      <c r="AN64" s="47"/>
      <c r="AO64" s="47"/>
      <c r="AR64" s="34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34"/>
      <c r="D75" s="48" t="s">
        <v>53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8" t="s">
        <v>54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8" t="s">
        <v>53</v>
      </c>
      <c r="AI75" s="36"/>
      <c r="AJ75" s="36"/>
      <c r="AK75" s="36"/>
      <c r="AL75" s="36"/>
      <c r="AM75" s="48" t="s">
        <v>54</v>
      </c>
      <c r="AN75" s="36"/>
      <c r="AO75" s="36"/>
      <c r="AR75" s="34"/>
    </row>
    <row r="76" spans="2:44" s="1" customFormat="1">
      <c r="B76" s="34"/>
      <c r="AR76" s="34"/>
    </row>
    <row r="77" spans="2:44" s="1" customFormat="1" ht="6.95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4"/>
    </row>
    <row r="81" spans="2:91" s="1" customFormat="1" ht="6.95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4"/>
    </row>
    <row r="82" spans="2:91" s="1" customFormat="1" ht="24.95" customHeight="1">
      <c r="B82" s="34"/>
      <c r="C82" s="21" t="s">
        <v>57</v>
      </c>
      <c r="AR82" s="34"/>
    </row>
    <row r="83" spans="2:91" s="1" customFormat="1" ht="6.95" customHeight="1">
      <c r="B83" s="34"/>
      <c r="AR83" s="34"/>
    </row>
    <row r="84" spans="2:91" s="3" customFormat="1" ht="12" customHeight="1">
      <c r="B84" s="53"/>
      <c r="C84" s="27" t="s">
        <v>12</v>
      </c>
      <c r="L84" s="3" t="str">
        <f>K5</f>
        <v>P_2209_04-01</v>
      </c>
      <c r="AR84" s="53"/>
    </row>
    <row r="85" spans="2:91" s="4" customFormat="1" ht="36.950000000000003" customHeight="1">
      <c r="B85" s="54"/>
      <c r="C85" s="55" t="s">
        <v>15</v>
      </c>
      <c r="L85" s="279" t="str">
        <f>K6</f>
        <v>NÚRCH - modernizácia vybraných rehabilitačných priestorov</v>
      </c>
      <c r="M85" s="280"/>
      <c r="N85" s="280"/>
      <c r="O85" s="280"/>
      <c r="P85" s="280"/>
      <c r="Q85" s="280"/>
      <c r="R85" s="280"/>
      <c r="S85" s="280"/>
      <c r="T85" s="280"/>
      <c r="U85" s="280"/>
      <c r="V85" s="280"/>
      <c r="W85" s="280"/>
      <c r="X85" s="280"/>
      <c r="Y85" s="280"/>
      <c r="Z85" s="280"/>
      <c r="AA85" s="280"/>
      <c r="AB85" s="280"/>
      <c r="AC85" s="280"/>
      <c r="AD85" s="280"/>
      <c r="AE85" s="280"/>
      <c r="AF85" s="280"/>
      <c r="AG85" s="280"/>
      <c r="AH85" s="280"/>
      <c r="AI85" s="280"/>
      <c r="AJ85" s="280"/>
      <c r="AK85" s="280"/>
      <c r="AL85" s="280"/>
      <c r="AM85" s="280"/>
      <c r="AN85" s="280"/>
      <c r="AO85" s="280"/>
      <c r="AR85" s="54"/>
    </row>
    <row r="86" spans="2:91" s="1" customFormat="1" ht="6.95" customHeight="1">
      <c r="B86" s="34"/>
      <c r="AR86" s="34"/>
    </row>
    <row r="87" spans="2:91" s="1" customFormat="1" ht="12" customHeight="1">
      <c r="B87" s="34"/>
      <c r="C87" s="27" t="s">
        <v>19</v>
      </c>
      <c r="L87" s="56" t="str">
        <f>IF(K8="","",K8)</f>
        <v>Piešťany, Nábrežie Ivana Krasku, p.č: 5825/2</v>
      </c>
      <c r="AI87" s="27" t="s">
        <v>21</v>
      </c>
      <c r="AM87" s="274">
        <f>IF(AN8= "","",AN8)</f>
        <v>44967</v>
      </c>
      <c r="AN87" s="274"/>
      <c r="AR87" s="34"/>
    </row>
    <row r="88" spans="2:91" s="1" customFormat="1" ht="6.95" customHeight="1">
      <c r="B88" s="34"/>
      <c r="AR88" s="34"/>
    </row>
    <row r="89" spans="2:91" s="1" customFormat="1" ht="15.2" customHeight="1">
      <c r="B89" s="34"/>
      <c r="C89" s="27" t="s">
        <v>22</v>
      </c>
      <c r="L89" s="3" t="str">
        <f>IF(E11= "","",E11)</f>
        <v>NURCH Piešťany, Nábr. I. Krasku 4, 921 12 Piešťany</v>
      </c>
      <c r="AI89" s="27" t="s">
        <v>27</v>
      </c>
      <c r="AM89" s="275" t="str">
        <f>IF(E17="","",E17)</f>
        <v>Portik spol. s r.o.</v>
      </c>
      <c r="AN89" s="276"/>
      <c r="AO89" s="276"/>
      <c r="AP89" s="276"/>
      <c r="AR89" s="34"/>
      <c r="AS89" s="281" t="s">
        <v>58</v>
      </c>
      <c r="AT89" s="282"/>
      <c r="AU89" s="58"/>
      <c r="AV89" s="58"/>
      <c r="AW89" s="58"/>
      <c r="AX89" s="58"/>
      <c r="AY89" s="58"/>
      <c r="AZ89" s="58"/>
      <c r="BA89" s="58"/>
      <c r="BB89" s="58"/>
      <c r="BC89" s="58"/>
      <c r="BD89" s="59"/>
    </row>
    <row r="90" spans="2:91" s="1" customFormat="1" ht="15.2" customHeight="1">
      <c r="B90" s="34"/>
      <c r="C90" s="27" t="s">
        <v>26</v>
      </c>
      <c r="L90" s="3" t="str">
        <f>IF(E14= "Vyplň údaj","",E14)</f>
        <v>OB-BELSTAV, s.r.o., Olešná 500</v>
      </c>
      <c r="AI90" s="27" t="s">
        <v>32</v>
      </c>
      <c r="AM90" s="275" t="str">
        <f>IF(E20="","",E20)</f>
        <v>Kovács</v>
      </c>
      <c r="AN90" s="276"/>
      <c r="AO90" s="276"/>
      <c r="AP90" s="276"/>
      <c r="AR90" s="34"/>
      <c r="AS90" s="283"/>
      <c r="AT90" s="284"/>
      <c r="BD90" s="61"/>
    </row>
    <row r="91" spans="2:91" s="1" customFormat="1" ht="10.9" customHeight="1">
      <c r="B91" s="34"/>
      <c r="AR91" s="34"/>
      <c r="AS91" s="283"/>
      <c r="AT91" s="284"/>
      <c r="BD91" s="61"/>
    </row>
    <row r="92" spans="2:91" s="1" customFormat="1" ht="29.25" customHeight="1">
      <c r="B92" s="34"/>
      <c r="C92" s="242" t="s">
        <v>59</v>
      </c>
      <c r="D92" s="243"/>
      <c r="E92" s="243"/>
      <c r="F92" s="243"/>
      <c r="G92" s="243"/>
      <c r="H92" s="62"/>
      <c r="I92" s="246" t="s">
        <v>60</v>
      </c>
      <c r="J92" s="243"/>
      <c r="K92" s="243"/>
      <c r="L92" s="243"/>
      <c r="M92" s="243"/>
      <c r="N92" s="243"/>
      <c r="O92" s="243"/>
      <c r="P92" s="243"/>
      <c r="Q92" s="243"/>
      <c r="R92" s="243"/>
      <c r="S92" s="243"/>
      <c r="T92" s="243"/>
      <c r="U92" s="243"/>
      <c r="V92" s="243"/>
      <c r="W92" s="243"/>
      <c r="X92" s="243"/>
      <c r="Y92" s="243"/>
      <c r="Z92" s="243"/>
      <c r="AA92" s="243"/>
      <c r="AB92" s="243"/>
      <c r="AC92" s="243"/>
      <c r="AD92" s="243"/>
      <c r="AE92" s="243"/>
      <c r="AF92" s="243"/>
      <c r="AG92" s="271" t="s">
        <v>61</v>
      </c>
      <c r="AH92" s="243"/>
      <c r="AI92" s="243"/>
      <c r="AJ92" s="243"/>
      <c r="AK92" s="243"/>
      <c r="AL92" s="243"/>
      <c r="AM92" s="243"/>
      <c r="AN92" s="246" t="s">
        <v>62</v>
      </c>
      <c r="AO92" s="243"/>
      <c r="AP92" s="277"/>
      <c r="AQ92" s="63" t="s">
        <v>63</v>
      </c>
      <c r="AR92" s="34"/>
      <c r="AS92" s="64" t="s">
        <v>64</v>
      </c>
      <c r="AT92" s="65" t="s">
        <v>65</v>
      </c>
      <c r="AU92" s="65" t="s">
        <v>66</v>
      </c>
      <c r="AV92" s="65" t="s">
        <v>67</v>
      </c>
      <c r="AW92" s="65" t="s">
        <v>68</v>
      </c>
      <c r="AX92" s="65" t="s">
        <v>69</v>
      </c>
      <c r="AY92" s="65" t="s">
        <v>70</v>
      </c>
      <c r="AZ92" s="65" t="s">
        <v>71</v>
      </c>
      <c r="BA92" s="65" t="s">
        <v>72</v>
      </c>
      <c r="BB92" s="65" t="s">
        <v>73</v>
      </c>
      <c r="BC92" s="65" t="s">
        <v>74</v>
      </c>
      <c r="BD92" s="66" t="s">
        <v>75</v>
      </c>
    </row>
    <row r="93" spans="2:91" s="1" customFormat="1" ht="10.9" customHeight="1">
      <c r="B93" s="34"/>
      <c r="AR93" s="34"/>
      <c r="AS93" s="67"/>
      <c r="AT93" s="58"/>
      <c r="AU93" s="58"/>
      <c r="AV93" s="58"/>
      <c r="AW93" s="58"/>
      <c r="AX93" s="58"/>
      <c r="AY93" s="58"/>
      <c r="AZ93" s="58"/>
      <c r="BA93" s="58"/>
      <c r="BB93" s="58"/>
      <c r="BC93" s="58"/>
      <c r="BD93" s="59"/>
    </row>
    <row r="94" spans="2:91" s="5" customFormat="1" ht="32.450000000000003" customHeight="1">
      <c r="B94" s="68"/>
      <c r="C94" s="69" t="s">
        <v>76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47">
        <f>ROUND(AG95,2)</f>
        <v>294760.05</v>
      </c>
      <c r="AH94" s="247"/>
      <c r="AI94" s="247"/>
      <c r="AJ94" s="247"/>
      <c r="AK94" s="247"/>
      <c r="AL94" s="247"/>
      <c r="AM94" s="247"/>
      <c r="AN94" s="248">
        <f t="shared" ref="AN94:AN106" si="0">SUM(AG94,AT94)</f>
        <v>353712.06</v>
      </c>
      <c r="AO94" s="248"/>
      <c r="AP94" s="248"/>
      <c r="AQ94" s="72" t="s">
        <v>1</v>
      </c>
      <c r="AR94" s="68"/>
      <c r="AS94" s="73">
        <f>ROUND(AS95,2)</f>
        <v>0</v>
      </c>
      <c r="AT94" s="74">
        <f t="shared" ref="AT94:AT106" si="1">ROUND(SUM(AV94:AW94),2)</f>
        <v>58952.01</v>
      </c>
      <c r="AU94" s="75">
        <f>ROUND(AU95,5)</f>
        <v>0</v>
      </c>
      <c r="AV94" s="74">
        <f>ROUND(AZ94*L32,2)</f>
        <v>0</v>
      </c>
      <c r="AW94" s="74">
        <f>ROUND(BA94*L33,2)</f>
        <v>58952.01</v>
      </c>
      <c r="AX94" s="74">
        <f>ROUND(BB94*L32,2)</f>
        <v>0</v>
      </c>
      <c r="AY94" s="74">
        <f>ROUND(BC94*L33,2)</f>
        <v>0</v>
      </c>
      <c r="AZ94" s="74">
        <f>ROUND(AZ95,2)</f>
        <v>0</v>
      </c>
      <c r="BA94" s="74">
        <f>ROUND(BA95,2)</f>
        <v>294760.05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77</v>
      </c>
      <c r="BT94" s="77" t="s">
        <v>78</v>
      </c>
      <c r="BU94" s="78" t="s">
        <v>79</v>
      </c>
      <c r="BV94" s="77" t="s">
        <v>80</v>
      </c>
      <c r="BW94" s="77" t="s">
        <v>5</v>
      </c>
      <c r="BX94" s="77" t="s">
        <v>81</v>
      </c>
      <c r="CL94" s="77" t="s">
        <v>1</v>
      </c>
    </row>
    <row r="95" spans="2:91" s="6" customFormat="1" ht="16.5" customHeight="1">
      <c r="B95" s="79"/>
      <c r="C95" s="80"/>
      <c r="D95" s="244" t="s">
        <v>82</v>
      </c>
      <c r="E95" s="244"/>
      <c r="F95" s="244"/>
      <c r="G95" s="244"/>
      <c r="H95" s="244"/>
      <c r="I95" s="81"/>
      <c r="J95" s="244" t="s">
        <v>83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4"/>
      <c r="AG95" s="272">
        <f>ROUND(AG96+SUM(AG102:AG106),2)</f>
        <v>294760.05</v>
      </c>
      <c r="AH95" s="273"/>
      <c r="AI95" s="273"/>
      <c r="AJ95" s="273"/>
      <c r="AK95" s="273"/>
      <c r="AL95" s="273"/>
      <c r="AM95" s="273"/>
      <c r="AN95" s="278">
        <f t="shared" si="0"/>
        <v>353712.06</v>
      </c>
      <c r="AO95" s="273"/>
      <c r="AP95" s="273"/>
      <c r="AQ95" s="82" t="s">
        <v>84</v>
      </c>
      <c r="AR95" s="79"/>
      <c r="AS95" s="83">
        <f>ROUND(AS96+SUM(AS102:AS106),2)</f>
        <v>0</v>
      </c>
      <c r="AT95" s="84">
        <f t="shared" si="1"/>
        <v>58952.01</v>
      </c>
      <c r="AU95" s="85">
        <f>ROUND(AU96+SUM(AU102:AU106),5)</f>
        <v>0</v>
      </c>
      <c r="AV95" s="84">
        <f>ROUND(AZ95*L32,2)</f>
        <v>0</v>
      </c>
      <c r="AW95" s="84">
        <f>ROUND(BA95*L33,2)</f>
        <v>58952.01</v>
      </c>
      <c r="AX95" s="84">
        <f>ROUND(BB95*L32,2)</f>
        <v>0</v>
      </c>
      <c r="AY95" s="84">
        <f>ROUND(BC95*L33,2)</f>
        <v>0</v>
      </c>
      <c r="AZ95" s="84">
        <f>ROUND(AZ96+SUM(AZ102:AZ106),2)</f>
        <v>0</v>
      </c>
      <c r="BA95" s="84">
        <f>ROUND(BA96+SUM(BA102:BA106),2)</f>
        <v>294760.05</v>
      </c>
      <c r="BB95" s="84">
        <f>ROUND(BB96+SUM(BB102:BB106),2)</f>
        <v>0</v>
      </c>
      <c r="BC95" s="84">
        <f>ROUND(BC96+SUM(BC102:BC106),2)</f>
        <v>0</v>
      </c>
      <c r="BD95" s="86">
        <f>ROUND(BD96+SUM(BD102:BD106),2)</f>
        <v>0</v>
      </c>
      <c r="BS95" s="87" t="s">
        <v>77</v>
      </c>
      <c r="BT95" s="87" t="s">
        <v>85</v>
      </c>
      <c r="BU95" s="87" t="s">
        <v>79</v>
      </c>
      <c r="BV95" s="87" t="s">
        <v>80</v>
      </c>
      <c r="BW95" s="87" t="s">
        <v>86</v>
      </c>
      <c r="BX95" s="87" t="s">
        <v>5</v>
      </c>
      <c r="CL95" s="87" t="s">
        <v>1</v>
      </c>
      <c r="CM95" s="87" t="s">
        <v>78</v>
      </c>
    </row>
    <row r="96" spans="2:91" s="3" customFormat="1" ht="16.5" customHeight="1">
      <c r="B96" s="53"/>
      <c r="C96" s="9"/>
      <c r="D96" s="9"/>
      <c r="E96" s="245" t="s">
        <v>87</v>
      </c>
      <c r="F96" s="245"/>
      <c r="G96" s="245"/>
      <c r="H96" s="245"/>
      <c r="I96" s="245"/>
      <c r="J96" s="9"/>
      <c r="K96" s="245" t="s">
        <v>88</v>
      </c>
      <c r="L96" s="245"/>
      <c r="M96" s="245"/>
      <c r="N96" s="245"/>
      <c r="O96" s="245"/>
      <c r="P96" s="245"/>
      <c r="Q96" s="245"/>
      <c r="R96" s="245"/>
      <c r="S96" s="245"/>
      <c r="T96" s="245"/>
      <c r="U96" s="245"/>
      <c r="V96" s="245"/>
      <c r="W96" s="245"/>
      <c r="X96" s="245"/>
      <c r="Y96" s="245"/>
      <c r="Z96" s="245"/>
      <c r="AA96" s="245"/>
      <c r="AB96" s="245"/>
      <c r="AC96" s="245"/>
      <c r="AD96" s="245"/>
      <c r="AE96" s="245"/>
      <c r="AF96" s="245"/>
      <c r="AG96" s="270">
        <f>ROUND(SUM(AG97:AG101),2)</f>
        <v>166560.51999999999</v>
      </c>
      <c r="AH96" s="249"/>
      <c r="AI96" s="249"/>
      <c r="AJ96" s="249"/>
      <c r="AK96" s="249"/>
      <c r="AL96" s="249"/>
      <c r="AM96" s="249"/>
      <c r="AN96" s="238">
        <f t="shared" si="0"/>
        <v>199872.62</v>
      </c>
      <c r="AO96" s="249"/>
      <c r="AP96" s="249"/>
      <c r="AQ96" s="88" t="s">
        <v>89</v>
      </c>
      <c r="AR96" s="53"/>
      <c r="AS96" s="89">
        <f>ROUND(SUM(AS97:AS101),2)</f>
        <v>0</v>
      </c>
      <c r="AT96" s="90">
        <f t="shared" si="1"/>
        <v>33312.1</v>
      </c>
      <c r="AU96" s="91">
        <f>ROUND(SUM(AU97:AU101),5)</f>
        <v>0</v>
      </c>
      <c r="AV96" s="90">
        <f>ROUND(AZ96*L32,2)</f>
        <v>0</v>
      </c>
      <c r="AW96" s="90">
        <f>ROUND(BA96*L33,2)</f>
        <v>33312.1</v>
      </c>
      <c r="AX96" s="90">
        <f>ROUND(BB96*L32,2)</f>
        <v>0</v>
      </c>
      <c r="AY96" s="90">
        <f>ROUND(BC96*L33,2)</f>
        <v>0</v>
      </c>
      <c r="AZ96" s="90">
        <f>ROUND(SUM(AZ97:AZ101),2)</f>
        <v>0</v>
      </c>
      <c r="BA96" s="90">
        <f>ROUND(SUM(BA97:BA101),2)</f>
        <v>166560.51999999999</v>
      </c>
      <c r="BB96" s="90">
        <f>ROUND(SUM(BB97:BB101),2)</f>
        <v>0</v>
      </c>
      <c r="BC96" s="90">
        <f>ROUND(SUM(BC97:BC101),2)</f>
        <v>0</v>
      </c>
      <c r="BD96" s="92">
        <f>ROUND(SUM(BD97:BD101),2)</f>
        <v>0</v>
      </c>
      <c r="BS96" s="25" t="s">
        <v>77</v>
      </c>
      <c r="BT96" s="25" t="s">
        <v>90</v>
      </c>
      <c r="BU96" s="25" t="s">
        <v>79</v>
      </c>
      <c r="BV96" s="25" t="s">
        <v>80</v>
      </c>
      <c r="BW96" s="25" t="s">
        <v>91</v>
      </c>
      <c r="BX96" s="25" t="s">
        <v>86</v>
      </c>
      <c r="CL96" s="25" t="s">
        <v>1</v>
      </c>
    </row>
    <row r="97" spans="1:90" s="3" customFormat="1" ht="16.5" customHeight="1">
      <c r="A97" s="93" t="s">
        <v>92</v>
      </c>
      <c r="B97" s="53"/>
      <c r="C97" s="9"/>
      <c r="D97" s="9"/>
      <c r="E97" s="9"/>
      <c r="F97" s="245" t="s">
        <v>93</v>
      </c>
      <c r="G97" s="245"/>
      <c r="H97" s="245"/>
      <c r="I97" s="245"/>
      <c r="J97" s="245"/>
      <c r="K97" s="9"/>
      <c r="L97" s="245" t="s">
        <v>94</v>
      </c>
      <c r="M97" s="245"/>
      <c r="N97" s="245"/>
      <c r="O97" s="245"/>
      <c r="P97" s="245"/>
      <c r="Q97" s="245"/>
      <c r="R97" s="245"/>
      <c r="S97" s="245"/>
      <c r="T97" s="245"/>
      <c r="U97" s="245"/>
      <c r="V97" s="245"/>
      <c r="W97" s="245"/>
      <c r="X97" s="245"/>
      <c r="Y97" s="245"/>
      <c r="Z97" s="245"/>
      <c r="AA97" s="245"/>
      <c r="AB97" s="245"/>
      <c r="AC97" s="245"/>
      <c r="AD97" s="245"/>
      <c r="AE97" s="245"/>
      <c r="AF97" s="245"/>
      <c r="AG97" s="238">
        <f>'01-01-01 - Búracie práce'!J36</f>
        <v>34468.04</v>
      </c>
      <c r="AH97" s="249"/>
      <c r="AI97" s="249"/>
      <c r="AJ97" s="249"/>
      <c r="AK97" s="249"/>
      <c r="AL97" s="249"/>
      <c r="AM97" s="249"/>
      <c r="AN97" s="238">
        <f t="shared" si="0"/>
        <v>41361.65</v>
      </c>
      <c r="AO97" s="249"/>
      <c r="AP97" s="249"/>
      <c r="AQ97" s="88" t="s">
        <v>89</v>
      </c>
      <c r="AR97" s="53"/>
      <c r="AS97" s="89">
        <v>0</v>
      </c>
      <c r="AT97" s="90">
        <f t="shared" si="1"/>
        <v>6893.61</v>
      </c>
      <c r="AU97" s="91">
        <f>'01-01-01 - Búracie práce'!P146</f>
        <v>0</v>
      </c>
      <c r="AV97" s="90">
        <f>'01-01-01 - Búracie práce'!J39</f>
        <v>0</v>
      </c>
      <c r="AW97" s="90">
        <f>'01-01-01 - Búracie práce'!J40</f>
        <v>6893.61</v>
      </c>
      <c r="AX97" s="90">
        <f>'01-01-01 - Búracie práce'!J41</f>
        <v>0</v>
      </c>
      <c r="AY97" s="90">
        <f>'01-01-01 - Búracie práce'!J42</f>
        <v>0</v>
      </c>
      <c r="AZ97" s="90">
        <f>'01-01-01 - Búracie práce'!F39</f>
        <v>0</v>
      </c>
      <c r="BA97" s="90">
        <f>'01-01-01 - Búracie práce'!F40</f>
        <v>34468.04</v>
      </c>
      <c r="BB97" s="90">
        <f>'01-01-01 - Búracie práce'!F41</f>
        <v>0</v>
      </c>
      <c r="BC97" s="90">
        <f>'01-01-01 - Búracie práce'!F42</f>
        <v>0</v>
      </c>
      <c r="BD97" s="92">
        <f>'01-01-01 - Búracie práce'!F43</f>
        <v>0</v>
      </c>
      <c r="BT97" s="25" t="s">
        <v>95</v>
      </c>
      <c r="BV97" s="25" t="s">
        <v>80</v>
      </c>
      <c r="BW97" s="25" t="s">
        <v>96</v>
      </c>
      <c r="BX97" s="25" t="s">
        <v>91</v>
      </c>
      <c r="CL97" s="25" t="s">
        <v>1</v>
      </c>
    </row>
    <row r="98" spans="1:90" s="3" customFormat="1" ht="16.5" customHeight="1">
      <c r="A98" s="93" t="s">
        <v>92</v>
      </c>
      <c r="B98" s="53"/>
      <c r="C98" s="9"/>
      <c r="D98" s="9"/>
      <c r="E98" s="9"/>
      <c r="F98" s="245" t="s">
        <v>97</v>
      </c>
      <c r="G98" s="245"/>
      <c r="H98" s="245"/>
      <c r="I98" s="245"/>
      <c r="J98" s="245"/>
      <c r="K98" s="9"/>
      <c r="L98" s="245" t="s">
        <v>98</v>
      </c>
      <c r="M98" s="245"/>
      <c r="N98" s="245"/>
      <c r="O98" s="245"/>
      <c r="P98" s="245"/>
      <c r="Q98" s="245"/>
      <c r="R98" s="245"/>
      <c r="S98" s="245"/>
      <c r="T98" s="245"/>
      <c r="U98" s="245"/>
      <c r="V98" s="245"/>
      <c r="W98" s="245"/>
      <c r="X98" s="245"/>
      <c r="Y98" s="245"/>
      <c r="Z98" s="245"/>
      <c r="AA98" s="245"/>
      <c r="AB98" s="245"/>
      <c r="AC98" s="245"/>
      <c r="AD98" s="245"/>
      <c r="AE98" s="245"/>
      <c r="AF98" s="245"/>
      <c r="AG98" s="238">
        <f>'01-01-02 - Navrhovaný stav'!J36</f>
        <v>88110.13</v>
      </c>
      <c r="AH98" s="249"/>
      <c r="AI98" s="249"/>
      <c r="AJ98" s="249"/>
      <c r="AK98" s="249"/>
      <c r="AL98" s="249"/>
      <c r="AM98" s="249"/>
      <c r="AN98" s="238">
        <f t="shared" si="0"/>
        <v>105732.16</v>
      </c>
      <c r="AO98" s="249"/>
      <c r="AP98" s="249"/>
      <c r="AQ98" s="88" t="s">
        <v>89</v>
      </c>
      <c r="AR98" s="53"/>
      <c r="AS98" s="89">
        <v>0</v>
      </c>
      <c r="AT98" s="90">
        <f t="shared" si="1"/>
        <v>17622.03</v>
      </c>
      <c r="AU98" s="91">
        <f>'01-01-02 - Navrhovaný stav'!P149</f>
        <v>0</v>
      </c>
      <c r="AV98" s="90">
        <f>'01-01-02 - Navrhovaný stav'!J39</f>
        <v>0</v>
      </c>
      <c r="AW98" s="90">
        <f>'01-01-02 - Navrhovaný stav'!J40</f>
        <v>17622.03</v>
      </c>
      <c r="AX98" s="90">
        <f>'01-01-02 - Navrhovaný stav'!J41</f>
        <v>0</v>
      </c>
      <c r="AY98" s="90">
        <f>'01-01-02 - Navrhovaný stav'!J42</f>
        <v>0</v>
      </c>
      <c r="AZ98" s="90">
        <f>'01-01-02 - Navrhovaný stav'!F39</f>
        <v>0</v>
      </c>
      <c r="BA98" s="90">
        <f>'01-01-02 - Navrhovaný stav'!F40</f>
        <v>88110.13</v>
      </c>
      <c r="BB98" s="90">
        <f>'01-01-02 - Navrhovaný stav'!F41</f>
        <v>0</v>
      </c>
      <c r="BC98" s="90">
        <f>'01-01-02 - Navrhovaný stav'!F42</f>
        <v>0</v>
      </c>
      <c r="BD98" s="92">
        <f>'01-01-02 - Navrhovaný stav'!F43</f>
        <v>0</v>
      </c>
      <c r="BT98" s="25" t="s">
        <v>95</v>
      </c>
      <c r="BV98" s="25" t="s">
        <v>80</v>
      </c>
      <c r="BW98" s="25" t="s">
        <v>99</v>
      </c>
      <c r="BX98" s="25" t="s">
        <v>91</v>
      </c>
      <c r="CL98" s="25" t="s">
        <v>1</v>
      </c>
    </row>
    <row r="99" spans="1:90" s="3" customFormat="1" ht="16.5" customHeight="1">
      <c r="A99" s="93" t="s">
        <v>92</v>
      </c>
      <c r="B99" s="53"/>
      <c r="C99" s="9"/>
      <c r="D99" s="9"/>
      <c r="E99" s="9"/>
      <c r="F99" s="245" t="s">
        <v>100</v>
      </c>
      <c r="G99" s="245"/>
      <c r="H99" s="245"/>
      <c r="I99" s="245"/>
      <c r="J99" s="245"/>
      <c r="K99" s="9"/>
      <c r="L99" s="245" t="s">
        <v>101</v>
      </c>
      <c r="M99" s="245"/>
      <c r="N99" s="245"/>
      <c r="O99" s="245"/>
      <c r="P99" s="245"/>
      <c r="Q99" s="245"/>
      <c r="R99" s="245"/>
      <c r="S99" s="245"/>
      <c r="T99" s="245"/>
      <c r="U99" s="245"/>
      <c r="V99" s="245"/>
      <c r="W99" s="245"/>
      <c r="X99" s="245"/>
      <c r="Y99" s="245"/>
      <c r="Z99" s="245"/>
      <c r="AA99" s="245"/>
      <c r="AB99" s="245"/>
      <c r="AC99" s="245"/>
      <c r="AD99" s="245"/>
      <c r="AE99" s="245"/>
      <c r="AF99" s="245"/>
      <c r="AG99" s="238">
        <f>'01-01-03 - PSV, stolárske...'!J36</f>
        <v>19348.66</v>
      </c>
      <c r="AH99" s="249"/>
      <c r="AI99" s="249"/>
      <c r="AJ99" s="249"/>
      <c r="AK99" s="249"/>
      <c r="AL99" s="249"/>
      <c r="AM99" s="249"/>
      <c r="AN99" s="238">
        <f t="shared" si="0"/>
        <v>23218.39</v>
      </c>
      <c r="AO99" s="249"/>
      <c r="AP99" s="249"/>
      <c r="AQ99" s="88" t="s">
        <v>89</v>
      </c>
      <c r="AR99" s="53"/>
      <c r="AS99" s="89">
        <v>0</v>
      </c>
      <c r="AT99" s="90">
        <f t="shared" si="1"/>
        <v>3869.73</v>
      </c>
      <c r="AU99" s="91">
        <f>'01-01-03 - PSV, stolárske...'!P139</f>
        <v>0</v>
      </c>
      <c r="AV99" s="90">
        <f>'01-01-03 - PSV, stolárske...'!J39</f>
        <v>0</v>
      </c>
      <c r="AW99" s="90">
        <f>'01-01-03 - PSV, stolárske...'!J40</f>
        <v>3869.73</v>
      </c>
      <c r="AX99" s="90">
        <f>'01-01-03 - PSV, stolárske...'!J41</f>
        <v>0</v>
      </c>
      <c r="AY99" s="90">
        <f>'01-01-03 - PSV, stolárske...'!J42</f>
        <v>0</v>
      </c>
      <c r="AZ99" s="90">
        <f>'01-01-03 - PSV, stolárske...'!F39</f>
        <v>0</v>
      </c>
      <c r="BA99" s="90">
        <f>'01-01-03 - PSV, stolárske...'!F40</f>
        <v>19348.66</v>
      </c>
      <c r="BB99" s="90">
        <f>'01-01-03 - PSV, stolárske...'!F41</f>
        <v>0</v>
      </c>
      <c r="BC99" s="90">
        <f>'01-01-03 - PSV, stolárske...'!F42</f>
        <v>0</v>
      </c>
      <c r="BD99" s="92">
        <f>'01-01-03 - PSV, stolárske...'!F43</f>
        <v>0</v>
      </c>
      <c r="BT99" s="25" t="s">
        <v>95</v>
      </c>
      <c r="BV99" s="25" t="s">
        <v>80</v>
      </c>
      <c r="BW99" s="25" t="s">
        <v>102</v>
      </c>
      <c r="BX99" s="25" t="s">
        <v>91</v>
      </c>
      <c r="CL99" s="25" t="s">
        <v>1</v>
      </c>
    </row>
    <row r="100" spans="1:90" s="3" customFormat="1" ht="16.5" customHeight="1">
      <c r="A100" s="93" t="s">
        <v>92</v>
      </c>
      <c r="B100" s="53"/>
      <c r="C100" s="9"/>
      <c r="D100" s="9"/>
      <c r="E100" s="9"/>
      <c r="F100" s="245" t="s">
        <v>103</v>
      </c>
      <c r="G100" s="245"/>
      <c r="H100" s="245"/>
      <c r="I100" s="245"/>
      <c r="J100" s="245"/>
      <c r="K100" s="9"/>
      <c r="L100" s="245" t="s">
        <v>104</v>
      </c>
      <c r="M100" s="245"/>
      <c r="N100" s="245"/>
      <c r="O100" s="245"/>
      <c r="P100" s="245"/>
      <c r="Q100" s="245"/>
      <c r="R100" s="245"/>
      <c r="S100" s="245"/>
      <c r="T100" s="245"/>
      <c r="U100" s="245"/>
      <c r="V100" s="245"/>
      <c r="W100" s="245"/>
      <c r="X100" s="245"/>
      <c r="Y100" s="245"/>
      <c r="Z100" s="245"/>
      <c r="AA100" s="245"/>
      <c r="AB100" s="245"/>
      <c r="AC100" s="245"/>
      <c r="AD100" s="245"/>
      <c r="AE100" s="245"/>
      <c r="AF100" s="245"/>
      <c r="AG100" s="238">
        <f>'01-01-04 - Výplne otvorov'!J36</f>
        <v>20569.830000000002</v>
      </c>
      <c r="AH100" s="249"/>
      <c r="AI100" s="249"/>
      <c r="AJ100" s="249"/>
      <c r="AK100" s="249"/>
      <c r="AL100" s="249"/>
      <c r="AM100" s="249"/>
      <c r="AN100" s="238">
        <f t="shared" si="0"/>
        <v>24683.800000000003</v>
      </c>
      <c r="AO100" s="249"/>
      <c r="AP100" s="249"/>
      <c r="AQ100" s="88" t="s">
        <v>89</v>
      </c>
      <c r="AR100" s="53"/>
      <c r="AS100" s="89">
        <v>0</v>
      </c>
      <c r="AT100" s="90">
        <f t="shared" si="1"/>
        <v>4113.97</v>
      </c>
      <c r="AU100" s="91">
        <f>'01-01-04 - Výplne otvorov'!P139</f>
        <v>0</v>
      </c>
      <c r="AV100" s="90">
        <f>'01-01-04 - Výplne otvorov'!J39</f>
        <v>0</v>
      </c>
      <c r="AW100" s="90">
        <f>'01-01-04 - Výplne otvorov'!J40</f>
        <v>4113.97</v>
      </c>
      <c r="AX100" s="90">
        <f>'01-01-04 - Výplne otvorov'!J41</f>
        <v>0</v>
      </c>
      <c r="AY100" s="90">
        <f>'01-01-04 - Výplne otvorov'!J42</f>
        <v>0</v>
      </c>
      <c r="AZ100" s="90">
        <f>'01-01-04 - Výplne otvorov'!F39</f>
        <v>0</v>
      </c>
      <c r="BA100" s="90">
        <f>'01-01-04 - Výplne otvorov'!F40</f>
        <v>20569.830000000002</v>
      </c>
      <c r="BB100" s="90">
        <f>'01-01-04 - Výplne otvorov'!F41</f>
        <v>0</v>
      </c>
      <c r="BC100" s="90">
        <f>'01-01-04 - Výplne otvorov'!F42</f>
        <v>0</v>
      </c>
      <c r="BD100" s="92">
        <f>'01-01-04 - Výplne otvorov'!F43</f>
        <v>0</v>
      </c>
      <c r="BT100" s="25" t="s">
        <v>95</v>
      </c>
      <c r="BV100" s="25" t="s">
        <v>80</v>
      </c>
      <c r="BW100" s="25" t="s">
        <v>105</v>
      </c>
      <c r="BX100" s="25" t="s">
        <v>91</v>
      </c>
      <c r="CL100" s="25" t="s">
        <v>1</v>
      </c>
    </row>
    <row r="101" spans="1:90" s="3" customFormat="1" ht="16.5" customHeight="1">
      <c r="A101" s="93" t="s">
        <v>92</v>
      </c>
      <c r="B101" s="53"/>
      <c r="C101" s="9"/>
      <c r="D101" s="9"/>
      <c r="E101" s="9"/>
      <c r="F101" s="245" t="s">
        <v>106</v>
      </c>
      <c r="G101" s="245"/>
      <c r="H101" s="245"/>
      <c r="I101" s="245"/>
      <c r="J101" s="245"/>
      <c r="K101" s="9"/>
      <c r="L101" s="245" t="s">
        <v>107</v>
      </c>
      <c r="M101" s="245"/>
      <c r="N101" s="245"/>
      <c r="O101" s="245"/>
      <c r="P101" s="245"/>
      <c r="Q101" s="245"/>
      <c r="R101" s="245"/>
      <c r="S101" s="245"/>
      <c r="T101" s="245"/>
      <c r="U101" s="245"/>
      <c r="V101" s="245"/>
      <c r="W101" s="245"/>
      <c r="X101" s="245"/>
      <c r="Y101" s="245"/>
      <c r="Z101" s="245"/>
      <c r="AA101" s="245"/>
      <c r="AB101" s="245"/>
      <c r="AC101" s="245"/>
      <c r="AD101" s="245"/>
      <c r="AE101" s="245"/>
      <c r="AF101" s="245"/>
      <c r="AG101" s="238">
        <f>'01-01-05 - Lešenie, čistenie'!J36</f>
        <v>4063.86</v>
      </c>
      <c r="AH101" s="249"/>
      <c r="AI101" s="249"/>
      <c r="AJ101" s="249"/>
      <c r="AK101" s="249"/>
      <c r="AL101" s="249"/>
      <c r="AM101" s="249"/>
      <c r="AN101" s="238">
        <f t="shared" si="0"/>
        <v>4876.63</v>
      </c>
      <c r="AO101" s="249"/>
      <c r="AP101" s="249"/>
      <c r="AQ101" s="88" t="s">
        <v>89</v>
      </c>
      <c r="AR101" s="53"/>
      <c r="AS101" s="89">
        <v>0</v>
      </c>
      <c r="AT101" s="90">
        <f t="shared" si="1"/>
        <v>812.77</v>
      </c>
      <c r="AU101" s="91">
        <f>'01-01-05 - Lešenie, čistenie'!P140</f>
        <v>0</v>
      </c>
      <c r="AV101" s="90">
        <f>'01-01-05 - Lešenie, čistenie'!J39</f>
        <v>0</v>
      </c>
      <c r="AW101" s="90">
        <f>'01-01-05 - Lešenie, čistenie'!J40</f>
        <v>812.77</v>
      </c>
      <c r="AX101" s="90">
        <f>'01-01-05 - Lešenie, čistenie'!J41</f>
        <v>0</v>
      </c>
      <c r="AY101" s="90">
        <f>'01-01-05 - Lešenie, čistenie'!J42</f>
        <v>0</v>
      </c>
      <c r="AZ101" s="90">
        <f>'01-01-05 - Lešenie, čistenie'!F39</f>
        <v>0</v>
      </c>
      <c r="BA101" s="90">
        <f>'01-01-05 - Lešenie, čistenie'!F40</f>
        <v>4063.86</v>
      </c>
      <c r="BB101" s="90">
        <f>'01-01-05 - Lešenie, čistenie'!F41</f>
        <v>0</v>
      </c>
      <c r="BC101" s="90">
        <f>'01-01-05 - Lešenie, čistenie'!F42</f>
        <v>0</v>
      </c>
      <c r="BD101" s="92">
        <f>'01-01-05 - Lešenie, čistenie'!F43</f>
        <v>0</v>
      </c>
      <c r="BT101" s="25" t="s">
        <v>95</v>
      </c>
      <c r="BV101" s="25" t="s">
        <v>80</v>
      </c>
      <c r="BW101" s="25" t="s">
        <v>108</v>
      </c>
      <c r="BX101" s="25" t="s">
        <v>91</v>
      </c>
      <c r="CL101" s="25" t="s">
        <v>1</v>
      </c>
    </row>
    <row r="102" spans="1:90" s="3" customFormat="1" ht="16.5" customHeight="1">
      <c r="A102" s="93" t="s">
        <v>92</v>
      </c>
      <c r="B102" s="53"/>
      <c r="C102" s="9"/>
      <c r="D102" s="9"/>
      <c r="E102" s="245" t="s">
        <v>109</v>
      </c>
      <c r="F102" s="245"/>
      <c r="G102" s="245"/>
      <c r="H102" s="245"/>
      <c r="I102" s="245"/>
      <c r="J102" s="9"/>
      <c r="K102" s="245" t="s">
        <v>110</v>
      </c>
      <c r="L102" s="245"/>
      <c r="M102" s="245"/>
      <c r="N102" s="245"/>
      <c r="O102" s="245"/>
      <c r="P102" s="245"/>
      <c r="Q102" s="245"/>
      <c r="R102" s="245"/>
      <c r="S102" s="245"/>
      <c r="T102" s="245"/>
      <c r="U102" s="245"/>
      <c r="V102" s="245"/>
      <c r="W102" s="245"/>
      <c r="X102" s="245"/>
      <c r="Y102" s="245"/>
      <c r="Z102" s="245"/>
      <c r="AA102" s="245"/>
      <c r="AB102" s="245"/>
      <c r="AC102" s="245"/>
      <c r="AD102" s="245"/>
      <c r="AE102" s="245"/>
      <c r="AF102" s="245"/>
      <c r="AG102" s="238">
        <f>'02-c - Zdravotechnika'!J34</f>
        <v>20097.64</v>
      </c>
      <c r="AH102" s="249"/>
      <c r="AI102" s="249"/>
      <c r="AJ102" s="249"/>
      <c r="AK102" s="249"/>
      <c r="AL102" s="249"/>
      <c r="AM102" s="249"/>
      <c r="AN102" s="238">
        <f t="shared" si="0"/>
        <v>24117.17</v>
      </c>
      <c r="AO102" s="249"/>
      <c r="AP102" s="249"/>
      <c r="AQ102" s="88" t="s">
        <v>89</v>
      </c>
      <c r="AR102" s="53"/>
      <c r="AS102" s="89">
        <v>0</v>
      </c>
      <c r="AT102" s="90">
        <f t="shared" si="1"/>
        <v>4019.53</v>
      </c>
      <c r="AU102" s="91">
        <f>'02-c - Zdravotechnika'!P141</f>
        <v>0</v>
      </c>
      <c r="AV102" s="90">
        <f>'02-c - Zdravotechnika'!J37</f>
        <v>0</v>
      </c>
      <c r="AW102" s="90">
        <f>'02-c - Zdravotechnika'!J38</f>
        <v>4019.53</v>
      </c>
      <c r="AX102" s="90">
        <f>'02-c - Zdravotechnika'!J39</f>
        <v>0</v>
      </c>
      <c r="AY102" s="90">
        <f>'02-c - Zdravotechnika'!J40</f>
        <v>0</v>
      </c>
      <c r="AZ102" s="90">
        <f>'02-c - Zdravotechnika'!F37</f>
        <v>0</v>
      </c>
      <c r="BA102" s="90">
        <f>'02-c - Zdravotechnika'!F38</f>
        <v>20097.64</v>
      </c>
      <c r="BB102" s="90">
        <f>'02-c - Zdravotechnika'!F39</f>
        <v>0</v>
      </c>
      <c r="BC102" s="90">
        <f>'02-c - Zdravotechnika'!F40</f>
        <v>0</v>
      </c>
      <c r="BD102" s="92">
        <f>'02-c - Zdravotechnika'!F41</f>
        <v>0</v>
      </c>
      <c r="BT102" s="25" t="s">
        <v>90</v>
      </c>
      <c r="BV102" s="25" t="s">
        <v>80</v>
      </c>
      <c r="BW102" s="25" t="s">
        <v>111</v>
      </c>
      <c r="BX102" s="25" t="s">
        <v>86</v>
      </c>
      <c r="CL102" s="25" t="s">
        <v>1</v>
      </c>
    </row>
    <row r="103" spans="1:90" s="3" customFormat="1" ht="16.5" customHeight="1">
      <c r="A103" s="93" t="s">
        <v>92</v>
      </c>
      <c r="B103" s="53"/>
      <c r="C103" s="9"/>
      <c r="D103" s="9"/>
      <c r="E103" s="245" t="s">
        <v>112</v>
      </c>
      <c r="F103" s="245"/>
      <c r="G103" s="245"/>
      <c r="H103" s="245"/>
      <c r="I103" s="245"/>
      <c r="J103" s="9"/>
      <c r="K103" s="245" t="s">
        <v>113</v>
      </c>
      <c r="L103" s="245"/>
      <c r="M103" s="245"/>
      <c r="N103" s="245"/>
      <c r="O103" s="245"/>
      <c r="P103" s="245"/>
      <c r="Q103" s="245"/>
      <c r="R103" s="245"/>
      <c r="S103" s="245"/>
      <c r="T103" s="245"/>
      <c r="U103" s="245"/>
      <c r="V103" s="245"/>
      <c r="W103" s="245"/>
      <c r="X103" s="245"/>
      <c r="Y103" s="245"/>
      <c r="Z103" s="245"/>
      <c r="AA103" s="245"/>
      <c r="AB103" s="245"/>
      <c r="AC103" s="245"/>
      <c r="AD103" s="245"/>
      <c r="AE103" s="245"/>
      <c r="AF103" s="245"/>
      <c r="AG103" s="238">
        <f>'02-d - Vykurovanie'!J34</f>
        <v>3406.25</v>
      </c>
      <c r="AH103" s="249"/>
      <c r="AI103" s="249"/>
      <c r="AJ103" s="249"/>
      <c r="AK103" s="249"/>
      <c r="AL103" s="249"/>
      <c r="AM103" s="249"/>
      <c r="AN103" s="238">
        <f t="shared" si="0"/>
        <v>4087.5</v>
      </c>
      <c r="AO103" s="249"/>
      <c r="AP103" s="249"/>
      <c r="AQ103" s="88" t="s">
        <v>89</v>
      </c>
      <c r="AR103" s="53"/>
      <c r="AS103" s="89">
        <v>0</v>
      </c>
      <c r="AT103" s="90">
        <f t="shared" si="1"/>
        <v>681.25</v>
      </c>
      <c r="AU103" s="91">
        <f>'02-d - Vykurovanie'!P134</f>
        <v>0</v>
      </c>
      <c r="AV103" s="90">
        <f>'02-d - Vykurovanie'!J37</f>
        <v>0</v>
      </c>
      <c r="AW103" s="90">
        <f>'02-d - Vykurovanie'!J38</f>
        <v>681.25</v>
      </c>
      <c r="AX103" s="90">
        <f>'02-d - Vykurovanie'!J39</f>
        <v>0</v>
      </c>
      <c r="AY103" s="90">
        <f>'02-d - Vykurovanie'!J40</f>
        <v>0</v>
      </c>
      <c r="AZ103" s="90">
        <f>'02-d - Vykurovanie'!F37</f>
        <v>0</v>
      </c>
      <c r="BA103" s="90">
        <f>'02-d - Vykurovanie'!F38</f>
        <v>3406.25</v>
      </c>
      <c r="BB103" s="90">
        <f>'02-d - Vykurovanie'!F39</f>
        <v>0</v>
      </c>
      <c r="BC103" s="90">
        <f>'02-d - Vykurovanie'!F40</f>
        <v>0</v>
      </c>
      <c r="BD103" s="92">
        <f>'02-d - Vykurovanie'!F41</f>
        <v>0</v>
      </c>
      <c r="BT103" s="25" t="s">
        <v>90</v>
      </c>
      <c r="BV103" s="25" t="s">
        <v>80</v>
      </c>
      <c r="BW103" s="25" t="s">
        <v>114</v>
      </c>
      <c r="BX103" s="25" t="s">
        <v>86</v>
      </c>
      <c r="CL103" s="25" t="s">
        <v>1</v>
      </c>
    </row>
    <row r="104" spans="1:90" s="3" customFormat="1" ht="16.5" customHeight="1">
      <c r="A104" s="93" t="s">
        <v>92</v>
      </c>
      <c r="B104" s="53"/>
      <c r="C104" s="9"/>
      <c r="D104" s="9"/>
      <c r="E104" s="245" t="s">
        <v>115</v>
      </c>
      <c r="F104" s="245"/>
      <c r="G104" s="245"/>
      <c r="H104" s="245"/>
      <c r="I104" s="245"/>
      <c r="J104" s="9"/>
      <c r="K104" s="245" t="s">
        <v>116</v>
      </c>
      <c r="L104" s="245"/>
      <c r="M104" s="245"/>
      <c r="N104" s="245"/>
      <c r="O104" s="245"/>
      <c r="P104" s="245"/>
      <c r="Q104" s="245"/>
      <c r="R104" s="245"/>
      <c r="S104" s="245"/>
      <c r="T104" s="245"/>
      <c r="U104" s="245"/>
      <c r="V104" s="245"/>
      <c r="W104" s="245"/>
      <c r="X104" s="245"/>
      <c r="Y104" s="245"/>
      <c r="Z104" s="245"/>
      <c r="AA104" s="245"/>
      <c r="AB104" s="245"/>
      <c r="AC104" s="245"/>
      <c r="AD104" s="245"/>
      <c r="AE104" s="245"/>
      <c r="AF104" s="245"/>
      <c r="AG104" s="238">
        <f>'02-e - Elektroinštalácie'!J34</f>
        <v>52491.68</v>
      </c>
      <c r="AH104" s="249"/>
      <c r="AI104" s="249"/>
      <c r="AJ104" s="249"/>
      <c r="AK104" s="249"/>
      <c r="AL104" s="249"/>
      <c r="AM104" s="249"/>
      <c r="AN104" s="238">
        <f t="shared" si="0"/>
        <v>62990.020000000004</v>
      </c>
      <c r="AO104" s="249"/>
      <c r="AP104" s="249"/>
      <c r="AQ104" s="88" t="s">
        <v>89</v>
      </c>
      <c r="AR104" s="53"/>
      <c r="AS104" s="89">
        <v>0</v>
      </c>
      <c r="AT104" s="90">
        <f t="shared" si="1"/>
        <v>10498.34</v>
      </c>
      <c r="AU104" s="91">
        <f>'02-e - Elektroinštalácie'!P138</f>
        <v>0</v>
      </c>
      <c r="AV104" s="90">
        <f>'02-e - Elektroinštalácie'!J37</f>
        <v>0</v>
      </c>
      <c r="AW104" s="90">
        <f>'02-e - Elektroinštalácie'!J38</f>
        <v>10498.34</v>
      </c>
      <c r="AX104" s="90">
        <f>'02-e - Elektroinštalácie'!J39</f>
        <v>0</v>
      </c>
      <c r="AY104" s="90">
        <f>'02-e - Elektroinštalácie'!J40</f>
        <v>0</v>
      </c>
      <c r="AZ104" s="90">
        <f>'02-e - Elektroinštalácie'!F37</f>
        <v>0</v>
      </c>
      <c r="BA104" s="90">
        <f>'02-e - Elektroinštalácie'!F38</f>
        <v>52491.68</v>
      </c>
      <c r="BB104" s="90">
        <f>'02-e - Elektroinštalácie'!F39</f>
        <v>0</v>
      </c>
      <c r="BC104" s="90">
        <f>'02-e - Elektroinštalácie'!F40</f>
        <v>0</v>
      </c>
      <c r="BD104" s="92">
        <f>'02-e - Elektroinštalácie'!F41</f>
        <v>0</v>
      </c>
      <c r="BT104" s="25" t="s">
        <v>90</v>
      </c>
      <c r="BV104" s="25" t="s">
        <v>80</v>
      </c>
      <c r="BW104" s="25" t="s">
        <v>117</v>
      </c>
      <c r="BX104" s="25" t="s">
        <v>86</v>
      </c>
      <c r="CL104" s="25" t="s">
        <v>1</v>
      </c>
    </row>
    <row r="105" spans="1:90" s="3" customFormat="1" ht="16.5" customHeight="1">
      <c r="A105" s="93" t="s">
        <v>92</v>
      </c>
      <c r="B105" s="53"/>
      <c r="C105" s="9"/>
      <c r="D105" s="9"/>
      <c r="E105" s="245" t="s">
        <v>118</v>
      </c>
      <c r="F105" s="245"/>
      <c r="G105" s="245"/>
      <c r="H105" s="245"/>
      <c r="I105" s="245"/>
      <c r="J105" s="9"/>
      <c r="K105" s="245" t="s">
        <v>119</v>
      </c>
      <c r="L105" s="245"/>
      <c r="M105" s="245"/>
      <c r="N105" s="245"/>
      <c r="O105" s="245"/>
      <c r="P105" s="245"/>
      <c r="Q105" s="245"/>
      <c r="R105" s="245"/>
      <c r="S105" s="245"/>
      <c r="T105" s="245"/>
      <c r="U105" s="245"/>
      <c r="V105" s="245"/>
      <c r="W105" s="245"/>
      <c r="X105" s="245"/>
      <c r="Y105" s="245"/>
      <c r="Z105" s="245"/>
      <c r="AA105" s="245"/>
      <c r="AB105" s="245"/>
      <c r="AC105" s="245"/>
      <c r="AD105" s="245"/>
      <c r="AE105" s="245"/>
      <c r="AF105" s="245"/>
      <c r="AG105" s="238">
        <f>'02-f - Vzduchotechnika'!J34</f>
        <v>14044.26</v>
      </c>
      <c r="AH105" s="249"/>
      <c r="AI105" s="249"/>
      <c r="AJ105" s="249"/>
      <c r="AK105" s="249"/>
      <c r="AL105" s="249"/>
      <c r="AM105" s="249"/>
      <c r="AN105" s="238">
        <f t="shared" si="0"/>
        <v>16853.11</v>
      </c>
      <c r="AO105" s="249"/>
      <c r="AP105" s="249"/>
      <c r="AQ105" s="88" t="s">
        <v>89</v>
      </c>
      <c r="AR105" s="53"/>
      <c r="AS105" s="89">
        <v>0</v>
      </c>
      <c r="AT105" s="90">
        <f t="shared" si="1"/>
        <v>2808.85</v>
      </c>
      <c r="AU105" s="91">
        <f>'02-f - Vzduchotechnika'!P133</f>
        <v>0</v>
      </c>
      <c r="AV105" s="90">
        <f>'02-f - Vzduchotechnika'!J37</f>
        <v>0</v>
      </c>
      <c r="AW105" s="90">
        <f>'02-f - Vzduchotechnika'!J38</f>
        <v>2808.85</v>
      </c>
      <c r="AX105" s="90">
        <f>'02-f - Vzduchotechnika'!J39</f>
        <v>0</v>
      </c>
      <c r="AY105" s="90">
        <f>'02-f - Vzduchotechnika'!J40</f>
        <v>0</v>
      </c>
      <c r="AZ105" s="90">
        <f>'02-f - Vzduchotechnika'!F37</f>
        <v>0</v>
      </c>
      <c r="BA105" s="90">
        <f>'02-f - Vzduchotechnika'!F38</f>
        <v>14044.26</v>
      </c>
      <c r="BB105" s="90">
        <f>'02-f - Vzduchotechnika'!F39</f>
        <v>0</v>
      </c>
      <c r="BC105" s="90">
        <f>'02-f - Vzduchotechnika'!F40</f>
        <v>0</v>
      </c>
      <c r="BD105" s="92">
        <f>'02-f - Vzduchotechnika'!F41</f>
        <v>0</v>
      </c>
      <c r="BT105" s="25" t="s">
        <v>90</v>
      </c>
      <c r="BV105" s="25" t="s">
        <v>80</v>
      </c>
      <c r="BW105" s="25" t="s">
        <v>120</v>
      </c>
      <c r="BX105" s="25" t="s">
        <v>86</v>
      </c>
      <c r="CL105" s="25" t="s">
        <v>1</v>
      </c>
    </row>
    <row r="106" spans="1:90" s="3" customFormat="1" ht="16.5" customHeight="1">
      <c r="A106" s="93" t="s">
        <v>92</v>
      </c>
      <c r="B106" s="53"/>
      <c r="C106" s="9"/>
      <c r="D106" s="9"/>
      <c r="E106" s="245" t="s">
        <v>121</v>
      </c>
      <c r="F106" s="245"/>
      <c r="G106" s="245"/>
      <c r="H106" s="245"/>
      <c r="I106" s="245"/>
      <c r="J106" s="9"/>
      <c r="K106" s="245" t="s">
        <v>122</v>
      </c>
      <c r="L106" s="245"/>
      <c r="M106" s="245"/>
      <c r="N106" s="245"/>
      <c r="O106" s="245"/>
      <c r="P106" s="245"/>
      <c r="Q106" s="245"/>
      <c r="R106" s="245"/>
      <c r="S106" s="245"/>
      <c r="T106" s="245"/>
      <c r="U106" s="245"/>
      <c r="V106" s="245"/>
      <c r="W106" s="245"/>
      <c r="X106" s="245"/>
      <c r="Y106" s="245"/>
      <c r="Z106" s="245"/>
      <c r="AA106" s="245"/>
      <c r="AB106" s="245"/>
      <c r="AC106" s="245"/>
      <c r="AD106" s="245"/>
      <c r="AE106" s="245"/>
      <c r="AF106" s="245"/>
      <c r="AG106" s="238">
        <f>'02-h - Chladenie'!J34</f>
        <v>38159.699999999997</v>
      </c>
      <c r="AH106" s="249"/>
      <c r="AI106" s="249"/>
      <c r="AJ106" s="249"/>
      <c r="AK106" s="249"/>
      <c r="AL106" s="249"/>
      <c r="AM106" s="249"/>
      <c r="AN106" s="238">
        <f t="shared" si="0"/>
        <v>45791.64</v>
      </c>
      <c r="AO106" s="249"/>
      <c r="AP106" s="249"/>
      <c r="AQ106" s="88" t="s">
        <v>89</v>
      </c>
      <c r="AR106" s="53"/>
      <c r="AS106" s="94">
        <v>0</v>
      </c>
      <c r="AT106" s="95">
        <f t="shared" si="1"/>
        <v>7631.94</v>
      </c>
      <c r="AU106" s="96">
        <f>'02-h - Chladenie'!P136</f>
        <v>0</v>
      </c>
      <c r="AV106" s="95">
        <f>'02-h - Chladenie'!J37</f>
        <v>0</v>
      </c>
      <c r="AW106" s="95">
        <f>'02-h - Chladenie'!J38</f>
        <v>7631.94</v>
      </c>
      <c r="AX106" s="95">
        <f>'02-h - Chladenie'!J39</f>
        <v>0</v>
      </c>
      <c r="AY106" s="95">
        <f>'02-h - Chladenie'!J40</f>
        <v>0</v>
      </c>
      <c r="AZ106" s="95">
        <f>'02-h - Chladenie'!F37</f>
        <v>0</v>
      </c>
      <c r="BA106" s="95">
        <f>'02-h - Chladenie'!F38</f>
        <v>38159.699999999997</v>
      </c>
      <c r="BB106" s="95">
        <f>'02-h - Chladenie'!F39</f>
        <v>0</v>
      </c>
      <c r="BC106" s="95">
        <f>'02-h - Chladenie'!F40</f>
        <v>0</v>
      </c>
      <c r="BD106" s="97">
        <f>'02-h - Chladenie'!F41</f>
        <v>0</v>
      </c>
      <c r="BT106" s="25" t="s">
        <v>90</v>
      </c>
      <c r="BV106" s="25" t="s">
        <v>80</v>
      </c>
      <c r="BW106" s="25" t="s">
        <v>123</v>
      </c>
      <c r="BX106" s="25" t="s">
        <v>86</v>
      </c>
      <c r="CL106" s="25" t="s">
        <v>1</v>
      </c>
    </row>
    <row r="107" spans="1:90">
      <c r="B107" s="20"/>
      <c r="AR107" s="20"/>
    </row>
    <row r="108" spans="1:90" s="1" customFormat="1" ht="30" customHeight="1">
      <c r="B108" s="34"/>
      <c r="C108" s="69" t="s">
        <v>124</v>
      </c>
      <c r="AG108" s="248">
        <f>ROUND(SUM(AG109:AG112), 2)</f>
        <v>0</v>
      </c>
      <c r="AH108" s="248"/>
      <c r="AI108" s="248"/>
      <c r="AJ108" s="248"/>
      <c r="AK108" s="248"/>
      <c r="AL108" s="248"/>
      <c r="AM108" s="248"/>
      <c r="AN108" s="248">
        <f>ROUND(SUM(AN109:AN112), 2)</f>
        <v>0</v>
      </c>
      <c r="AO108" s="248"/>
      <c r="AP108" s="248"/>
      <c r="AQ108" s="98"/>
      <c r="AR108" s="34"/>
      <c r="AS108" s="64" t="s">
        <v>125</v>
      </c>
      <c r="AT108" s="65" t="s">
        <v>126</v>
      </c>
      <c r="AU108" s="65" t="s">
        <v>42</v>
      </c>
      <c r="AV108" s="66" t="s">
        <v>65</v>
      </c>
    </row>
    <row r="109" spans="1:90" s="1" customFormat="1" ht="19.899999999999999" customHeight="1">
      <c r="B109" s="34"/>
      <c r="D109" s="240" t="s">
        <v>127</v>
      </c>
      <c r="E109" s="240"/>
      <c r="F109" s="240"/>
      <c r="G109" s="240"/>
      <c r="H109" s="240"/>
      <c r="I109" s="240"/>
      <c r="J109" s="240"/>
      <c r="K109" s="240"/>
      <c r="L109" s="240"/>
      <c r="M109" s="240"/>
      <c r="N109" s="240"/>
      <c r="O109" s="240"/>
      <c r="P109" s="240"/>
      <c r="Q109" s="240"/>
      <c r="R109" s="240"/>
      <c r="S109" s="240"/>
      <c r="T109" s="240"/>
      <c r="U109" s="240"/>
      <c r="V109" s="240"/>
      <c r="W109" s="240"/>
      <c r="X109" s="240"/>
      <c r="Y109" s="240"/>
      <c r="Z109" s="240"/>
      <c r="AA109" s="240"/>
      <c r="AB109" s="240"/>
      <c r="AG109" s="241">
        <f>ROUND(AG94 * AS109, 2)</f>
        <v>0</v>
      </c>
      <c r="AH109" s="238"/>
      <c r="AI109" s="238"/>
      <c r="AJ109" s="238"/>
      <c r="AK109" s="238"/>
      <c r="AL109" s="238"/>
      <c r="AM109" s="238"/>
      <c r="AN109" s="238">
        <f>ROUND(AG109 + AV109, 2)</f>
        <v>0</v>
      </c>
      <c r="AO109" s="238"/>
      <c r="AP109" s="238"/>
      <c r="AR109" s="34"/>
      <c r="AS109" s="101">
        <v>0</v>
      </c>
      <c r="AT109" s="102" t="s">
        <v>128</v>
      </c>
      <c r="AU109" s="102" t="s">
        <v>43</v>
      </c>
      <c r="AV109" s="92">
        <f>ROUND(IF(AU109="základná",AG109*L32,IF(AU109="znížená",AG109*L33,0)), 2)</f>
        <v>0</v>
      </c>
      <c r="BV109" s="17" t="s">
        <v>129</v>
      </c>
      <c r="BY109" s="103">
        <f>IF(AU109="základná",AV109,0)</f>
        <v>0</v>
      </c>
      <c r="BZ109" s="103">
        <f>IF(AU109="znížená",AV109,0)</f>
        <v>0</v>
      </c>
      <c r="CA109" s="103">
        <v>0</v>
      </c>
      <c r="CB109" s="103">
        <v>0</v>
      </c>
      <c r="CC109" s="103">
        <v>0</v>
      </c>
      <c r="CD109" s="103">
        <f>IF(AU109="základná",AG109,0)</f>
        <v>0</v>
      </c>
      <c r="CE109" s="103">
        <f>IF(AU109="znížená",AG109,0)</f>
        <v>0</v>
      </c>
      <c r="CF109" s="103">
        <f>IF(AU109="zákl. prenesená",AG109,0)</f>
        <v>0</v>
      </c>
      <c r="CG109" s="103">
        <f>IF(AU109="zníž. prenesená",AG109,0)</f>
        <v>0</v>
      </c>
      <c r="CH109" s="103">
        <f>IF(AU109="nulová",AG109,0)</f>
        <v>0</v>
      </c>
      <c r="CI109" s="17">
        <f>IF(AU109="základná",1,IF(AU109="znížená",2,IF(AU109="zákl. prenesená",4,IF(AU109="zníž. prenesená",5,3))))</f>
        <v>1</v>
      </c>
      <c r="CJ109" s="17">
        <f>IF(AT109="stavebná časť",1,IF(AT109="investičná časť",2,3))</f>
        <v>1</v>
      </c>
      <c r="CK109" s="17" t="str">
        <f>IF(D109="Vyplň vlastné","","x")</f>
        <v>x</v>
      </c>
    </row>
    <row r="110" spans="1:90" s="1" customFormat="1" ht="19.899999999999999" customHeight="1">
      <c r="B110" s="34"/>
      <c r="D110" s="239" t="s">
        <v>130</v>
      </c>
      <c r="E110" s="240"/>
      <c r="F110" s="240"/>
      <c r="G110" s="240"/>
      <c r="H110" s="240"/>
      <c r="I110" s="240"/>
      <c r="J110" s="240"/>
      <c r="K110" s="240"/>
      <c r="L110" s="240"/>
      <c r="M110" s="240"/>
      <c r="N110" s="240"/>
      <c r="O110" s="240"/>
      <c r="P110" s="240"/>
      <c r="Q110" s="240"/>
      <c r="R110" s="240"/>
      <c r="S110" s="240"/>
      <c r="T110" s="240"/>
      <c r="U110" s="240"/>
      <c r="V110" s="240"/>
      <c r="W110" s="240"/>
      <c r="X110" s="240"/>
      <c r="Y110" s="240"/>
      <c r="Z110" s="240"/>
      <c r="AA110" s="240"/>
      <c r="AB110" s="240"/>
      <c r="AG110" s="241">
        <f>ROUND(AG94 * AS110, 2)</f>
        <v>0</v>
      </c>
      <c r="AH110" s="238"/>
      <c r="AI110" s="238"/>
      <c r="AJ110" s="238"/>
      <c r="AK110" s="238"/>
      <c r="AL110" s="238"/>
      <c r="AM110" s="238"/>
      <c r="AN110" s="238">
        <f>ROUND(AG110 + AV110, 2)</f>
        <v>0</v>
      </c>
      <c r="AO110" s="238"/>
      <c r="AP110" s="238"/>
      <c r="AR110" s="34"/>
      <c r="AS110" s="101">
        <v>0</v>
      </c>
      <c r="AT110" s="102" t="s">
        <v>128</v>
      </c>
      <c r="AU110" s="102" t="s">
        <v>43</v>
      </c>
      <c r="AV110" s="92">
        <f>ROUND(IF(AU110="základná",AG110*L32,IF(AU110="znížená",AG110*L33,0)), 2)</f>
        <v>0</v>
      </c>
      <c r="BV110" s="17" t="s">
        <v>131</v>
      </c>
      <c r="BY110" s="103">
        <f>IF(AU110="základná",AV110,0)</f>
        <v>0</v>
      </c>
      <c r="BZ110" s="103">
        <f>IF(AU110="znížená",AV110,0)</f>
        <v>0</v>
      </c>
      <c r="CA110" s="103">
        <v>0</v>
      </c>
      <c r="CB110" s="103">
        <v>0</v>
      </c>
      <c r="CC110" s="103">
        <v>0</v>
      </c>
      <c r="CD110" s="103">
        <f>IF(AU110="základná",AG110,0)</f>
        <v>0</v>
      </c>
      <c r="CE110" s="103">
        <f>IF(AU110="znížená",AG110,0)</f>
        <v>0</v>
      </c>
      <c r="CF110" s="103">
        <f>IF(AU110="zákl. prenesená",AG110,0)</f>
        <v>0</v>
      </c>
      <c r="CG110" s="103">
        <f>IF(AU110="zníž. prenesená",AG110,0)</f>
        <v>0</v>
      </c>
      <c r="CH110" s="103">
        <f>IF(AU110="nulová",AG110,0)</f>
        <v>0</v>
      </c>
      <c r="CI110" s="17">
        <f>IF(AU110="základná",1,IF(AU110="znížená",2,IF(AU110="zákl. prenesená",4,IF(AU110="zníž. prenesená",5,3))))</f>
        <v>1</v>
      </c>
      <c r="CJ110" s="17">
        <f>IF(AT110="stavebná časť",1,IF(AT110="investičná časť",2,3))</f>
        <v>1</v>
      </c>
      <c r="CK110" s="17" t="str">
        <f>IF(D110="Vyplň vlastné","","x")</f>
        <v/>
      </c>
    </row>
    <row r="111" spans="1:90" s="1" customFormat="1" ht="19.899999999999999" customHeight="1">
      <c r="B111" s="34"/>
      <c r="D111" s="239" t="s">
        <v>130</v>
      </c>
      <c r="E111" s="240"/>
      <c r="F111" s="240"/>
      <c r="G111" s="240"/>
      <c r="H111" s="240"/>
      <c r="I111" s="240"/>
      <c r="J111" s="240"/>
      <c r="K111" s="240"/>
      <c r="L111" s="240"/>
      <c r="M111" s="240"/>
      <c r="N111" s="240"/>
      <c r="O111" s="240"/>
      <c r="P111" s="240"/>
      <c r="Q111" s="240"/>
      <c r="R111" s="240"/>
      <c r="S111" s="240"/>
      <c r="T111" s="240"/>
      <c r="U111" s="240"/>
      <c r="V111" s="240"/>
      <c r="W111" s="240"/>
      <c r="X111" s="240"/>
      <c r="Y111" s="240"/>
      <c r="Z111" s="240"/>
      <c r="AA111" s="240"/>
      <c r="AB111" s="240"/>
      <c r="AG111" s="241">
        <f>ROUND(AG94 * AS111, 2)</f>
        <v>0</v>
      </c>
      <c r="AH111" s="238"/>
      <c r="AI111" s="238"/>
      <c r="AJ111" s="238"/>
      <c r="AK111" s="238"/>
      <c r="AL111" s="238"/>
      <c r="AM111" s="238"/>
      <c r="AN111" s="238">
        <f>ROUND(AG111 + AV111, 2)</f>
        <v>0</v>
      </c>
      <c r="AO111" s="238"/>
      <c r="AP111" s="238"/>
      <c r="AR111" s="34"/>
      <c r="AS111" s="101">
        <v>0</v>
      </c>
      <c r="AT111" s="102" t="s">
        <v>128</v>
      </c>
      <c r="AU111" s="102" t="s">
        <v>43</v>
      </c>
      <c r="AV111" s="92">
        <f>ROUND(IF(AU111="základná",AG111*L32,IF(AU111="znížená",AG111*L33,0)), 2)</f>
        <v>0</v>
      </c>
      <c r="BV111" s="17" t="s">
        <v>131</v>
      </c>
      <c r="BY111" s="103">
        <f>IF(AU111="základná",AV111,0)</f>
        <v>0</v>
      </c>
      <c r="BZ111" s="103">
        <f>IF(AU111="znížená",AV111,0)</f>
        <v>0</v>
      </c>
      <c r="CA111" s="103">
        <v>0</v>
      </c>
      <c r="CB111" s="103">
        <v>0</v>
      </c>
      <c r="CC111" s="103">
        <v>0</v>
      </c>
      <c r="CD111" s="103">
        <f>IF(AU111="základná",AG111,0)</f>
        <v>0</v>
      </c>
      <c r="CE111" s="103">
        <f>IF(AU111="znížená",AG111,0)</f>
        <v>0</v>
      </c>
      <c r="CF111" s="103">
        <f>IF(AU111="zákl. prenesená",AG111,0)</f>
        <v>0</v>
      </c>
      <c r="CG111" s="103">
        <f>IF(AU111="zníž. prenesená",AG111,0)</f>
        <v>0</v>
      </c>
      <c r="CH111" s="103">
        <f>IF(AU111="nulová",AG111,0)</f>
        <v>0</v>
      </c>
      <c r="CI111" s="17">
        <f>IF(AU111="základná",1,IF(AU111="znížená",2,IF(AU111="zákl. prenesená",4,IF(AU111="zníž. prenesená",5,3))))</f>
        <v>1</v>
      </c>
      <c r="CJ111" s="17">
        <f>IF(AT111="stavebná časť",1,IF(AT111="investičná časť",2,3))</f>
        <v>1</v>
      </c>
      <c r="CK111" s="17" t="str">
        <f>IF(D111="Vyplň vlastné","","x")</f>
        <v/>
      </c>
    </row>
    <row r="112" spans="1:90" s="1" customFormat="1" ht="19.899999999999999" customHeight="1">
      <c r="B112" s="34"/>
      <c r="D112" s="239" t="s">
        <v>130</v>
      </c>
      <c r="E112" s="240"/>
      <c r="F112" s="240"/>
      <c r="G112" s="240"/>
      <c r="H112" s="240"/>
      <c r="I112" s="240"/>
      <c r="J112" s="240"/>
      <c r="K112" s="240"/>
      <c r="L112" s="240"/>
      <c r="M112" s="240"/>
      <c r="N112" s="240"/>
      <c r="O112" s="240"/>
      <c r="P112" s="240"/>
      <c r="Q112" s="240"/>
      <c r="R112" s="240"/>
      <c r="S112" s="240"/>
      <c r="T112" s="240"/>
      <c r="U112" s="240"/>
      <c r="V112" s="240"/>
      <c r="W112" s="240"/>
      <c r="X112" s="240"/>
      <c r="Y112" s="240"/>
      <c r="Z112" s="240"/>
      <c r="AA112" s="240"/>
      <c r="AB112" s="240"/>
      <c r="AG112" s="241">
        <f>ROUND(AG94 * AS112, 2)</f>
        <v>0</v>
      </c>
      <c r="AH112" s="238"/>
      <c r="AI112" s="238"/>
      <c r="AJ112" s="238"/>
      <c r="AK112" s="238"/>
      <c r="AL112" s="238"/>
      <c r="AM112" s="238"/>
      <c r="AN112" s="238">
        <f>ROUND(AG112 + AV112, 2)</f>
        <v>0</v>
      </c>
      <c r="AO112" s="238"/>
      <c r="AP112" s="238"/>
      <c r="AR112" s="34"/>
      <c r="AS112" s="104">
        <v>0</v>
      </c>
      <c r="AT112" s="105" t="s">
        <v>128</v>
      </c>
      <c r="AU112" s="105" t="s">
        <v>43</v>
      </c>
      <c r="AV112" s="97">
        <f>ROUND(IF(AU112="základná",AG112*L32,IF(AU112="znížená",AG112*L33,0)), 2)</f>
        <v>0</v>
      </c>
      <c r="BV112" s="17" t="s">
        <v>131</v>
      </c>
      <c r="BY112" s="103">
        <f>IF(AU112="základná",AV112,0)</f>
        <v>0</v>
      </c>
      <c r="BZ112" s="103">
        <f>IF(AU112="znížená",AV112,0)</f>
        <v>0</v>
      </c>
      <c r="CA112" s="103">
        <v>0</v>
      </c>
      <c r="CB112" s="103">
        <v>0</v>
      </c>
      <c r="CC112" s="103">
        <v>0</v>
      </c>
      <c r="CD112" s="103">
        <f>IF(AU112="základná",AG112,0)</f>
        <v>0</v>
      </c>
      <c r="CE112" s="103">
        <f>IF(AU112="znížená",AG112,0)</f>
        <v>0</v>
      </c>
      <c r="CF112" s="103">
        <f>IF(AU112="zákl. prenesená",AG112,0)</f>
        <v>0</v>
      </c>
      <c r="CG112" s="103">
        <f>IF(AU112="zníž. prenesená",AG112,0)</f>
        <v>0</v>
      </c>
      <c r="CH112" s="103">
        <f>IF(AU112="nulová",AG112,0)</f>
        <v>0</v>
      </c>
      <c r="CI112" s="17">
        <f>IF(AU112="základná",1,IF(AU112="znížená",2,IF(AU112="zákl. prenesená",4,IF(AU112="zníž. prenesená",5,3))))</f>
        <v>1</v>
      </c>
      <c r="CJ112" s="17">
        <f>IF(AT112="stavebná časť",1,IF(AT112="investičná časť",2,3))</f>
        <v>1</v>
      </c>
      <c r="CK112" s="17" t="str">
        <f>IF(D112="Vyplň vlastné","","x")</f>
        <v/>
      </c>
    </row>
    <row r="113" spans="2:44" s="1" customFormat="1" ht="10.9" customHeight="1">
      <c r="B113" s="34"/>
      <c r="AR113" s="34"/>
    </row>
    <row r="114" spans="2:44" s="1" customFormat="1" ht="30" customHeight="1">
      <c r="B114" s="34"/>
      <c r="C114" s="106" t="s">
        <v>132</v>
      </c>
      <c r="D114" s="107"/>
      <c r="E114" s="107"/>
      <c r="F114" s="107"/>
      <c r="G114" s="107"/>
      <c r="H114" s="107"/>
      <c r="I114" s="107"/>
      <c r="J114" s="107"/>
      <c r="K114" s="107"/>
      <c r="L114" s="107"/>
      <c r="M114" s="107"/>
      <c r="N114" s="107"/>
      <c r="O114" s="107"/>
      <c r="P114" s="107"/>
      <c r="Q114" s="107"/>
      <c r="R114" s="107"/>
      <c r="S114" s="107"/>
      <c r="T114" s="107"/>
      <c r="U114" s="107"/>
      <c r="V114" s="107"/>
      <c r="W114" s="107"/>
      <c r="X114" s="107"/>
      <c r="Y114" s="107"/>
      <c r="Z114" s="107"/>
      <c r="AA114" s="107"/>
      <c r="AB114" s="107"/>
      <c r="AC114" s="107"/>
      <c r="AD114" s="107"/>
      <c r="AE114" s="107"/>
      <c r="AF114" s="107"/>
      <c r="AG114" s="250">
        <f>ROUND(AG94 + AG108, 2)</f>
        <v>294760.05</v>
      </c>
      <c r="AH114" s="250"/>
      <c r="AI114" s="250"/>
      <c r="AJ114" s="250"/>
      <c r="AK114" s="250"/>
      <c r="AL114" s="250"/>
      <c r="AM114" s="250"/>
      <c r="AN114" s="250">
        <f>ROUND(AN94 + AN108, 2)</f>
        <v>353712.06</v>
      </c>
      <c r="AO114" s="250"/>
      <c r="AP114" s="250"/>
      <c r="AQ114" s="107"/>
      <c r="AR114" s="34"/>
    </row>
    <row r="115" spans="2:44" s="1" customFormat="1" ht="6.95" customHeight="1"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34"/>
    </row>
  </sheetData>
  <sheetProtection algorithmName="SHA-512" hashValue="c9ETy3PlGnN7m1SxX9LJ6yhRgby+D7TUXsFdyTXp343scaH9CVta1NqnIdTzdShp1cmpbuP89t4314wFR4EkDw==" saltValue="wdM6WcdGTziKOoES7WQSOWRP4GrE8l297iXm7WoRCLd6DWWKOZkJ8IMeZwIN9X8cy8qiiEg9tdnAnNfDZOfINA==" spinCount="100000" sheet="1" objects="1" scenarios="1" formatColumns="0" formatRows="0"/>
  <mergeCells count="104">
    <mergeCell ref="AN105:AP105"/>
    <mergeCell ref="AG105:AM105"/>
    <mergeCell ref="AN106:AP106"/>
    <mergeCell ref="AG106:AM106"/>
    <mergeCell ref="L35:P35"/>
    <mergeCell ref="AK36:AO36"/>
    <mergeCell ref="L36:P36"/>
    <mergeCell ref="W36:AE36"/>
    <mergeCell ref="AK38:AO38"/>
    <mergeCell ref="X38:AB38"/>
    <mergeCell ref="AR2:BE2"/>
    <mergeCell ref="AG100:AM100"/>
    <mergeCell ref="AG101:AM101"/>
    <mergeCell ref="AG98:AM98"/>
    <mergeCell ref="AG97:AM97"/>
    <mergeCell ref="AG96:AM96"/>
    <mergeCell ref="AG92:AM92"/>
    <mergeCell ref="AG95:AM95"/>
    <mergeCell ref="AG99:AM99"/>
    <mergeCell ref="AM87:AN87"/>
    <mergeCell ref="AM89:AP89"/>
    <mergeCell ref="AM90:AP90"/>
    <mergeCell ref="AN99:AP99"/>
    <mergeCell ref="AN92:AP92"/>
    <mergeCell ref="AN95:AP95"/>
    <mergeCell ref="AN101:AP101"/>
    <mergeCell ref="AN96:AP96"/>
    <mergeCell ref="AN100:AP100"/>
    <mergeCell ref="L85:AO85"/>
    <mergeCell ref="L99:AF99"/>
    <mergeCell ref="L100:AF100"/>
    <mergeCell ref="AS89:AT91"/>
    <mergeCell ref="AG114:AM114"/>
    <mergeCell ref="AN114:AP11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AK31:AO31"/>
    <mergeCell ref="L31:P31"/>
    <mergeCell ref="AK32:AO32"/>
    <mergeCell ref="W32:AE32"/>
    <mergeCell ref="L32:P32"/>
    <mergeCell ref="W33:AE33"/>
    <mergeCell ref="AK33:AO33"/>
    <mergeCell ref="L33:P33"/>
    <mergeCell ref="L34:P34"/>
    <mergeCell ref="W34:AE34"/>
    <mergeCell ref="AK34:AO34"/>
    <mergeCell ref="W35:AE35"/>
    <mergeCell ref="AK35:AO35"/>
    <mergeCell ref="D111:AB111"/>
    <mergeCell ref="AG111:AM111"/>
    <mergeCell ref="AN111:AP111"/>
    <mergeCell ref="D112:AB112"/>
    <mergeCell ref="AG112:AM112"/>
    <mergeCell ref="AN112:AP112"/>
    <mergeCell ref="AG94:AM94"/>
    <mergeCell ref="AN94:AP94"/>
    <mergeCell ref="AG108:AM108"/>
    <mergeCell ref="AN108:AP108"/>
    <mergeCell ref="AG102:AM102"/>
    <mergeCell ref="AG103:AM103"/>
    <mergeCell ref="AG104:AM104"/>
    <mergeCell ref="AN103:AP103"/>
    <mergeCell ref="AN97:AP97"/>
    <mergeCell ref="AN98:AP98"/>
    <mergeCell ref="AN102:AP102"/>
    <mergeCell ref="AN104:AP104"/>
    <mergeCell ref="E105:I105"/>
    <mergeCell ref="K105:AF105"/>
    <mergeCell ref="E106:I106"/>
    <mergeCell ref="K106:AF106"/>
    <mergeCell ref="D109:AB109"/>
    <mergeCell ref="AG109:AM109"/>
    <mergeCell ref="AN109:AP109"/>
    <mergeCell ref="D110:AB110"/>
    <mergeCell ref="AG110:AM110"/>
    <mergeCell ref="AN110:AP110"/>
    <mergeCell ref="C92:G92"/>
    <mergeCell ref="D95:H95"/>
    <mergeCell ref="E104:I104"/>
    <mergeCell ref="E103:I103"/>
    <mergeCell ref="E96:I96"/>
    <mergeCell ref="E102:I102"/>
    <mergeCell ref="F99:J99"/>
    <mergeCell ref="F100:J100"/>
    <mergeCell ref="F101:J101"/>
    <mergeCell ref="F98:J98"/>
    <mergeCell ref="F97:J97"/>
    <mergeCell ref="I92:AF92"/>
    <mergeCell ref="J95:AF95"/>
    <mergeCell ref="K102:AF102"/>
    <mergeCell ref="K103:AF103"/>
    <mergeCell ref="K104:AF104"/>
    <mergeCell ref="K96:AF96"/>
    <mergeCell ref="L98:AF98"/>
    <mergeCell ref="L97:AF97"/>
    <mergeCell ref="L101:AF101"/>
  </mergeCells>
  <dataValidations count="2">
    <dataValidation type="list" allowBlank="1" showInputMessage="1" showErrorMessage="1" error="Povolené sú hodnoty základná, znížená, nulová." sqref="AU108:AU112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108:AT112" xr:uid="{00000000-0002-0000-0000-000001000000}">
      <formula1>"stavebná časť, technologická časť, investičná časť"</formula1>
    </dataValidation>
  </dataValidations>
  <hyperlinks>
    <hyperlink ref="A97" location="'01-01-01 - Búracie práce'!C2" display="/" xr:uid="{00000000-0004-0000-0000-000000000000}"/>
    <hyperlink ref="A98" location="'01-01-02 - Navrhovaný stav'!C2" display="/" xr:uid="{00000000-0004-0000-0000-000001000000}"/>
    <hyperlink ref="A99" location="'01-01-03 - PSV, stolárske...'!C2" display="/" xr:uid="{00000000-0004-0000-0000-000002000000}"/>
    <hyperlink ref="A100" location="'01-01-04 - Výplne otvorov'!C2" display="/" xr:uid="{00000000-0004-0000-0000-000003000000}"/>
    <hyperlink ref="A101" location="'01-01-05 - Lešenie, čistenie'!C2" display="/" xr:uid="{00000000-0004-0000-0000-000004000000}"/>
    <hyperlink ref="A102" location="'02-c - Zdravotechnika'!C2" display="/" xr:uid="{00000000-0004-0000-0000-000005000000}"/>
    <hyperlink ref="A103" location="'02-d - Vykurovanie'!C2" display="/" xr:uid="{00000000-0004-0000-0000-000006000000}"/>
    <hyperlink ref="A104" location="'02-e - Elektroinštalácie'!C2" display="/" xr:uid="{00000000-0004-0000-0000-000007000000}"/>
    <hyperlink ref="A105" location="'02-f - Vzduchotechnika'!C2" display="/" xr:uid="{00000000-0004-0000-0000-000008000000}"/>
    <hyperlink ref="A106" location="'02-h - Chladenie'!C2" display="/" xr:uid="{00000000-0004-0000-0000-00000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89"/>
  <sheetViews>
    <sheetView showGridLines="0" topLeftCell="A123" workbookViewId="0">
      <selection activeCell="I178" sqref="I17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7" t="s">
        <v>120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2:46" ht="24.95" customHeight="1">
      <c r="B4" s="20"/>
      <c r="D4" s="21" t="s">
        <v>133</v>
      </c>
      <c r="L4" s="20"/>
      <c r="M4" s="109" t="s">
        <v>9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90" t="str">
        <f>'Rekapitulácia stavby'!K6</f>
        <v>NÚRCH - modernizácia vybraných rehabilitačných priestorov</v>
      </c>
      <c r="F7" s="292"/>
      <c r="G7" s="292"/>
      <c r="H7" s="292"/>
      <c r="L7" s="20"/>
    </row>
    <row r="8" spans="2:46" ht="12" customHeight="1">
      <c r="B8" s="20"/>
      <c r="D8" s="27" t="s">
        <v>134</v>
      </c>
      <c r="L8" s="20"/>
    </row>
    <row r="9" spans="2:46" s="1" customFormat="1" ht="16.5" customHeight="1">
      <c r="B9" s="34"/>
      <c r="E9" s="290" t="s">
        <v>135</v>
      </c>
      <c r="F9" s="289"/>
      <c r="G9" s="289"/>
      <c r="H9" s="289"/>
      <c r="L9" s="34"/>
    </row>
    <row r="10" spans="2:46" s="1" customFormat="1" ht="12" customHeight="1">
      <c r="B10" s="34"/>
      <c r="D10" s="27" t="s">
        <v>136</v>
      </c>
      <c r="L10" s="34"/>
    </row>
    <row r="11" spans="2:46" s="1" customFormat="1" ht="16.5" customHeight="1">
      <c r="B11" s="34"/>
      <c r="E11" s="279" t="s">
        <v>1505</v>
      </c>
      <c r="F11" s="289"/>
      <c r="G11" s="289"/>
      <c r="H11" s="289"/>
      <c r="L11" s="34"/>
    </row>
    <row r="12" spans="2:46" s="1" customFormat="1">
      <c r="B12" s="34"/>
      <c r="L12" s="34"/>
    </row>
    <row r="13" spans="2:46" s="1" customFormat="1" ht="12" customHeight="1">
      <c r="B13" s="34"/>
      <c r="D13" s="27" t="s">
        <v>17</v>
      </c>
      <c r="F13" s="25" t="s">
        <v>1</v>
      </c>
      <c r="I13" s="27" t="s">
        <v>18</v>
      </c>
      <c r="J13" s="25" t="s">
        <v>1</v>
      </c>
      <c r="L13" s="34"/>
    </row>
    <row r="14" spans="2:46" s="1" customFormat="1" ht="12" customHeight="1">
      <c r="B14" s="34"/>
      <c r="D14" s="27" t="s">
        <v>19</v>
      </c>
      <c r="F14" s="25" t="s">
        <v>20</v>
      </c>
      <c r="I14" s="27" t="s">
        <v>21</v>
      </c>
      <c r="J14" s="57">
        <f>'Rekapitulácia stavby'!AN8</f>
        <v>44967</v>
      </c>
      <c r="L14" s="34"/>
    </row>
    <row r="15" spans="2:46" s="1" customFormat="1" ht="10.9" customHeight="1">
      <c r="B15" s="34"/>
      <c r="L15" s="34"/>
    </row>
    <row r="16" spans="2:46" s="1" customFormat="1" ht="12" customHeight="1">
      <c r="B16" s="34"/>
      <c r="D16" s="27" t="s">
        <v>22</v>
      </c>
      <c r="I16" s="27" t="s">
        <v>23</v>
      </c>
      <c r="J16" s="25" t="s">
        <v>1</v>
      </c>
      <c r="L16" s="34"/>
    </row>
    <row r="17" spans="2:12" s="1" customFormat="1" ht="18" customHeight="1">
      <c r="B17" s="34"/>
      <c r="E17" s="25" t="s">
        <v>24</v>
      </c>
      <c r="I17" s="27" t="s">
        <v>25</v>
      </c>
      <c r="J17" s="25" t="s">
        <v>1</v>
      </c>
      <c r="L17" s="34"/>
    </row>
    <row r="18" spans="2:12" s="1" customFormat="1" ht="6.95" customHeight="1">
      <c r="B18" s="34"/>
      <c r="L18" s="34"/>
    </row>
    <row r="19" spans="2:12" s="1" customFormat="1" ht="12" customHeight="1">
      <c r="B19" s="34"/>
      <c r="D19" s="27" t="s">
        <v>26</v>
      </c>
      <c r="I19" s="27" t="s">
        <v>23</v>
      </c>
      <c r="J19" s="28" t="str">
        <f>'Rekapitulácia stavby'!AN13</f>
        <v>36396605</v>
      </c>
      <c r="L19" s="34"/>
    </row>
    <row r="20" spans="2:12" s="1" customFormat="1" ht="18" customHeight="1">
      <c r="B20" s="34"/>
      <c r="E20" s="291" t="str">
        <f>'Rekapitulácia stavby'!E14</f>
        <v>OB-BELSTAV, s.r.o., Olešná 500</v>
      </c>
      <c r="F20" s="254"/>
      <c r="G20" s="254"/>
      <c r="H20" s="254"/>
      <c r="I20" s="27" t="s">
        <v>25</v>
      </c>
      <c r="J20" s="28" t="str">
        <f>'Rekapitulácia stavby'!AN14</f>
        <v>SK2020135777</v>
      </c>
      <c r="L20" s="34"/>
    </row>
    <row r="21" spans="2:12" s="1" customFormat="1" ht="6.95" customHeight="1">
      <c r="B21" s="34"/>
      <c r="L21" s="34"/>
    </row>
    <row r="22" spans="2:12" s="1" customFormat="1" ht="12" customHeight="1">
      <c r="B22" s="34"/>
      <c r="D22" s="27" t="s">
        <v>27</v>
      </c>
      <c r="I22" s="27" t="s">
        <v>23</v>
      </c>
      <c r="J22" s="25" t="s">
        <v>28</v>
      </c>
      <c r="L22" s="34"/>
    </row>
    <row r="23" spans="2:12" s="1" customFormat="1" ht="18" customHeight="1">
      <c r="B23" s="34"/>
      <c r="E23" s="25" t="s">
        <v>29</v>
      </c>
      <c r="I23" s="27" t="s">
        <v>25</v>
      </c>
      <c r="J23" s="25" t="s">
        <v>30</v>
      </c>
      <c r="L23" s="34"/>
    </row>
    <row r="24" spans="2:12" s="1" customFormat="1" ht="6.95" customHeight="1">
      <c r="B24" s="34"/>
      <c r="L24" s="34"/>
    </row>
    <row r="25" spans="2:12" s="1" customFormat="1" ht="12" customHeight="1">
      <c r="B25" s="34"/>
      <c r="D25" s="27" t="s">
        <v>32</v>
      </c>
      <c r="I25" s="27" t="s">
        <v>23</v>
      </c>
      <c r="J25" s="25" t="s">
        <v>1</v>
      </c>
      <c r="L25" s="34"/>
    </row>
    <row r="26" spans="2:12" s="1" customFormat="1" ht="18" customHeight="1">
      <c r="B26" s="34"/>
      <c r="E26" s="25" t="s">
        <v>734</v>
      </c>
      <c r="I26" s="27" t="s">
        <v>25</v>
      </c>
      <c r="J26" s="25" t="s">
        <v>1</v>
      </c>
      <c r="L26" s="34"/>
    </row>
    <row r="27" spans="2:12" s="1" customFormat="1" ht="6.95" customHeight="1">
      <c r="B27" s="34"/>
      <c r="L27" s="34"/>
    </row>
    <row r="28" spans="2:12" s="1" customFormat="1" ht="12" customHeight="1">
      <c r="B28" s="34"/>
      <c r="D28" s="27" t="s">
        <v>34</v>
      </c>
      <c r="L28" s="34"/>
    </row>
    <row r="29" spans="2:12" s="7" customFormat="1" ht="16.5" customHeight="1">
      <c r="B29" s="110"/>
      <c r="E29" s="259" t="s">
        <v>1</v>
      </c>
      <c r="F29" s="259"/>
      <c r="G29" s="259"/>
      <c r="H29" s="259"/>
      <c r="L29" s="110"/>
    </row>
    <row r="30" spans="2:12" s="1" customFormat="1" ht="6.95" customHeight="1">
      <c r="B30" s="34"/>
      <c r="L30" s="34"/>
    </row>
    <row r="31" spans="2:12" s="1" customFormat="1" ht="6.95" customHeight="1">
      <c r="B31" s="34"/>
      <c r="D31" s="58"/>
      <c r="E31" s="58"/>
      <c r="F31" s="58"/>
      <c r="G31" s="58"/>
      <c r="H31" s="58"/>
      <c r="I31" s="58"/>
      <c r="J31" s="58"/>
      <c r="K31" s="58"/>
      <c r="L31" s="34"/>
    </row>
    <row r="32" spans="2:12" s="1" customFormat="1" ht="14.45" customHeight="1">
      <c r="B32" s="34"/>
      <c r="D32" s="25" t="s">
        <v>140</v>
      </c>
      <c r="J32" s="33">
        <f>J98</f>
        <v>14044.26</v>
      </c>
      <c r="L32" s="34"/>
    </row>
    <row r="33" spans="2:12" s="1" customFormat="1" ht="14.45" customHeight="1">
      <c r="B33" s="34"/>
      <c r="D33" s="32" t="s">
        <v>127</v>
      </c>
      <c r="J33" s="33">
        <f>J104</f>
        <v>0</v>
      </c>
      <c r="L33" s="34"/>
    </row>
    <row r="34" spans="2:12" s="1" customFormat="1" ht="25.35" customHeight="1">
      <c r="B34" s="34"/>
      <c r="D34" s="111" t="s">
        <v>38</v>
      </c>
      <c r="J34" s="71">
        <f>ROUND(J32 + J33, 2)</f>
        <v>14044.26</v>
      </c>
      <c r="L34" s="34"/>
    </row>
    <row r="35" spans="2:12" s="1" customFormat="1" ht="6.95" customHeight="1">
      <c r="B35" s="34"/>
      <c r="D35" s="58"/>
      <c r="E35" s="58"/>
      <c r="F35" s="58"/>
      <c r="G35" s="58"/>
      <c r="H35" s="58"/>
      <c r="I35" s="58"/>
      <c r="J35" s="58"/>
      <c r="K35" s="58"/>
      <c r="L35" s="34"/>
    </row>
    <row r="36" spans="2:12" s="1" customFormat="1" ht="14.45" customHeight="1">
      <c r="B36" s="34"/>
      <c r="F36" s="37" t="s">
        <v>40</v>
      </c>
      <c r="I36" s="37" t="s">
        <v>39</v>
      </c>
      <c r="J36" s="37" t="s">
        <v>41</v>
      </c>
      <c r="L36" s="34"/>
    </row>
    <row r="37" spans="2:12" s="1" customFormat="1" ht="14.45" customHeight="1">
      <c r="B37" s="34"/>
      <c r="D37" s="60" t="s">
        <v>42</v>
      </c>
      <c r="E37" s="39" t="s">
        <v>43</v>
      </c>
      <c r="F37" s="112">
        <f>ROUND((ROUND((SUM(BE104:BE111) + SUM(BE133:BE177)),  2) + SUM(BE179:BE188)), 2)</f>
        <v>0</v>
      </c>
      <c r="G37" s="113"/>
      <c r="H37" s="113"/>
      <c r="I37" s="114">
        <v>0.2</v>
      </c>
      <c r="J37" s="112">
        <f>ROUND((ROUND(((SUM(BE104:BE111) + SUM(BE133:BE177))*I37),  2) + (SUM(BE179:BE188)*I37)), 2)</f>
        <v>0</v>
      </c>
      <c r="L37" s="34"/>
    </row>
    <row r="38" spans="2:12" s="1" customFormat="1" ht="14.45" customHeight="1">
      <c r="B38" s="34"/>
      <c r="E38" s="39" t="s">
        <v>44</v>
      </c>
      <c r="F38" s="112">
        <f>ROUND((ROUND((SUM(BF104:BF111) + SUM(BF133:BF177)),  2) + SUM(BF179:BF188)), 2)</f>
        <v>14044.26</v>
      </c>
      <c r="G38" s="113"/>
      <c r="H38" s="113"/>
      <c r="I38" s="114">
        <v>0.2</v>
      </c>
      <c r="J38" s="112">
        <f>ROUND((ROUND(((SUM(BF104:BF111) + SUM(BF133:BF177))*I38),  2) + (SUM(BF179:BF188)*I38)), 2)</f>
        <v>2808.85</v>
      </c>
      <c r="L38" s="34"/>
    </row>
    <row r="39" spans="2:12" s="1" customFormat="1" ht="14.45" hidden="1" customHeight="1">
      <c r="B39" s="34"/>
      <c r="E39" s="27" t="s">
        <v>45</v>
      </c>
      <c r="F39" s="90">
        <f>ROUND((ROUND((SUM(BG104:BG111) + SUM(BG133:BG177)),  2) + SUM(BG179:BG188)), 2)</f>
        <v>0</v>
      </c>
      <c r="I39" s="115">
        <v>0.2</v>
      </c>
      <c r="J39" s="90">
        <f>0</f>
        <v>0</v>
      </c>
      <c r="L39" s="34"/>
    </row>
    <row r="40" spans="2:12" s="1" customFormat="1" ht="14.45" hidden="1" customHeight="1">
      <c r="B40" s="34"/>
      <c r="E40" s="27" t="s">
        <v>46</v>
      </c>
      <c r="F40" s="90">
        <f>ROUND((ROUND((SUM(BH104:BH111) + SUM(BH133:BH177)),  2) + SUM(BH179:BH188)), 2)</f>
        <v>0</v>
      </c>
      <c r="I40" s="115">
        <v>0.2</v>
      </c>
      <c r="J40" s="90">
        <f>0</f>
        <v>0</v>
      </c>
      <c r="L40" s="34"/>
    </row>
    <row r="41" spans="2:12" s="1" customFormat="1" ht="14.45" hidden="1" customHeight="1">
      <c r="B41" s="34"/>
      <c r="E41" s="39" t="s">
        <v>47</v>
      </c>
      <c r="F41" s="112">
        <f>ROUND((ROUND((SUM(BI104:BI111) + SUM(BI133:BI177)),  2) + SUM(BI179:BI188)), 2)</f>
        <v>0</v>
      </c>
      <c r="G41" s="113"/>
      <c r="H41" s="113"/>
      <c r="I41" s="114">
        <v>0</v>
      </c>
      <c r="J41" s="112">
        <f>0</f>
        <v>0</v>
      </c>
      <c r="L41" s="34"/>
    </row>
    <row r="42" spans="2:12" s="1" customFormat="1" ht="6.95" customHeight="1">
      <c r="B42" s="34"/>
      <c r="L42" s="34"/>
    </row>
    <row r="43" spans="2:12" s="1" customFormat="1" ht="25.35" customHeight="1">
      <c r="B43" s="34"/>
      <c r="C43" s="107"/>
      <c r="D43" s="116" t="s">
        <v>48</v>
      </c>
      <c r="E43" s="62"/>
      <c r="F43" s="62"/>
      <c r="G43" s="117" t="s">
        <v>49</v>
      </c>
      <c r="H43" s="118" t="s">
        <v>50</v>
      </c>
      <c r="I43" s="62"/>
      <c r="J43" s="119">
        <f>SUM(J34:J41)</f>
        <v>16853.11</v>
      </c>
      <c r="K43" s="120"/>
      <c r="L43" s="34"/>
    </row>
    <row r="44" spans="2:12" s="1" customFormat="1" ht="14.45" customHeight="1">
      <c r="B44" s="34"/>
      <c r="L44" s="34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4"/>
      <c r="D50" s="46" t="s">
        <v>51</v>
      </c>
      <c r="E50" s="47"/>
      <c r="F50" s="47"/>
      <c r="G50" s="46" t="s">
        <v>52</v>
      </c>
      <c r="H50" s="47"/>
      <c r="I50" s="47"/>
      <c r="J50" s="47"/>
      <c r="K50" s="47"/>
      <c r="L50" s="34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4"/>
      <c r="D61" s="48" t="s">
        <v>53</v>
      </c>
      <c r="E61" s="36"/>
      <c r="F61" s="121" t="s">
        <v>54</v>
      </c>
      <c r="G61" s="48" t="s">
        <v>53</v>
      </c>
      <c r="H61" s="36"/>
      <c r="I61" s="36"/>
      <c r="J61" s="122" t="s">
        <v>54</v>
      </c>
      <c r="K61" s="36"/>
      <c r="L61" s="34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4"/>
      <c r="D65" s="46" t="s">
        <v>55</v>
      </c>
      <c r="E65" s="47"/>
      <c r="F65" s="47"/>
      <c r="G65" s="46" t="s">
        <v>56</v>
      </c>
      <c r="H65" s="47"/>
      <c r="I65" s="47"/>
      <c r="J65" s="47"/>
      <c r="K65" s="47"/>
      <c r="L65" s="34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4"/>
      <c r="D76" s="48" t="s">
        <v>53</v>
      </c>
      <c r="E76" s="36"/>
      <c r="F76" s="121" t="s">
        <v>54</v>
      </c>
      <c r="G76" s="48" t="s">
        <v>53</v>
      </c>
      <c r="H76" s="36"/>
      <c r="I76" s="36"/>
      <c r="J76" s="122" t="s">
        <v>54</v>
      </c>
      <c r="K76" s="36"/>
      <c r="L76" s="34"/>
    </row>
    <row r="77" spans="2:12" s="1" customFormat="1" ht="14.45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34"/>
    </row>
    <row r="81" spans="2:12" s="1" customFormat="1" ht="6.95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34"/>
    </row>
    <row r="82" spans="2:12" s="1" customFormat="1" ht="24.95" customHeight="1">
      <c r="B82" s="34"/>
      <c r="C82" s="21" t="s">
        <v>141</v>
      </c>
      <c r="L82" s="34"/>
    </row>
    <row r="83" spans="2:12" s="1" customFormat="1" ht="6.95" customHeight="1">
      <c r="B83" s="34"/>
      <c r="L83" s="34"/>
    </row>
    <row r="84" spans="2:12" s="1" customFormat="1" ht="12" customHeight="1">
      <c r="B84" s="34"/>
      <c r="C84" s="27" t="s">
        <v>15</v>
      </c>
      <c r="L84" s="34"/>
    </row>
    <row r="85" spans="2:12" s="1" customFormat="1" ht="16.5" customHeight="1">
      <c r="B85" s="34"/>
      <c r="E85" s="290" t="str">
        <f>E7</f>
        <v>NÚRCH - modernizácia vybraných rehabilitačných priestorov</v>
      </c>
      <c r="F85" s="292"/>
      <c r="G85" s="292"/>
      <c r="H85" s="292"/>
      <c r="L85" s="34"/>
    </row>
    <row r="86" spans="2:12" ht="12" customHeight="1">
      <c r="B86" s="20"/>
      <c r="C86" s="27" t="s">
        <v>134</v>
      </c>
      <c r="L86" s="20"/>
    </row>
    <row r="87" spans="2:12" s="1" customFormat="1" ht="16.5" customHeight="1">
      <c r="B87" s="34"/>
      <c r="E87" s="290" t="s">
        <v>135</v>
      </c>
      <c r="F87" s="289"/>
      <c r="G87" s="289"/>
      <c r="H87" s="289"/>
      <c r="L87" s="34"/>
    </row>
    <row r="88" spans="2:12" s="1" customFormat="1" ht="12" customHeight="1">
      <c r="B88" s="34"/>
      <c r="C88" s="27" t="s">
        <v>136</v>
      </c>
      <c r="L88" s="34"/>
    </row>
    <row r="89" spans="2:12" s="1" customFormat="1" ht="16.5" customHeight="1">
      <c r="B89" s="34"/>
      <c r="E89" s="279" t="str">
        <f>E11</f>
        <v>02-f - Vzduchotechnika</v>
      </c>
      <c r="F89" s="289"/>
      <c r="G89" s="289"/>
      <c r="H89" s="289"/>
      <c r="L89" s="34"/>
    </row>
    <row r="90" spans="2:12" s="1" customFormat="1" ht="6.95" customHeight="1">
      <c r="B90" s="34"/>
      <c r="L90" s="34"/>
    </row>
    <row r="91" spans="2:12" s="1" customFormat="1" ht="12" customHeight="1">
      <c r="B91" s="34"/>
      <c r="C91" s="27" t="s">
        <v>19</v>
      </c>
      <c r="F91" s="25" t="str">
        <f>F14</f>
        <v>Piešťany, Nábrežie Ivana Krasku, p.č: 5825/2</v>
      </c>
      <c r="I91" s="27" t="s">
        <v>21</v>
      </c>
      <c r="J91" s="57">
        <f>IF(J14="","",J14)</f>
        <v>44967</v>
      </c>
      <c r="L91" s="34"/>
    </row>
    <row r="92" spans="2:12" s="1" customFormat="1" ht="6.95" customHeight="1">
      <c r="B92" s="34"/>
      <c r="L92" s="34"/>
    </row>
    <row r="93" spans="2:12" s="1" customFormat="1" ht="15.2" customHeight="1">
      <c r="B93" s="34"/>
      <c r="C93" s="27" t="s">
        <v>22</v>
      </c>
      <c r="F93" s="25" t="str">
        <f>E17</f>
        <v>NURCH Piešťany, Nábr. I. Krasku 4, 921 12 Piešťany</v>
      </c>
      <c r="I93" s="27" t="s">
        <v>27</v>
      </c>
      <c r="J93" s="30" t="str">
        <f>E23</f>
        <v>Portik spol. s r.o.</v>
      </c>
      <c r="L93" s="34"/>
    </row>
    <row r="94" spans="2:12" s="1" customFormat="1" ht="15.2" customHeight="1">
      <c r="B94" s="34"/>
      <c r="C94" s="27" t="s">
        <v>26</v>
      </c>
      <c r="F94" s="25" t="str">
        <f>IF(E20="","",E20)</f>
        <v>OB-BELSTAV, s.r.o., Olešná 500</v>
      </c>
      <c r="I94" s="27" t="s">
        <v>32</v>
      </c>
      <c r="J94" s="30" t="str">
        <f>E26</f>
        <v>-</v>
      </c>
      <c r="L94" s="34"/>
    </row>
    <row r="95" spans="2:12" s="1" customFormat="1" ht="10.35" customHeight="1">
      <c r="B95" s="34"/>
      <c r="L95" s="34"/>
    </row>
    <row r="96" spans="2:12" s="1" customFormat="1" ht="29.25" customHeight="1">
      <c r="B96" s="34"/>
      <c r="C96" s="123" t="s">
        <v>142</v>
      </c>
      <c r="D96" s="107"/>
      <c r="E96" s="107"/>
      <c r="F96" s="107"/>
      <c r="G96" s="107"/>
      <c r="H96" s="107"/>
      <c r="I96" s="107"/>
      <c r="J96" s="124" t="s">
        <v>143</v>
      </c>
      <c r="K96" s="107"/>
      <c r="L96" s="34"/>
    </row>
    <row r="97" spans="2:65" s="1" customFormat="1" ht="10.35" customHeight="1">
      <c r="B97" s="34"/>
      <c r="L97" s="34"/>
    </row>
    <row r="98" spans="2:65" s="1" customFormat="1" ht="22.9" customHeight="1">
      <c r="B98" s="34"/>
      <c r="C98" s="125" t="s">
        <v>144</v>
      </c>
      <c r="J98" s="71">
        <f>J133</f>
        <v>14044.26</v>
      </c>
      <c r="L98" s="34"/>
      <c r="AU98" s="17" t="s">
        <v>145</v>
      </c>
    </row>
    <row r="99" spans="2:65" s="8" customFormat="1" ht="24.95" customHeight="1">
      <c r="B99" s="126"/>
      <c r="D99" s="127" t="s">
        <v>1506</v>
      </c>
      <c r="E99" s="128"/>
      <c r="F99" s="128"/>
      <c r="G99" s="128"/>
      <c r="H99" s="128"/>
      <c r="I99" s="128"/>
      <c r="J99" s="129">
        <f>J134</f>
        <v>9685.7800000000007</v>
      </c>
      <c r="L99" s="126"/>
    </row>
    <row r="100" spans="2:65" s="8" customFormat="1" ht="24.95" customHeight="1">
      <c r="B100" s="126"/>
      <c r="D100" s="127" t="s">
        <v>1507</v>
      </c>
      <c r="E100" s="128"/>
      <c r="F100" s="128"/>
      <c r="G100" s="128"/>
      <c r="H100" s="128"/>
      <c r="I100" s="128"/>
      <c r="J100" s="129">
        <f>J159</f>
        <v>4358.4799999999996</v>
      </c>
      <c r="L100" s="126"/>
    </row>
    <row r="101" spans="2:65" s="8" customFormat="1" ht="21.75" customHeight="1">
      <c r="B101" s="126"/>
      <c r="D101" s="134" t="s">
        <v>157</v>
      </c>
      <c r="J101" s="135">
        <f>J178</f>
        <v>0</v>
      </c>
      <c r="L101" s="126"/>
    </row>
    <row r="102" spans="2:65" s="1" customFormat="1" ht="21.75" customHeight="1">
      <c r="B102" s="34"/>
      <c r="L102" s="34"/>
    </row>
    <row r="103" spans="2:65" s="1" customFormat="1" ht="6.95" customHeight="1">
      <c r="B103" s="34"/>
      <c r="L103" s="34"/>
    </row>
    <row r="104" spans="2:65" s="1" customFormat="1" ht="29.25" customHeight="1">
      <c r="B104" s="34"/>
      <c r="C104" s="125" t="s">
        <v>158</v>
      </c>
      <c r="J104" s="136">
        <f>ROUND(J105 + J106 + J107 + J108 + J109 + J110,2)</f>
        <v>0</v>
      </c>
      <c r="L104" s="34"/>
      <c r="N104" s="137" t="s">
        <v>42</v>
      </c>
    </row>
    <row r="105" spans="2:65" s="1" customFormat="1" ht="18" customHeight="1">
      <c r="B105" s="34"/>
      <c r="D105" s="239" t="s">
        <v>159</v>
      </c>
      <c r="E105" s="240"/>
      <c r="F105" s="240"/>
      <c r="J105" s="100">
        <v>0</v>
      </c>
      <c r="L105" s="138"/>
      <c r="M105" s="139"/>
      <c r="N105" s="140" t="s">
        <v>44</v>
      </c>
      <c r="O105" s="139"/>
      <c r="P105" s="139"/>
      <c r="Q105" s="139"/>
      <c r="R105" s="139"/>
      <c r="S105" s="139"/>
      <c r="T105" s="139"/>
      <c r="U105" s="139"/>
      <c r="V105" s="139"/>
      <c r="W105" s="139"/>
      <c r="X105" s="139"/>
      <c r="Y105" s="139"/>
      <c r="Z105" s="139"/>
      <c r="AA105" s="139"/>
      <c r="AB105" s="139"/>
      <c r="AC105" s="139"/>
      <c r="AD105" s="139"/>
      <c r="AE105" s="139"/>
      <c r="AF105" s="139"/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41" t="s">
        <v>160</v>
      </c>
      <c r="AZ105" s="139"/>
      <c r="BA105" s="139"/>
      <c r="BB105" s="139"/>
      <c r="BC105" s="139"/>
      <c r="BD105" s="139"/>
      <c r="BE105" s="142">
        <f t="shared" ref="BE105:BE110" si="0">IF(N105="základná",J105,0)</f>
        <v>0</v>
      </c>
      <c r="BF105" s="142">
        <f t="shared" ref="BF105:BF110" si="1">IF(N105="znížená",J105,0)</f>
        <v>0</v>
      </c>
      <c r="BG105" s="142">
        <f t="shared" ref="BG105:BG110" si="2">IF(N105="zákl. prenesená",J105,0)</f>
        <v>0</v>
      </c>
      <c r="BH105" s="142">
        <f t="shared" ref="BH105:BH110" si="3">IF(N105="zníž. prenesená",J105,0)</f>
        <v>0</v>
      </c>
      <c r="BI105" s="142">
        <f t="shared" ref="BI105:BI110" si="4">IF(N105="nulová",J105,0)</f>
        <v>0</v>
      </c>
      <c r="BJ105" s="141" t="s">
        <v>90</v>
      </c>
      <c r="BK105" s="139"/>
      <c r="BL105" s="139"/>
      <c r="BM105" s="139"/>
    </row>
    <row r="106" spans="2:65" s="1" customFormat="1" ht="18" customHeight="1">
      <c r="B106" s="34"/>
      <c r="D106" s="239" t="s">
        <v>1085</v>
      </c>
      <c r="E106" s="240"/>
      <c r="F106" s="240"/>
      <c r="J106" s="100">
        <v>0</v>
      </c>
      <c r="L106" s="138"/>
      <c r="M106" s="139"/>
      <c r="N106" s="140" t="s">
        <v>44</v>
      </c>
      <c r="O106" s="139"/>
      <c r="P106" s="139"/>
      <c r="Q106" s="139"/>
      <c r="R106" s="139"/>
      <c r="S106" s="139"/>
      <c r="T106" s="139"/>
      <c r="U106" s="139"/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/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41" t="s">
        <v>160</v>
      </c>
      <c r="AZ106" s="139"/>
      <c r="BA106" s="139"/>
      <c r="BB106" s="139"/>
      <c r="BC106" s="139"/>
      <c r="BD106" s="139"/>
      <c r="BE106" s="142">
        <f t="shared" si="0"/>
        <v>0</v>
      </c>
      <c r="BF106" s="142">
        <f t="shared" si="1"/>
        <v>0</v>
      </c>
      <c r="BG106" s="142">
        <f t="shared" si="2"/>
        <v>0</v>
      </c>
      <c r="BH106" s="142">
        <f t="shared" si="3"/>
        <v>0</v>
      </c>
      <c r="BI106" s="142">
        <f t="shared" si="4"/>
        <v>0</v>
      </c>
      <c r="BJ106" s="141" t="s">
        <v>90</v>
      </c>
      <c r="BK106" s="139"/>
      <c r="BL106" s="139"/>
      <c r="BM106" s="139"/>
    </row>
    <row r="107" spans="2:65" s="1" customFormat="1" ht="18" customHeight="1">
      <c r="B107" s="34"/>
      <c r="D107" s="239" t="s">
        <v>162</v>
      </c>
      <c r="E107" s="240"/>
      <c r="F107" s="240"/>
      <c r="J107" s="100">
        <v>0</v>
      </c>
      <c r="L107" s="138"/>
      <c r="M107" s="139"/>
      <c r="N107" s="140" t="s">
        <v>44</v>
      </c>
      <c r="O107" s="139"/>
      <c r="P107" s="139"/>
      <c r="Q107" s="139"/>
      <c r="R107" s="139"/>
      <c r="S107" s="139"/>
      <c r="T107" s="139"/>
      <c r="U107" s="139"/>
      <c r="V107" s="139"/>
      <c r="W107" s="139"/>
      <c r="X107" s="139"/>
      <c r="Y107" s="139"/>
      <c r="Z107" s="139"/>
      <c r="AA107" s="139"/>
      <c r="AB107" s="139"/>
      <c r="AC107" s="139"/>
      <c r="AD107" s="139"/>
      <c r="AE107" s="139"/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41" t="s">
        <v>160</v>
      </c>
      <c r="AZ107" s="139"/>
      <c r="BA107" s="139"/>
      <c r="BB107" s="139"/>
      <c r="BC107" s="139"/>
      <c r="BD107" s="139"/>
      <c r="BE107" s="142">
        <f t="shared" si="0"/>
        <v>0</v>
      </c>
      <c r="BF107" s="142">
        <f t="shared" si="1"/>
        <v>0</v>
      </c>
      <c r="BG107" s="142">
        <f t="shared" si="2"/>
        <v>0</v>
      </c>
      <c r="BH107" s="142">
        <f t="shared" si="3"/>
        <v>0</v>
      </c>
      <c r="BI107" s="142">
        <f t="shared" si="4"/>
        <v>0</v>
      </c>
      <c r="BJ107" s="141" t="s">
        <v>90</v>
      </c>
      <c r="BK107" s="139"/>
      <c r="BL107" s="139"/>
      <c r="BM107" s="139"/>
    </row>
    <row r="108" spans="2:65" s="1" customFormat="1" ht="18" customHeight="1">
      <c r="B108" s="34"/>
      <c r="D108" s="239" t="s">
        <v>163</v>
      </c>
      <c r="E108" s="240"/>
      <c r="F108" s="240"/>
      <c r="J108" s="100">
        <v>0</v>
      </c>
      <c r="L108" s="138"/>
      <c r="M108" s="139"/>
      <c r="N108" s="140" t="s">
        <v>44</v>
      </c>
      <c r="O108" s="139"/>
      <c r="P108" s="139"/>
      <c r="Q108" s="139"/>
      <c r="R108" s="139"/>
      <c r="S108" s="139"/>
      <c r="T108" s="139"/>
      <c r="U108" s="139"/>
      <c r="V108" s="139"/>
      <c r="W108" s="139"/>
      <c r="X108" s="139"/>
      <c r="Y108" s="139"/>
      <c r="Z108" s="139"/>
      <c r="AA108" s="139"/>
      <c r="AB108" s="139"/>
      <c r="AC108" s="139"/>
      <c r="AD108" s="139"/>
      <c r="AE108" s="139"/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41" t="s">
        <v>160</v>
      </c>
      <c r="AZ108" s="139"/>
      <c r="BA108" s="139"/>
      <c r="BB108" s="139"/>
      <c r="BC108" s="139"/>
      <c r="BD108" s="139"/>
      <c r="BE108" s="142">
        <f t="shared" si="0"/>
        <v>0</v>
      </c>
      <c r="BF108" s="142">
        <f t="shared" si="1"/>
        <v>0</v>
      </c>
      <c r="BG108" s="142">
        <f t="shared" si="2"/>
        <v>0</v>
      </c>
      <c r="BH108" s="142">
        <f t="shared" si="3"/>
        <v>0</v>
      </c>
      <c r="BI108" s="142">
        <f t="shared" si="4"/>
        <v>0</v>
      </c>
      <c r="BJ108" s="141" t="s">
        <v>90</v>
      </c>
      <c r="BK108" s="139"/>
      <c r="BL108" s="139"/>
      <c r="BM108" s="139"/>
    </row>
    <row r="109" spans="2:65" s="1" customFormat="1" ht="18" customHeight="1">
      <c r="B109" s="34"/>
      <c r="D109" s="239" t="s">
        <v>1086</v>
      </c>
      <c r="E109" s="240"/>
      <c r="F109" s="240"/>
      <c r="J109" s="100">
        <v>0</v>
      </c>
      <c r="L109" s="138"/>
      <c r="M109" s="139"/>
      <c r="N109" s="140" t="s">
        <v>44</v>
      </c>
      <c r="O109" s="139"/>
      <c r="P109" s="139"/>
      <c r="Q109" s="139"/>
      <c r="R109" s="139"/>
      <c r="S109" s="139"/>
      <c r="T109" s="139"/>
      <c r="U109" s="139"/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/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41" t="s">
        <v>160</v>
      </c>
      <c r="AZ109" s="139"/>
      <c r="BA109" s="139"/>
      <c r="BB109" s="139"/>
      <c r="BC109" s="139"/>
      <c r="BD109" s="139"/>
      <c r="BE109" s="142">
        <f t="shared" si="0"/>
        <v>0</v>
      </c>
      <c r="BF109" s="142">
        <f t="shared" si="1"/>
        <v>0</v>
      </c>
      <c r="BG109" s="142">
        <f t="shared" si="2"/>
        <v>0</v>
      </c>
      <c r="BH109" s="142">
        <f t="shared" si="3"/>
        <v>0</v>
      </c>
      <c r="BI109" s="142">
        <f t="shared" si="4"/>
        <v>0</v>
      </c>
      <c r="BJ109" s="141" t="s">
        <v>90</v>
      </c>
      <c r="BK109" s="139"/>
      <c r="BL109" s="139"/>
      <c r="BM109" s="139"/>
    </row>
    <row r="110" spans="2:65" s="1" customFormat="1" ht="18" customHeight="1">
      <c r="B110" s="34"/>
      <c r="D110" s="99" t="s">
        <v>165</v>
      </c>
      <c r="J110" s="100">
        <f>ROUND(J32*T110,2)</f>
        <v>0</v>
      </c>
      <c r="L110" s="138"/>
      <c r="M110" s="139"/>
      <c r="N110" s="140" t="s">
        <v>44</v>
      </c>
      <c r="O110" s="139"/>
      <c r="P110" s="139"/>
      <c r="Q110" s="139"/>
      <c r="R110" s="139"/>
      <c r="S110" s="139"/>
      <c r="T110" s="139"/>
      <c r="U110" s="139"/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41" t="s">
        <v>166</v>
      </c>
      <c r="AZ110" s="139"/>
      <c r="BA110" s="139"/>
      <c r="BB110" s="139"/>
      <c r="BC110" s="139"/>
      <c r="BD110" s="139"/>
      <c r="BE110" s="142">
        <f t="shared" si="0"/>
        <v>0</v>
      </c>
      <c r="BF110" s="142">
        <f t="shared" si="1"/>
        <v>0</v>
      </c>
      <c r="BG110" s="142">
        <f t="shared" si="2"/>
        <v>0</v>
      </c>
      <c r="BH110" s="142">
        <f t="shared" si="3"/>
        <v>0</v>
      </c>
      <c r="BI110" s="142">
        <f t="shared" si="4"/>
        <v>0</v>
      </c>
      <c r="BJ110" s="141" t="s">
        <v>90</v>
      </c>
      <c r="BK110" s="139"/>
      <c r="BL110" s="139"/>
      <c r="BM110" s="139"/>
    </row>
    <row r="111" spans="2:65" s="1" customFormat="1">
      <c r="B111" s="34"/>
      <c r="L111" s="34"/>
    </row>
    <row r="112" spans="2:65" s="1" customFormat="1" ht="29.25" customHeight="1">
      <c r="B112" s="34"/>
      <c r="C112" s="106" t="s">
        <v>132</v>
      </c>
      <c r="D112" s="107"/>
      <c r="E112" s="107"/>
      <c r="F112" s="107"/>
      <c r="G112" s="107"/>
      <c r="H112" s="107"/>
      <c r="I112" s="107"/>
      <c r="J112" s="108">
        <f>ROUND(J98+J104,2)</f>
        <v>14044.26</v>
      </c>
      <c r="K112" s="107"/>
      <c r="L112" s="34"/>
    </row>
    <row r="113" spans="2:12" s="1" customFormat="1" ht="6.95" customHeight="1"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34"/>
    </row>
    <row r="117" spans="2:12" s="1" customFormat="1" ht="6.95" customHeight="1">
      <c r="B117" s="51"/>
      <c r="C117" s="52"/>
      <c r="D117" s="52"/>
      <c r="E117" s="52"/>
      <c r="F117" s="52"/>
      <c r="G117" s="52"/>
      <c r="H117" s="52"/>
      <c r="I117" s="52"/>
      <c r="J117" s="52"/>
      <c r="K117" s="52"/>
      <c r="L117" s="34"/>
    </row>
    <row r="118" spans="2:12" s="1" customFormat="1" ht="24.95" customHeight="1">
      <c r="B118" s="34"/>
      <c r="C118" s="21" t="s">
        <v>167</v>
      </c>
      <c r="L118" s="34"/>
    </row>
    <row r="119" spans="2:12" s="1" customFormat="1" ht="6.95" customHeight="1">
      <c r="B119" s="34"/>
      <c r="L119" s="34"/>
    </row>
    <row r="120" spans="2:12" s="1" customFormat="1" ht="12" customHeight="1">
      <c r="B120" s="34"/>
      <c r="C120" s="27" t="s">
        <v>15</v>
      </c>
      <c r="L120" s="34"/>
    </row>
    <row r="121" spans="2:12" s="1" customFormat="1" ht="16.5" customHeight="1">
      <c r="B121" s="34"/>
      <c r="E121" s="290" t="str">
        <f>E7</f>
        <v>NÚRCH - modernizácia vybraných rehabilitačných priestorov</v>
      </c>
      <c r="F121" s="292"/>
      <c r="G121" s="292"/>
      <c r="H121" s="292"/>
      <c r="L121" s="34"/>
    </row>
    <row r="122" spans="2:12" ht="12" customHeight="1">
      <c r="B122" s="20"/>
      <c r="C122" s="27" t="s">
        <v>134</v>
      </c>
      <c r="L122" s="20"/>
    </row>
    <row r="123" spans="2:12" s="1" customFormat="1" ht="16.5" customHeight="1">
      <c r="B123" s="34"/>
      <c r="E123" s="290" t="s">
        <v>135</v>
      </c>
      <c r="F123" s="289"/>
      <c r="G123" s="289"/>
      <c r="H123" s="289"/>
      <c r="L123" s="34"/>
    </row>
    <row r="124" spans="2:12" s="1" customFormat="1" ht="12" customHeight="1">
      <c r="B124" s="34"/>
      <c r="C124" s="27" t="s">
        <v>136</v>
      </c>
      <c r="L124" s="34"/>
    </row>
    <row r="125" spans="2:12" s="1" customFormat="1" ht="16.5" customHeight="1">
      <c r="B125" s="34"/>
      <c r="E125" s="279" t="str">
        <f>E11</f>
        <v>02-f - Vzduchotechnika</v>
      </c>
      <c r="F125" s="289"/>
      <c r="G125" s="289"/>
      <c r="H125" s="289"/>
      <c r="L125" s="34"/>
    </row>
    <row r="126" spans="2:12" s="1" customFormat="1" ht="6.95" customHeight="1">
      <c r="B126" s="34"/>
      <c r="L126" s="34"/>
    </row>
    <row r="127" spans="2:12" s="1" customFormat="1" ht="12" customHeight="1">
      <c r="B127" s="34"/>
      <c r="C127" s="27" t="s">
        <v>19</v>
      </c>
      <c r="F127" s="25" t="str">
        <f>F14</f>
        <v>Piešťany, Nábrežie Ivana Krasku, p.č: 5825/2</v>
      </c>
      <c r="I127" s="27" t="s">
        <v>21</v>
      </c>
      <c r="J127" s="57">
        <f>IF(J14="","",J14)</f>
        <v>44967</v>
      </c>
      <c r="L127" s="34"/>
    </row>
    <row r="128" spans="2:12" s="1" customFormat="1" ht="6.95" customHeight="1">
      <c r="B128" s="34"/>
      <c r="L128" s="34"/>
    </row>
    <row r="129" spans="2:65" s="1" customFormat="1" ht="15.2" customHeight="1">
      <c r="B129" s="34"/>
      <c r="C129" s="27" t="s">
        <v>22</v>
      </c>
      <c r="F129" s="25" t="str">
        <f>E17</f>
        <v>NURCH Piešťany, Nábr. I. Krasku 4, 921 12 Piešťany</v>
      </c>
      <c r="I129" s="27" t="s">
        <v>27</v>
      </c>
      <c r="J129" s="30" t="str">
        <f>E23</f>
        <v>Portik spol. s r.o.</v>
      </c>
      <c r="L129" s="34"/>
    </row>
    <row r="130" spans="2:65" s="1" customFormat="1" ht="15.2" customHeight="1">
      <c r="B130" s="34"/>
      <c r="C130" s="27" t="s">
        <v>26</v>
      </c>
      <c r="F130" s="25" t="str">
        <f>IF(E20="","",E20)</f>
        <v>OB-BELSTAV, s.r.o., Olešná 500</v>
      </c>
      <c r="I130" s="27" t="s">
        <v>32</v>
      </c>
      <c r="J130" s="30" t="str">
        <f>E26</f>
        <v>-</v>
      </c>
      <c r="L130" s="34"/>
    </row>
    <row r="131" spans="2:65" s="1" customFormat="1" ht="10.35" customHeight="1">
      <c r="B131" s="34"/>
      <c r="L131" s="34"/>
    </row>
    <row r="132" spans="2:65" s="10" customFormat="1" ht="29.25" customHeight="1">
      <c r="B132" s="143"/>
      <c r="C132" s="144" t="s">
        <v>168</v>
      </c>
      <c r="D132" s="145" t="s">
        <v>63</v>
      </c>
      <c r="E132" s="145" t="s">
        <v>59</v>
      </c>
      <c r="F132" s="145" t="s">
        <v>60</v>
      </c>
      <c r="G132" s="145" t="s">
        <v>169</v>
      </c>
      <c r="H132" s="145" t="s">
        <v>170</v>
      </c>
      <c r="I132" s="145" t="s">
        <v>171</v>
      </c>
      <c r="J132" s="146" t="s">
        <v>143</v>
      </c>
      <c r="K132" s="147" t="s">
        <v>172</v>
      </c>
      <c r="L132" s="143"/>
      <c r="M132" s="64" t="s">
        <v>1</v>
      </c>
      <c r="N132" s="65" t="s">
        <v>42</v>
      </c>
      <c r="O132" s="65" t="s">
        <v>173</v>
      </c>
      <c r="P132" s="65" t="s">
        <v>174</v>
      </c>
      <c r="Q132" s="65" t="s">
        <v>175</v>
      </c>
      <c r="R132" s="65" t="s">
        <v>176</v>
      </c>
      <c r="S132" s="65" t="s">
        <v>177</v>
      </c>
      <c r="T132" s="66" t="s">
        <v>178</v>
      </c>
    </row>
    <row r="133" spans="2:65" s="1" customFormat="1" ht="22.9" customHeight="1">
      <c r="B133" s="34"/>
      <c r="C133" s="69" t="s">
        <v>140</v>
      </c>
      <c r="J133" s="148">
        <f>BK133</f>
        <v>14044.26</v>
      </c>
      <c r="L133" s="34"/>
      <c r="M133" s="67"/>
      <c r="N133" s="58"/>
      <c r="O133" s="58"/>
      <c r="P133" s="149">
        <f>P134+P159+P178</f>
        <v>0</v>
      </c>
      <c r="Q133" s="58"/>
      <c r="R133" s="149">
        <f>R134+R159+R178</f>
        <v>0</v>
      </c>
      <c r="S133" s="58"/>
      <c r="T133" s="150">
        <f>T134+T159+T178</f>
        <v>0</v>
      </c>
      <c r="AT133" s="17" t="s">
        <v>77</v>
      </c>
      <c r="AU133" s="17" t="s">
        <v>145</v>
      </c>
      <c r="BK133" s="151">
        <f>BK134+BK159+BK178</f>
        <v>14044.26</v>
      </c>
    </row>
    <row r="134" spans="2:65" s="11" customFormat="1" ht="25.9" customHeight="1">
      <c r="B134" s="152"/>
      <c r="D134" s="153" t="s">
        <v>77</v>
      </c>
      <c r="E134" s="154" t="s">
        <v>1508</v>
      </c>
      <c r="F134" s="154" t="s">
        <v>1509</v>
      </c>
      <c r="I134" s="155"/>
      <c r="J134" s="135">
        <f>BK134</f>
        <v>9685.7800000000007</v>
      </c>
      <c r="L134" s="152"/>
      <c r="M134" s="156"/>
      <c r="P134" s="157">
        <f>SUM(P135:P158)</f>
        <v>0</v>
      </c>
      <c r="R134" s="157">
        <f>SUM(R135:R158)</f>
        <v>0</v>
      </c>
      <c r="T134" s="158">
        <f>SUM(T135:T158)</f>
        <v>0</v>
      </c>
      <c r="AR134" s="153" t="s">
        <v>85</v>
      </c>
      <c r="AT134" s="159" t="s">
        <v>77</v>
      </c>
      <c r="AU134" s="159" t="s">
        <v>78</v>
      </c>
      <c r="AY134" s="153" t="s">
        <v>181</v>
      </c>
      <c r="BK134" s="160">
        <f>SUM(BK135:BK158)</f>
        <v>9685.7800000000007</v>
      </c>
    </row>
    <row r="135" spans="2:65" s="1" customFormat="1" ht="16.5" customHeight="1">
      <c r="B135" s="34"/>
      <c r="C135" s="163" t="s">
        <v>78</v>
      </c>
      <c r="D135" s="163" t="s">
        <v>184</v>
      </c>
      <c r="E135" s="164" t="s">
        <v>1510</v>
      </c>
      <c r="F135" s="165" t="s">
        <v>1511</v>
      </c>
      <c r="G135" s="166" t="s">
        <v>225</v>
      </c>
      <c r="H135" s="167">
        <v>1</v>
      </c>
      <c r="I135" s="168">
        <v>4957</v>
      </c>
      <c r="J135" s="169">
        <f>ROUND(I135*H135,2)</f>
        <v>4957</v>
      </c>
      <c r="K135" s="170"/>
      <c r="L135" s="34"/>
      <c r="M135" s="171" t="s">
        <v>1</v>
      </c>
      <c r="N135" s="137" t="s">
        <v>44</v>
      </c>
      <c r="P135" s="172">
        <f>O135*H135</f>
        <v>0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AR135" s="174" t="s">
        <v>188</v>
      </c>
      <c r="AT135" s="174" t="s">
        <v>184</v>
      </c>
      <c r="AU135" s="174" t="s">
        <v>85</v>
      </c>
      <c r="AY135" s="17" t="s">
        <v>181</v>
      </c>
      <c r="BE135" s="103">
        <f>IF(N135="základná",J135,0)</f>
        <v>0</v>
      </c>
      <c r="BF135" s="103">
        <f>IF(N135="znížená",J135,0)</f>
        <v>4957</v>
      </c>
      <c r="BG135" s="103">
        <f>IF(N135="zákl. prenesená",J135,0)</f>
        <v>0</v>
      </c>
      <c r="BH135" s="103">
        <f>IF(N135="zníž. prenesená",J135,0)</f>
        <v>0</v>
      </c>
      <c r="BI135" s="103">
        <f>IF(N135="nulová",J135,0)</f>
        <v>0</v>
      </c>
      <c r="BJ135" s="17" t="s">
        <v>90</v>
      </c>
      <c r="BK135" s="103">
        <f>ROUND(I135*H135,2)</f>
        <v>4957</v>
      </c>
      <c r="BL135" s="17" t="s">
        <v>188</v>
      </c>
      <c r="BM135" s="174" t="s">
        <v>90</v>
      </c>
    </row>
    <row r="136" spans="2:65" s="1" customFormat="1" ht="48.75">
      <c r="B136" s="34"/>
      <c r="D136" s="175" t="s">
        <v>190</v>
      </c>
      <c r="F136" s="176" t="s">
        <v>1512</v>
      </c>
      <c r="I136" s="139"/>
      <c r="L136" s="34"/>
      <c r="M136" s="177"/>
      <c r="T136" s="61"/>
      <c r="AT136" s="17" t="s">
        <v>190</v>
      </c>
      <c r="AU136" s="17" t="s">
        <v>85</v>
      </c>
    </row>
    <row r="137" spans="2:65" s="1" customFormat="1" ht="16.5" customHeight="1">
      <c r="B137" s="34"/>
      <c r="C137" s="163" t="s">
        <v>78</v>
      </c>
      <c r="D137" s="163" t="s">
        <v>184</v>
      </c>
      <c r="E137" s="164" t="s">
        <v>1513</v>
      </c>
      <c r="F137" s="165" t="s">
        <v>1514</v>
      </c>
      <c r="G137" s="166" t="s">
        <v>348</v>
      </c>
      <c r="H137" s="167">
        <v>1</v>
      </c>
      <c r="I137" s="168">
        <v>482</v>
      </c>
      <c r="J137" s="169">
        <f t="shared" ref="J137:J145" si="5">ROUND(I137*H137,2)</f>
        <v>482</v>
      </c>
      <c r="K137" s="170"/>
      <c r="L137" s="34"/>
      <c r="M137" s="171" t="s">
        <v>1</v>
      </c>
      <c r="N137" s="137" t="s">
        <v>44</v>
      </c>
      <c r="P137" s="172">
        <f t="shared" ref="P137:P145" si="6">O137*H137</f>
        <v>0</v>
      </c>
      <c r="Q137" s="172">
        <v>0</v>
      </c>
      <c r="R137" s="172">
        <f t="shared" ref="R137:R145" si="7">Q137*H137</f>
        <v>0</v>
      </c>
      <c r="S137" s="172">
        <v>0</v>
      </c>
      <c r="T137" s="173">
        <f t="shared" ref="T137:T145" si="8">S137*H137</f>
        <v>0</v>
      </c>
      <c r="AR137" s="174" t="s">
        <v>188</v>
      </c>
      <c r="AT137" s="174" t="s">
        <v>184</v>
      </c>
      <c r="AU137" s="174" t="s">
        <v>85</v>
      </c>
      <c r="AY137" s="17" t="s">
        <v>181</v>
      </c>
      <c r="BE137" s="103">
        <f t="shared" ref="BE137:BE145" si="9">IF(N137="základná",J137,0)</f>
        <v>0</v>
      </c>
      <c r="BF137" s="103">
        <f t="shared" ref="BF137:BF145" si="10">IF(N137="znížená",J137,0)</f>
        <v>482</v>
      </c>
      <c r="BG137" s="103">
        <f t="shared" ref="BG137:BG145" si="11">IF(N137="zákl. prenesená",J137,0)</f>
        <v>0</v>
      </c>
      <c r="BH137" s="103">
        <f t="shared" ref="BH137:BH145" si="12">IF(N137="zníž. prenesená",J137,0)</f>
        <v>0</v>
      </c>
      <c r="BI137" s="103">
        <f t="shared" ref="BI137:BI145" si="13">IF(N137="nulová",J137,0)</f>
        <v>0</v>
      </c>
      <c r="BJ137" s="17" t="s">
        <v>90</v>
      </c>
      <c r="BK137" s="103">
        <f t="shared" ref="BK137:BK145" si="14">ROUND(I137*H137,2)</f>
        <v>482</v>
      </c>
      <c r="BL137" s="17" t="s">
        <v>188</v>
      </c>
      <c r="BM137" s="174" t="s">
        <v>188</v>
      </c>
    </row>
    <row r="138" spans="2:65" s="1" customFormat="1" ht="21.75" customHeight="1">
      <c r="B138" s="34"/>
      <c r="C138" s="163" t="s">
        <v>78</v>
      </c>
      <c r="D138" s="163" t="s">
        <v>184</v>
      </c>
      <c r="E138" s="164" t="s">
        <v>1515</v>
      </c>
      <c r="F138" s="165" t="s">
        <v>1516</v>
      </c>
      <c r="G138" s="166" t="s">
        <v>225</v>
      </c>
      <c r="H138" s="167">
        <v>2</v>
      </c>
      <c r="I138" s="168">
        <v>89</v>
      </c>
      <c r="J138" s="169">
        <f t="shared" si="5"/>
        <v>178</v>
      </c>
      <c r="K138" s="170"/>
      <c r="L138" s="34"/>
      <c r="M138" s="171" t="s">
        <v>1</v>
      </c>
      <c r="N138" s="137" t="s">
        <v>44</v>
      </c>
      <c r="P138" s="172">
        <f t="shared" si="6"/>
        <v>0</v>
      </c>
      <c r="Q138" s="172">
        <v>0</v>
      </c>
      <c r="R138" s="172">
        <f t="shared" si="7"/>
        <v>0</v>
      </c>
      <c r="S138" s="172">
        <v>0</v>
      </c>
      <c r="T138" s="173">
        <f t="shared" si="8"/>
        <v>0</v>
      </c>
      <c r="AR138" s="174" t="s">
        <v>188</v>
      </c>
      <c r="AT138" s="174" t="s">
        <v>184</v>
      </c>
      <c r="AU138" s="174" t="s">
        <v>85</v>
      </c>
      <c r="AY138" s="17" t="s">
        <v>181</v>
      </c>
      <c r="BE138" s="103">
        <f t="shared" si="9"/>
        <v>0</v>
      </c>
      <c r="BF138" s="103">
        <f t="shared" si="10"/>
        <v>178</v>
      </c>
      <c r="BG138" s="103">
        <f t="shared" si="11"/>
        <v>0</v>
      </c>
      <c r="BH138" s="103">
        <f t="shared" si="12"/>
        <v>0</v>
      </c>
      <c r="BI138" s="103">
        <f t="shared" si="13"/>
        <v>0</v>
      </c>
      <c r="BJ138" s="17" t="s">
        <v>90</v>
      </c>
      <c r="BK138" s="103">
        <f t="shared" si="14"/>
        <v>178</v>
      </c>
      <c r="BL138" s="17" t="s">
        <v>188</v>
      </c>
      <c r="BM138" s="174" t="s">
        <v>216</v>
      </c>
    </row>
    <row r="139" spans="2:65" s="1" customFormat="1" ht="16.5" customHeight="1">
      <c r="B139" s="34"/>
      <c r="C139" s="163" t="s">
        <v>78</v>
      </c>
      <c r="D139" s="163" t="s">
        <v>184</v>
      </c>
      <c r="E139" s="164" t="s">
        <v>1517</v>
      </c>
      <c r="F139" s="165" t="s">
        <v>1518</v>
      </c>
      <c r="G139" s="166" t="s">
        <v>225</v>
      </c>
      <c r="H139" s="167">
        <v>3</v>
      </c>
      <c r="I139" s="168">
        <v>186</v>
      </c>
      <c r="J139" s="169">
        <f t="shared" si="5"/>
        <v>558</v>
      </c>
      <c r="K139" s="170"/>
      <c r="L139" s="34"/>
      <c r="M139" s="171" t="s">
        <v>1</v>
      </c>
      <c r="N139" s="137" t="s">
        <v>44</v>
      </c>
      <c r="P139" s="172">
        <f t="shared" si="6"/>
        <v>0</v>
      </c>
      <c r="Q139" s="172">
        <v>0</v>
      </c>
      <c r="R139" s="172">
        <f t="shared" si="7"/>
        <v>0</v>
      </c>
      <c r="S139" s="172">
        <v>0</v>
      </c>
      <c r="T139" s="173">
        <f t="shared" si="8"/>
        <v>0</v>
      </c>
      <c r="AR139" s="174" t="s">
        <v>188</v>
      </c>
      <c r="AT139" s="174" t="s">
        <v>184</v>
      </c>
      <c r="AU139" s="174" t="s">
        <v>85</v>
      </c>
      <c r="AY139" s="17" t="s">
        <v>181</v>
      </c>
      <c r="BE139" s="103">
        <f t="shared" si="9"/>
        <v>0</v>
      </c>
      <c r="BF139" s="103">
        <f t="shared" si="10"/>
        <v>558</v>
      </c>
      <c r="BG139" s="103">
        <f t="shared" si="11"/>
        <v>0</v>
      </c>
      <c r="BH139" s="103">
        <f t="shared" si="12"/>
        <v>0</v>
      </c>
      <c r="BI139" s="103">
        <f t="shared" si="13"/>
        <v>0</v>
      </c>
      <c r="BJ139" s="17" t="s">
        <v>90</v>
      </c>
      <c r="BK139" s="103">
        <f t="shared" si="14"/>
        <v>558</v>
      </c>
      <c r="BL139" s="17" t="s">
        <v>188</v>
      </c>
      <c r="BM139" s="174" t="s">
        <v>229</v>
      </c>
    </row>
    <row r="140" spans="2:65" s="1" customFormat="1" ht="16.5" customHeight="1">
      <c r="B140" s="34"/>
      <c r="C140" s="163" t="s">
        <v>78</v>
      </c>
      <c r="D140" s="163" t="s">
        <v>184</v>
      </c>
      <c r="E140" s="164" t="s">
        <v>1519</v>
      </c>
      <c r="F140" s="165" t="s">
        <v>1520</v>
      </c>
      <c r="G140" s="166" t="s">
        <v>225</v>
      </c>
      <c r="H140" s="167">
        <v>1</v>
      </c>
      <c r="I140" s="168">
        <v>210</v>
      </c>
      <c r="J140" s="169">
        <f t="shared" si="5"/>
        <v>210</v>
      </c>
      <c r="K140" s="170"/>
      <c r="L140" s="34"/>
      <c r="M140" s="171" t="s">
        <v>1</v>
      </c>
      <c r="N140" s="137" t="s">
        <v>44</v>
      </c>
      <c r="P140" s="172">
        <f t="shared" si="6"/>
        <v>0</v>
      </c>
      <c r="Q140" s="172">
        <v>0</v>
      </c>
      <c r="R140" s="172">
        <f t="shared" si="7"/>
        <v>0</v>
      </c>
      <c r="S140" s="172">
        <v>0</v>
      </c>
      <c r="T140" s="173">
        <f t="shared" si="8"/>
        <v>0</v>
      </c>
      <c r="AR140" s="174" t="s">
        <v>188</v>
      </c>
      <c r="AT140" s="174" t="s">
        <v>184</v>
      </c>
      <c r="AU140" s="174" t="s">
        <v>85</v>
      </c>
      <c r="AY140" s="17" t="s">
        <v>181</v>
      </c>
      <c r="BE140" s="103">
        <f t="shared" si="9"/>
        <v>0</v>
      </c>
      <c r="BF140" s="103">
        <f t="shared" si="10"/>
        <v>210</v>
      </c>
      <c r="BG140" s="103">
        <f t="shared" si="11"/>
        <v>0</v>
      </c>
      <c r="BH140" s="103">
        <f t="shared" si="12"/>
        <v>0</v>
      </c>
      <c r="BI140" s="103">
        <f t="shared" si="13"/>
        <v>0</v>
      </c>
      <c r="BJ140" s="17" t="s">
        <v>90</v>
      </c>
      <c r="BK140" s="103">
        <f t="shared" si="14"/>
        <v>210</v>
      </c>
      <c r="BL140" s="17" t="s">
        <v>188</v>
      </c>
      <c r="BM140" s="174" t="s">
        <v>228</v>
      </c>
    </row>
    <row r="141" spans="2:65" s="1" customFormat="1" ht="16.5" customHeight="1">
      <c r="B141" s="34"/>
      <c r="C141" s="163" t="s">
        <v>78</v>
      </c>
      <c r="D141" s="163" t="s">
        <v>184</v>
      </c>
      <c r="E141" s="164" t="s">
        <v>1521</v>
      </c>
      <c r="F141" s="165" t="s">
        <v>1522</v>
      </c>
      <c r="G141" s="166" t="s">
        <v>225</v>
      </c>
      <c r="H141" s="167">
        <v>2</v>
      </c>
      <c r="I141" s="168">
        <v>29.9</v>
      </c>
      <c r="J141" s="169">
        <f t="shared" si="5"/>
        <v>59.8</v>
      </c>
      <c r="K141" s="170"/>
      <c r="L141" s="34"/>
      <c r="M141" s="171" t="s">
        <v>1</v>
      </c>
      <c r="N141" s="137" t="s">
        <v>44</v>
      </c>
      <c r="P141" s="172">
        <f t="shared" si="6"/>
        <v>0</v>
      </c>
      <c r="Q141" s="172">
        <v>0</v>
      </c>
      <c r="R141" s="172">
        <f t="shared" si="7"/>
        <v>0</v>
      </c>
      <c r="S141" s="172">
        <v>0</v>
      </c>
      <c r="T141" s="173">
        <f t="shared" si="8"/>
        <v>0</v>
      </c>
      <c r="AR141" s="174" t="s">
        <v>188</v>
      </c>
      <c r="AT141" s="174" t="s">
        <v>184</v>
      </c>
      <c r="AU141" s="174" t="s">
        <v>85</v>
      </c>
      <c r="AY141" s="17" t="s">
        <v>181</v>
      </c>
      <c r="BE141" s="103">
        <f t="shared" si="9"/>
        <v>0</v>
      </c>
      <c r="BF141" s="103">
        <f t="shared" si="10"/>
        <v>59.8</v>
      </c>
      <c r="BG141" s="103">
        <f t="shared" si="11"/>
        <v>0</v>
      </c>
      <c r="BH141" s="103">
        <f t="shared" si="12"/>
        <v>0</v>
      </c>
      <c r="BI141" s="103">
        <f t="shared" si="13"/>
        <v>0</v>
      </c>
      <c r="BJ141" s="17" t="s">
        <v>90</v>
      </c>
      <c r="BK141" s="103">
        <f t="shared" si="14"/>
        <v>59.8</v>
      </c>
      <c r="BL141" s="17" t="s">
        <v>188</v>
      </c>
      <c r="BM141" s="174" t="s">
        <v>250</v>
      </c>
    </row>
    <row r="142" spans="2:65" s="1" customFormat="1" ht="16.5" customHeight="1">
      <c r="B142" s="34"/>
      <c r="C142" s="163" t="s">
        <v>78</v>
      </c>
      <c r="D142" s="163" t="s">
        <v>184</v>
      </c>
      <c r="E142" s="164" t="s">
        <v>1523</v>
      </c>
      <c r="F142" s="165" t="s">
        <v>1524</v>
      </c>
      <c r="G142" s="166" t="s">
        <v>225</v>
      </c>
      <c r="H142" s="167">
        <v>3</v>
      </c>
      <c r="I142" s="168">
        <v>27.85</v>
      </c>
      <c r="J142" s="169">
        <f t="shared" si="5"/>
        <v>83.55</v>
      </c>
      <c r="K142" s="170"/>
      <c r="L142" s="34"/>
      <c r="M142" s="171" t="s">
        <v>1</v>
      </c>
      <c r="N142" s="137" t="s">
        <v>44</v>
      </c>
      <c r="P142" s="172">
        <f t="shared" si="6"/>
        <v>0</v>
      </c>
      <c r="Q142" s="172">
        <v>0</v>
      </c>
      <c r="R142" s="172">
        <f t="shared" si="7"/>
        <v>0</v>
      </c>
      <c r="S142" s="172">
        <v>0</v>
      </c>
      <c r="T142" s="173">
        <f t="shared" si="8"/>
        <v>0</v>
      </c>
      <c r="AR142" s="174" t="s">
        <v>188</v>
      </c>
      <c r="AT142" s="174" t="s">
        <v>184</v>
      </c>
      <c r="AU142" s="174" t="s">
        <v>85</v>
      </c>
      <c r="AY142" s="17" t="s">
        <v>181</v>
      </c>
      <c r="BE142" s="103">
        <f t="shared" si="9"/>
        <v>0</v>
      </c>
      <c r="BF142" s="103">
        <f t="shared" si="10"/>
        <v>83.55</v>
      </c>
      <c r="BG142" s="103">
        <f t="shared" si="11"/>
        <v>0</v>
      </c>
      <c r="BH142" s="103">
        <f t="shared" si="12"/>
        <v>0</v>
      </c>
      <c r="BI142" s="103">
        <f t="shared" si="13"/>
        <v>0</v>
      </c>
      <c r="BJ142" s="17" t="s">
        <v>90</v>
      </c>
      <c r="BK142" s="103">
        <f t="shared" si="14"/>
        <v>83.55</v>
      </c>
      <c r="BL142" s="17" t="s">
        <v>188</v>
      </c>
      <c r="BM142" s="174" t="s">
        <v>260</v>
      </c>
    </row>
    <row r="143" spans="2:65" s="1" customFormat="1" ht="16.5" customHeight="1">
      <c r="B143" s="34"/>
      <c r="C143" s="163" t="s">
        <v>78</v>
      </c>
      <c r="D143" s="163" t="s">
        <v>184</v>
      </c>
      <c r="E143" s="164" t="s">
        <v>1525</v>
      </c>
      <c r="F143" s="165" t="s">
        <v>1526</v>
      </c>
      <c r="G143" s="166" t="s">
        <v>225</v>
      </c>
      <c r="H143" s="167">
        <v>3</v>
      </c>
      <c r="I143" s="168">
        <v>29.9</v>
      </c>
      <c r="J143" s="169">
        <f t="shared" si="5"/>
        <v>89.7</v>
      </c>
      <c r="K143" s="170"/>
      <c r="L143" s="34"/>
      <c r="M143" s="171" t="s">
        <v>1</v>
      </c>
      <c r="N143" s="137" t="s">
        <v>44</v>
      </c>
      <c r="P143" s="172">
        <f t="shared" si="6"/>
        <v>0</v>
      </c>
      <c r="Q143" s="172">
        <v>0</v>
      </c>
      <c r="R143" s="172">
        <f t="shared" si="7"/>
        <v>0</v>
      </c>
      <c r="S143" s="172">
        <v>0</v>
      </c>
      <c r="T143" s="173">
        <f t="shared" si="8"/>
        <v>0</v>
      </c>
      <c r="AR143" s="174" t="s">
        <v>188</v>
      </c>
      <c r="AT143" s="174" t="s">
        <v>184</v>
      </c>
      <c r="AU143" s="174" t="s">
        <v>85</v>
      </c>
      <c r="AY143" s="17" t="s">
        <v>181</v>
      </c>
      <c r="BE143" s="103">
        <f t="shared" si="9"/>
        <v>0</v>
      </c>
      <c r="BF143" s="103">
        <f t="shared" si="10"/>
        <v>89.7</v>
      </c>
      <c r="BG143" s="103">
        <f t="shared" si="11"/>
        <v>0</v>
      </c>
      <c r="BH143" s="103">
        <f t="shared" si="12"/>
        <v>0</v>
      </c>
      <c r="BI143" s="103">
        <f t="shared" si="13"/>
        <v>0</v>
      </c>
      <c r="BJ143" s="17" t="s">
        <v>90</v>
      </c>
      <c r="BK143" s="103">
        <f t="shared" si="14"/>
        <v>89.7</v>
      </c>
      <c r="BL143" s="17" t="s">
        <v>188</v>
      </c>
      <c r="BM143" s="174" t="s">
        <v>271</v>
      </c>
    </row>
    <row r="144" spans="2:65" s="1" customFormat="1" ht="16.5" customHeight="1">
      <c r="B144" s="34"/>
      <c r="C144" s="163" t="s">
        <v>78</v>
      </c>
      <c r="D144" s="163" t="s">
        <v>184</v>
      </c>
      <c r="E144" s="164" t="s">
        <v>1527</v>
      </c>
      <c r="F144" s="165" t="s">
        <v>1528</v>
      </c>
      <c r="G144" s="166" t="s">
        <v>225</v>
      </c>
      <c r="H144" s="167">
        <v>1</v>
      </c>
      <c r="I144" s="168">
        <v>27.5</v>
      </c>
      <c r="J144" s="169">
        <f t="shared" si="5"/>
        <v>27.5</v>
      </c>
      <c r="K144" s="170"/>
      <c r="L144" s="34"/>
      <c r="M144" s="171" t="s">
        <v>1</v>
      </c>
      <c r="N144" s="137" t="s">
        <v>44</v>
      </c>
      <c r="P144" s="172">
        <f t="shared" si="6"/>
        <v>0</v>
      </c>
      <c r="Q144" s="172">
        <v>0</v>
      </c>
      <c r="R144" s="172">
        <f t="shared" si="7"/>
        <v>0</v>
      </c>
      <c r="S144" s="172">
        <v>0</v>
      </c>
      <c r="T144" s="173">
        <f t="shared" si="8"/>
        <v>0</v>
      </c>
      <c r="AR144" s="174" t="s">
        <v>188</v>
      </c>
      <c r="AT144" s="174" t="s">
        <v>184</v>
      </c>
      <c r="AU144" s="174" t="s">
        <v>85</v>
      </c>
      <c r="AY144" s="17" t="s">
        <v>181</v>
      </c>
      <c r="BE144" s="103">
        <f t="shared" si="9"/>
        <v>0</v>
      </c>
      <c r="BF144" s="103">
        <f t="shared" si="10"/>
        <v>27.5</v>
      </c>
      <c r="BG144" s="103">
        <f t="shared" si="11"/>
        <v>0</v>
      </c>
      <c r="BH144" s="103">
        <f t="shared" si="12"/>
        <v>0</v>
      </c>
      <c r="BI144" s="103">
        <f t="shared" si="13"/>
        <v>0</v>
      </c>
      <c r="BJ144" s="17" t="s">
        <v>90</v>
      </c>
      <c r="BK144" s="103">
        <f t="shared" si="14"/>
        <v>27.5</v>
      </c>
      <c r="BL144" s="17" t="s">
        <v>188</v>
      </c>
      <c r="BM144" s="174" t="s">
        <v>282</v>
      </c>
    </row>
    <row r="145" spans="2:65" s="1" customFormat="1" ht="16.5" customHeight="1">
      <c r="B145" s="34"/>
      <c r="C145" s="163" t="s">
        <v>78</v>
      </c>
      <c r="D145" s="163" t="s">
        <v>184</v>
      </c>
      <c r="E145" s="164" t="s">
        <v>1529</v>
      </c>
      <c r="F145" s="165" t="s">
        <v>1530</v>
      </c>
      <c r="G145" s="166" t="s">
        <v>1531</v>
      </c>
      <c r="H145" s="167">
        <v>2</v>
      </c>
      <c r="I145" s="168">
        <v>15.8</v>
      </c>
      <c r="J145" s="169">
        <f t="shared" si="5"/>
        <v>31.6</v>
      </c>
      <c r="K145" s="170"/>
      <c r="L145" s="34"/>
      <c r="M145" s="171" t="s">
        <v>1</v>
      </c>
      <c r="N145" s="137" t="s">
        <v>44</v>
      </c>
      <c r="P145" s="172">
        <f t="shared" si="6"/>
        <v>0</v>
      </c>
      <c r="Q145" s="172">
        <v>0</v>
      </c>
      <c r="R145" s="172">
        <f t="shared" si="7"/>
        <v>0</v>
      </c>
      <c r="S145" s="172">
        <v>0</v>
      </c>
      <c r="T145" s="173">
        <f t="shared" si="8"/>
        <v>0</v>
      </c>
      <c r="AR145" s="174" t="s">
        <v>188</v>
      </c>
      <c r="AT145" s="174" t="s">
        <v>184</v>
      </c>
      <c r="AU145" s="174" t="s">
        <v>85</v>
      </c>
      <c r="AY145" s="17" t="s">
        <v>181</v>
      </c>
      <c r="BE145" s="103">
        <f t="shared" si="9"/>
        <v>0</v>
      </c>
      <c r="BF145" s="103">
        <f t="shared" si="10"/>
        <v>31.6</v>
      </c>
      <c r="BG145" s="103">
        <f t="shared" si="11"/>
        <v>0</v>
      </c>
      <c r="BH145" s="103">
        <f t="shared" si="12"/>
        <v>0</v>
      </c>
      <c r="BI145" s="103">
        <f t="shared" si="13"/>
        <v>0</v>
      </c>
      <c r="BJ145" s="17" t="s">
        <v>90</v>
      </c>
      <c r="BK145" s="103">
        <f t="shared" si="14"/>
        <v>31.6</v>
      </c>
      <c r="BL145" s="17" t="s">
        <v>188</v>
      </c>
      <c r="BM145" s="174" t="s">
        <v>7</v>
      </c>
    </row>
    <row r="146" spans="2:65" s="1" customFormat="1" ht="19.5">
      <c r="B146" s="34"/>
      <c r="D146" s="175" t="s">
        <v>190</v>
      </c>
      <c r="F146" s="176" t="s">
        <v>1532</v>
      </c>
      <c r="I146" s="139"/>
      <c r="L146" s="34"/>
      <c r="M146" s="177"/>
      <c r="T146" s="61"/>
      <c r="AT146" s="17" t="s">
        <v>190</v>
      </c>
      <c r="AU146" s="17" t="s">
        <v>85</v>
      </c>
    </row>
    <row r="147" spans="2:65" s="1" customFormat="1" ht="16.5" customHeight="1">
      <c r="B147" s="34"/>
      <c r="C147" s="163" t="s">
        <v>78</v>
      </c>
      <c r="D147" s="163" t="s">
        <v>184</v>
      </c>
      <c r="E147" s="164" t="s">
        <v>1533</v>
      </c>
      <c r="F147" s="165" t="s">
        <v>1534</v>
      </c>
      <c r="G147" s="166" t="s">
        <v>1531</v>
      </c>
      <c r="H147" s="167">
        <v>5</v>
      </c>
      <c r="I147" s="168">
        <v>14.97</v>
      </c>
      <c r="J147" s="169">
        <f>ROUND(I147*H147,2)</f>
        <v>74.849999999999994</v>
      </c>
      <c r="K147" s="170"/>
      <c r="L147" s="34"/>
      <c r="M147" s="171" t="s">
        <v>1</v>
      </c>
      <c r="N147" s="137" t="s">
        <v>44</v>
      </c>
      <c r="P147" s="172">
        <f>O147*H147</f>
        <v>0</v>
      </c>
      <c r="Q147" s="172">
        <v>0</v>
      </c>
      <c r="R147" s="172">
        <f>Q147*H147</f>
        <v>0</v>
      </c>
      <c r="S147" s="172">
        <v>0</v>
      </c>
      <c r="T147" s="173">
        <f>S147*H147</f>
        <v>0</v>
      </c>
      <c r="AR147" s="174" t="s">
        <v>188</v>
      </c>
      <c r="AT147" s="174" t="s">
        <v>184</v>
      </c>
      <c r="AU147" s="174" t="s">
        <v>85</v>
      </c>
      <c r="AY147" s="17" t="s">
        <v>181</v>
      </c>
      <c r="BE147" s="103">
        <f>IF(N147="základná",J147,0)</f>
        <v>0</v>
      </c>
      <c r="BF147" s="103">
        <f>IF(N147="znížená",J147,0)</f>
        <v>74.849999999999994</v>
      </c>
      <c r="BG147" s="103">
        <f>IF(N147="zákl. prenesená",J147,0)</f>
        <v>0</v>
      </c>
      <c r="BH147" s="103">
        <f>IF(N147="zníž. prenesená",J147,0)</f>
        <v>0</v>
      </c>
      <c r="BI147" s="103">
        <f>IF(N147="nulová",J147,0)</f>
        <v>0</v>
      </c>
      <c r="BJ147" s="17" t="s">
        <v>90</v>
      </c>
      <c r="BK147" s="103">
        <f>ROUND(I147*H147,2)</f>
        <v>74.849999999999994</v>
      </c>
      <c r="BL147" s="17" t="s">
        <v>188</v>
      </c>
      <c r="BM147" s="174" t="s">
        <v>302</v>
      </c>
    </row>
    <row r="148" spans="2:65" s="1" customFormat="1" ht="16.5" customHeight="1">
      <c r="B148" s="34"/>
      <c r="C148" s="163" t="s">
        <v>78</v>
      </c>
      <c r="D148" s="163" t="s">
        <v>184</v>
      </c>
      <c r="E148" s="164" t="s">
        <v>1535</v>
      </c>
      <c r="F148" s="165" t="s">
        <v>1536</v>
      </c>
      <c r="G148" s="166" t="s">
        <v>1531</v>
      </c>
      <c r="H148" s="167">
        <v>4</v>
      </c>
      <c r="I148" s="168">
        <v>13.5</v>
      </c>
      <c r="J148" s="169">
        <f>ROUND(I148*H148,2)</f>
        <v>54</v>
      </c>
      <c r="K148" s="170"/>
      <c r="L148" s="34"/>
      <c r="M148" s="171" t="s">
        <v>1</v>
      </c>
      <c r="N148" s="137" t="s">
        <v>44</v>
      </c>
      <c r="P148" s="172">
        <f>O148*H148</f>
        <v>0</v>
      </c>
      <c r="Q148" s="172">
        <v>0</v>
      </c>
      <c r="R148" s="172">
        <f>Q148*H148</f>
        <v>0</v>
      </c>
      <c r="S148" s="172">
        <v>0</v>
      </c>
      <c r="T148" s="173">
        <f>S148*H148</f>
        <v>0</v>
      </c>
      <c r="AR148" s="174" t="s">
        <v>188</v>
      </c>
      <c r="AT148" s="174" t="s">
        <v>184</v>
      </c>
      <c r="AU148" s="174" t="s">
        <v>85</v>
      </c>
      <c r="AY148" s="17" t="s">
        <v>181</v>
      </c>
      <c r="BE148" s="103">
        <f>IF(N148="základná",J148,0)</f>
        <v>0</v>
      </c>
      <c r="BF148" s="103">
        <f>IF(N148="znížená",J148,0)</f>
        <v>54</v>
      </c>
      <c r="BG148" s="103">
        <f>IF(N148="zákl. prenesená",J148,0)</f>
        <v>0</v>
      </c>
      <c r="BH148" s="103">
        <f>IF(N148="zníž. prenesená",J148,0)</f>
        <v>0</v>
      </c>
      <c r="BI148" s="103">
        <f>IF(N148="nulová",J148,0)</f>
        <v>0</v>
      </c>
      <c r="BJ148" s="17" t="s">
        <v>90</v>
      </c>
      <c r="BK148" s="103">
        <f>ROUND(I148*H148,2)</f>
        <v>54</v>
      </c>
      <c r="BL148" s="17" t="s">
        <v>188</v>
      </c>
      <c r="BM148" s="174" t="s">
        <v>313</v>
      </c>
    </row>
    <row r="149" spans="2:65" s="1" customFormat="1" ht="16.5" customHeight="1">
      <c r="B149" s="34"/>
      <c r="C149" s="163" t="s">
        <v>78</v>
      </c>
      <c r="D149" s="163" t="s">
        <v>184</v>
      </c>
      <c r="E149" s="164" t="s">
        <v>1537</v>
      </c>
      <c r="F149" s="165" t="s">
        <v>1538</v>
      </c>
      <c r="G149" s="166" t="s">
        <v>1531</v>
      </c>
      <c r="H149" s="167">
        <v>3</v>
      </c>
      <c r="I149" s="168">
        <v>29.9</v>
      </c>
      <c r="J149" s="169">
        <f>ROUND(I149*H149,2)</f>
        <v>89.7</v>
      </c>
      <c r="K149" s="170"/>
      <c r="L149" s="34"/>
      <c r="M149" s="171" t="s">
        <v>1</v>
      </c>
      <c r="N149" s="137" t="s">
        <v>44</v>
      </c>
      <c r="P149" s="172">
        <f>O149*H149</f>
        <v>0</v>
      </c>
      <c r="Q149" s="172">
        <v>0</v>
      </c>
      <c r="R149" s="172">
        <f>Q149*H149</f>
        <v>0</v>
      </c>
      <c r="S149" s="172">
        <v>0</v>
      </c>
      <c r="T149" s="173">
        <f>S149*H149</f>
        <v>0</v>
      </c>
      <c r="AR149" s="174" t="s">
        <v>188</v>
      </c>
      <c r="AT149" s="174" t="s">
        <v>184</v>
      </c>
      <c r="AU149" s="174" t="s">
        <v>85</v>
      </c>
      <c r="AY149" s="17" t="s">
        <v>181</v>
      </c>
      <c r="BE149" s="103">
        <f>IF(N149="základná",J149,0)</f>
        <v>0</v>
      </c>
      <c r="BF149" s="103">
        <f>IF(N149="znížená",J149,0)</f>
        <v>89.7</v>
      </c>
      <c r="BG149" s="103">
        <f>IF(N149="zákl. prenesená",J149,0)</f>
        <v>0</v>
      </c>
      <c r="BH149" s="103">
        <f>IF(N149="zníž. prenesená",J149,0)</f>
        <v>0</v>
      </c>
      <c r="BI149" s="103">
        <f>IF(N149="nulová",J149,0)</f>
        <v>0</v>
      </c>
      <c r="BJ149" s="17" t="s">
        <v>90</v>
      </c>
      <c r="BK149" s="103">
        <f>ROUND(I149*H149,2)</f>
        <v>89.7</v>
      </c>
      <c r="BL149" s="17" t="s">
        <v>188</v>
      </c>
      <c r="BM149" s="174" t="s">
        <v>322</v>
      </c>
    </row>
    <row r="150" spans="2:65" s="1" customFormat="1" ht="19.5">
      <c r="B150" s="34"/>
      <c r="D150" s="175" t="s">
        <v>190</v>
      </c>
      <c r="F150" s="176" t="s">
        <v>1539</v>
      </c>
      <c r="I150" s="139"/>
      <c r="L150" s="34"/>
      <c r="M150" s="177"/>
      <c r="T150" s="61"/>
      <c r="AT150" s="17" t="s">
        <v>190</v>
      </c>
      <c r="AU150" s="17" t="s">
        <v>85</v>
      </c>
    </row>
    <row r="151" spans="2:65" s="1" customFormat="1" ht="16.5" customHeight="1">
      <c r="B151" s="34"/>
      <c r="C151" s="163" t="s">
        <v>78</v>
      </c>
      <c r="D151" s="163" t="s">
        <v>184</v>
      </c>
      <c r="E151" s="164" t="s">
        <v>1540</v>
      </c>
      <c r="F151" s="165" t="s">
        <v>1541</v>
      </c>
      <c r="G151" s="166" t="s">
        <v>1531</v>
      </c>
      <c r="H151" s="167">
        <v>28</v>
      </c>
      <c r="I151" s="168">
        <v>25.86</v>
      </c>
      <c r="J151" s="169">
        <f>ROUND(I151*H151,2)</f>
        <v>724.08</v>
      </c>
      <c r="K151" s="170"/>
      <c r="L151" s="34"/>
      <c r="M151" s="171" t="s">
        <v>1</v>
      </c>
      <c r="N151" s="137" t="s">
        <v>44</v>
      </c>
      <c r="P151" s="172">
        <f>O151*H151</f>
        <v>0</v>
      </c>
      <c r="Q151" s="172">
        <v>0</v>
      </c>
      <c r="R151" s="172">
        <f>Q151*H151</f>
        <v>0</v>
      </c>
      <c r="S151" s="172">
        <v>0</v>
      </c>
      <c r="T151" s="173">
        <f>S151*H151</f>
        <v>0</v>
      </c>
      <c r="AR151" s="174" t="s">
        <v>188</v>
      </c>
      <c r="AT151" s="174" t="s">
        <v>184</v>
      </c>
      <c r="AU151" s="174" t="s">
        <v>85</v>
      </c>
      <c r="AY151" s="17" t="s">
        <v>181</v>
      </c>
      <c r="BE151" s="103">
        <f>IF(N151="základná",J151,0)</f>
        <v>0</v>
      </c>
      <c r="BF151" s="103">
        <f>IF(N151="znížená",J151,0)</f>
        <v>724.08</v>
      </c>
      <c r="BG151" s="103">
        <f>IF(N151="zákl. prenesená",J151,0)</f>
        <v>0</v>
      </c>
      <c r="BH151" s="103">
        <f>IF(N151="zníž. prenesená",J151,0)</f>
        <v>0</v>
      </c>
      <c r="BI151" s="103">
        <f>IF(N151="nulová",J151,0)</f>
        <v>0</v>
      </c>
      <c r="BJ151" s="17" t="s">
        <v>90</v>
      </c>
      <c r="BK151" s="103">
        <f>ROUND(I151*H151,2)</f>
        <v>724.08</v>
      </c>
      <c r="BL151" s="17" t="s">
        <v>188</v>
      </c>
      <c r="BM151" s="174" t="s">
        <v>331</v>
      </c>
    </row>
    <row r="152" spans="2:65" s="1" customFormat="1" ht="16.5" customHeight="1">
      <c r="B152" s="34"/>
      <c r="C152" s="163" t="s">
        <v>78</v>
      </c>
      <c r="D152" s="163" t="s">
        <v>184</v>
      </c>
      <c r="E152" s="164" t="s">
        <v>1542</v>
      </c>
      <c r="F152" s="165" t="s">
        <v>1543</v>
      </c>
      <c r="G152" s="166" t="s">
        <v>1531</v>
      </c>
      <c r="H152" s="167">
        <v>13</v>
      </c>
      <c r="I152" s="168">
        <v>24.9</v>
      </c>
      <c r="J152" s="169">
        <f>ROUND(I152*H152,2)</f>
        <v>323.7</v>
      </c>
      <c r="K152" s="170"/>
      <c r="L152" s="34"/>
      <c r="M152" s="171" t="s">
        <v>1</v>
      </c>
      <c r="N152" s="137" t="s">
        <v>44</v>
      </c>
      <c r="P152" s="172">
        <f>O152*H152</f>
        <v>0</v>
      </c>
      <c r="Q152" s="172">
        <v>0</v>
      </c>
      <c r="R152" s="172">
        <f>Q152*H152</f>
        <v>0</v>
      </c>
      <c r="S152" s="172">
        <v>0</v>
      </c>
      <c r="T152" s="173">
        <f>S152*H152</f>
        <v>0</v>
      </c>
      <c r="AR152" s="174" t="s">
        <v>188</v>
      </c>
      <c r="AT152" s="174" t="s">
        <v>184</v>
      </c>
      <c r="AU152" s="174" t="s">
        <v>85</v>
      </c>
      <c r="AY152" s="17" t="s">
        <v>181</v>
      </c>
      <c r="BE152" s="103">
        <f>IF(N152="základná",J152,0)</f>
        <v>0</v>
      </c>
      <c r="BF152" s="103">
        <f>IF(N152="znížená",J152,0)</f>
        <v>323.7</v>
      </c>
      <c r="BG152" s="103">
        <f>IF(N152="zákl. prenesená",J152,0)</f>
        <v>0</v>
      </c>
      <c r="BH152" s="103">
        <f>IF(N152="zníž. prenesená",J152,0)</f>
        <v>0</v>
      </c>
      <c r="BI152" s="103">
        <f>IF(N152="nulová",J152,0)</f>
        <v>0</v>
      </c>
      <c r="BJ152" s="17" t="s">
        <v>90</v>
      </c>
      <c r="BK152" s="103">
        <f>ROUND(I152*H152,2)</f>
        <v>323.7</v>
      </c>
      <c r="BL152" s="17" t="s">
        <v>188</v>
      </c>
      <c r="BM152" s="174" t="s">
        <v>345</v>
      </c>
    </row>
    <row r="153" spans="2:65" s="1" customFormat="1" ht="16.5" customHeight="1">
      <c r="B153" s="34"/>
      <c r="C153" s="163" t="s">
        <v>78</v>
      </c>
      <c r="D153" s="163" t="s">
        <v>184</v>
      </c>
      <c r="E153" s="164" t="s">
        <v>1544</v>
      </c>
      <c r="F153" s="165" t="s">
        <v>1545</v>
      </c>
      <c r="G153" s="166" t="s">
        <v>1531</v>
      </c>
      <c r="H153" s="167">
        <v>6</v>
      </c>
      <c r="I153" s="168">
        <v>19.8</v>
      </c>
      <c r="J153" s="169">
        <f>ROUND(I153*H153,2)</f>
        <v>118.8</v>
      </c>
      <c r="K153" s="170"/>
      <c r="L153" s="34"/>
      <c r="M153" s="171" t="s">
        <v>1</v>
      </c>
      <c r="N153" s="137" t="s">
        <v>44</v>
      </c>
      <c r="P153" s="172">
        <f>O153*H153</f>
        <v>0</v>
      </c>
      <c r="Q153" s="172">
        <v>0</v>
      </c>
      <c r="R153" s="172">
        <f>Q153*H153</f>
        <v>0</v>
      </c>
      <c r="S153" s="172">
        <v>0</v>
      </c>
      <c r="T153" s="173">
        <f>S153*H153</f>
        <v>0</v>
      </c>
      <c r="AR153" s="174" t="s">
        <v>188</v>
      </c>
      <c r="AT153" s="174" t="s">
        <v>184</v>
      </c>
      <c r="AU153" s="174" t="s">
        <v>85</v>
      </c>
      <c r="AY153" s="17" t="s">
        <v>181</v>
      </c>
      <c r="BE153" s="103">
        <f>IF(N153="základná",J153,0)</f>
        <v>0</v>
      </c>
      <c r="BF153" s="103">
        <f>IF(N153="znížená",J153,0)</f>
        <v>118.8</v>
      </c>
      <c r="BG153" s="103">
        <f>IF(N153="zákl. prenesená",J153,0)</f>
        <v>0</v>
      </c>
      <c r="BH153" s="103">
        <f>IF(N153="zníž. prenesená",J153,0)</f>
        <v>0</v>
      </c>
      <c r="BI153" s="103">
        <f>IF(N153="nulová",J153,0)</f>
        <v>0</v>
      </c>
      <c r="BJ153" s="17" t="s">
        <v>90</v>
      </c>
      <c r="BK153" s="103">
        <f>ROUND(I153*H153,2)</f>
        <v>118.8</v>
      </c>
      <c r="BL153" s="17" t="s">
        <v>188</v>
      </c>
      <c r="BM153" s="174" t="s">
        <v>360</v>
      </c>
    </row>
    <row r="154" spans="2:65" s="1" customFormat="1" ht="16.5" customHeight="1">
      <c r="B154" s="34"/>
      <c r="C154" s="163" t="s">
        <v>78</v>
      </c>
      <c r="D154" s="163" t="s">
        <v>184</v>
      </c>
      <c r="E154" s="164" t="s">
        <v>1546</v>
      </c>
      <c r="F154" s="165" t="s">
        <v>1547</v>
      </c>
      <c r="G154" s="166" t="s">
        <v>1531</v>
      </c>
      <c r="H154" s="167">
        <v>1</v>
      </c>
      <c r="I154" s="168">
        <v>79.5</v>
      </c>
      <c r="J154" s="169">
        <f>ROUND(I154*H154,2)</f>
        <v>79.5</v>
      </c>
      <c r="K154" s="170"/>
      <c r="L154" s="34"/>
      <c r="M154" s="171" t="s">
        <v>1</v>
      </c>
      <c r="N154" s="137" t="s">
        <v>44</v>
      </c>
      <c r="P154" s="172">
        <f>O154*H154</f>
        <v>0</v>
      </c>
      <c r="Q154" s="172">
        <v>0</v>
      </c>
      <c r="R154" s="172">
        <f>Q154*H154</f>
        <v>0</v>
      </c>
      <c r="S154" s="172">
        <v>0</v>
      </c>
      <c r="T154" s="173">
        <f>S154*H154</f>
        <v>0</v>
      </c>
      <c r="AR154" s="174" t="s">
        <v>188</v>
      </c>
      <c r="AT154" s="174" t="s">
        <v>184</v>
      </c>
      <c r="AU154" s="174" t="s">
        <v>85</v>
      </c>
      <c r="AY154" s="17" t="s">
        <v>181</v>
      </c>
      <c r="BE154" s="103">
        <f>IF(N154="základná",J154,0)</f>
        <v>0</v>
      </c>
      <c r="BF154" s="103">
        <f>IF(N154="znížená",J154,0)</f>
        <v>79.5</v>
      </c>
      <c r="BG154" s="103">
        <f>IF(N154="zákl. prenesená",J154,0)</f>
        <v>0</v>
      </c>
      <c r="BH154" s="103">
        <f>IF(N154="zníž. prenesená",J154,0)</f>
        <v>0</v>
      </c>
      <c r="BI154" s="103">
        <f>IF(N154="nulová",J154,0)</f>
        <v>0</v>
      </c>
      <c r="BJ154" s="17" t="s">
        <v>90</v>
      </c>
      <c r="BK154" s="103">
        <f>ROUND(I154*H154,2)</f>
        <v>79.5</v>
      </c>
      <c r="BL154" s="17" t="s">
        <v>188</v>
      </c>
      <c r="BM154" s="174" t="s">
        <v>373</v>
      </c>
    </row>
    <row r="155" spans="2:65" s="1" customFormat="1" ht="19.5">
      <c r="B155" s="34"/>
      <c r="D155" s="175" t="s">
        <v>190</v>
      </c>
      <c r="F155" s="176" t="s">
        <v>1548</v>
      </c>
      <c r="I155" s="139"/>
      <c r="L155" s="34"/>
      <c r="M155" s="177"/>
      <c r="T155" s="61"/>
      <c r="AT155" s="17" t="s">
        <v>190</v>
      </c>
      <c r="AU155" s="17" t="s">
        <v>85</v>
      </c>
    </row>
    <row r="156" spans="2:65" s="1" customFormat="1" ht="16.5" customHeight="1">
      <c r="B156" s="34"/>
      <c r="C156" s="163" t="s">
        <v>78</v>
      </c>
      <c r="D156" s="163" t="s">
        <v>184</v>
      </c>
      <c r="E156" s="164" t="s">
        <v>1549</v>
      </c>
      <c r="F156" s="165" t="s">
        <v>1550</v>
      </c>
      <c r="G156" s="166" t="s">
        <v>1531</v>
      </c>
      <c r="H156" s="167">
        <v>3</v>
      </c>
      <c r="I156" s="168">
        <v>88</v>
      </c>
      <c r="J156" s="169">
        <f>ROUND(I156*H156,2)</f>
        <v>264</v>
      </c>
      <c r="K156" s="170"/>
      <c r="L156" s="34"/>
      <c r="M156" s="171" t="s">
        <v>1</v>
      </c>
      <c r="N156" s="137" t="s">
        <v>44</v>
      </c>
      <c r="P156" s="172">
        <f>O156*H156</f>
        <v>0</v>
      </c>
      <c r="Q156" s="172">
        <v>0</v>
      </c>
      <c r="R156" s="172">
        <f>Q156*H156</f>
        <v>0</v>
      </c>
      <c r="S156" s="172">
        <v>0</v>
      </c>
      <c r="T156" s="173">
        <f>S156*H156</f>
        <v>0</v>
      </c>
      <c r="AR156" s="174" t="s">
        <v>188</v>
      </c>
      <c r="AT156" s="174" t="s">
        <v>184</v>
      </c>
      <c r="AU156" s="174" t="s">
        <v>85</v>
      </c>
      <c r="AY156" s="17" t="s">
        <v>181</v>
      </c>
      <c r="BE156" s="103">
        <f>IF(N156="základná",J156,0)</f>
        <v>0</v>
      </c>
      <c r="BF156" s="103">
        <f>IF(N156="znížená",J156,0)</f>
        <v>264</v>
      </c>
      <c r="BG156" s="103">
        <f>IF(N156="zákl. prenesená",J156,0)</f>
        <v>0</v>
      </c>
      <c r="BH156" s="103">
        <f>IF(N156="zníž. prenesená",J156,0)</f>
        <v>0</v>
      </c>
      <c r="BI156" s="103">
        <f>IF(N156="nulová",J156,0)</f>
        <v>0</v>
      </c>
      <c r="BJ156" s="17" t="s">
        <v>90</v>
      </c>
      <c r="BK156" s="103">
        <f>ROUND(I156*H156,2)</f>
        <v>264</v>
      </c>
      <c r="BL156" s="17" t="s">
        <v>188</v>
      </c>
      <c r="BM156" s="174" t="s">
        <v>383</v>
      </c>
    </row>
    <row r="157" spans="2:65" s="1" customFormat="1" ht="16.5" customHeight="1">
      <c r="B157" s="34"/>
      <c r="C157" s="163" t="s">
        <v>78</v>
      </c>
      <c r="D157" s="163" t="s">
        <v>184</v>
      </c>
      <c r="E157" s="164" t="s">
        <v>1551</v>
      </c>
      <c r="F157" s="165" t="s">
        <v>1552</v>
      </c>
      <c r="G157" s="166" t="s">
        <v>187</v>
      </c>
      <c r="H157" s="167">
        <v>10</v>
      </c>
      <c r="I157" s="168">
        <v>28</v>
      </c>
      <c r="J157" s="169">
        <f>ROUND(I157*H157,2)</f>
        <v>280</v>
      </c>
      <c r="K157" s="170"/>
      <c r="L157" s="34"/>
      <c r="M157" s="171" t="s">
        <v>1</v>
      </c>
      <c r="N157" s="137" t="s">
        <v>44</v>
      </c>
      <c r="P157" s="172">
        <f>O157*H157</f>
        <v>0</v>
      </c>
      <c r="Q157" s="172">
        <v>0</v>
      </c>
      <c r="R157" s="172">
        <f>Q157*H157</f>
        <v>0</v>
      </c>
      <c r="S157" s="172">
        <v>0</v>
      </c>
      <c r="T157" s="173">
        <f>S157*H157</f>
        <v>0</v>
      </c>
      <c r="AR157" s="174" t="s">
        <v>188</v>
      </c>
      <c r="AT157" s="174" t="s">
        <v>184</v>
      </c>
      <c r="AU157" s="174" t="s">
        <v>85</v>
      </c>
      <c r="AY157" s="17" t="s">
        <v>181</v>
      </c>
      <c r="BE157" s="103">
        <f>IF(N157="základná",J157,0)</f>
        <v>0</v>
      </c>
      <c r="BF157" s="103">
        <f>IF(N157="znížená",J157,0)</f>
        <v>280</v>
      </c>
      <c r="BG157" s="103">
        <f>IF(N157="zákl. prenesená",J157,0)</f>
        <v>0</v>
      </c>
      <c r="BH157" s="103">
        <f>IF(N157="zníž. prenesená",J157,0)</f>
        <v>0</v>
      </c>
      <c r="BI157" s="103">
        <f>IF(N157="nulová",J157,0)</f>
        <v>0</v>
      </c>
      <c r="BJ157" s="17" t="s">
        <v>90</v>
      </c>
      <c r="BK157" s="103">
        <f>ROUND(I157*H157,2)</f>
        <v>280</v>
      </c>
      <c r="BL157" s="17" t="s">
        <v>188</v>
      </c>
      <c r="BM157" s="174" t="s">
        <v>393</v>
      </c>
    </row>
    <row r="158" spans="2:65" s="1" customFormat="1" ht="16.5" customHeight="1">
      <c r="B158" s="34"/>
      <c r="C158" s="163" t="s">
        <v>78</v>
      </c>
      <c r="D158" s="163" t="s">
        <v>184</v>
      </c>
      <c r="E158" s="164" t="s">
        <v>1553</v>
      </c>
      <c r="F158" s="165" t="s">
        <v>1554</v>
      </c>
      <c r="G158" s="166" t="s">
        <v>348</v>
      </c>
      <c r="H158" s="167">
        <v>1</v>
      </c>
      <c r="I158" s="168">
        <v>1000</v>
      </c>
      <c r="J158" s="169">
        <f>ROUND(I158*H158,2)</f>
        <v>1000</v>
      </c>
      <c r="K158" s="170"/>
      <c r="L158" s="34"/>
      <c r="M158" s="171" t="s">
        <v>1</v>
      </c>
      <c r="N158" s="137" t="s">
        <v>44</v>
      </c>
      <c r="P158" s="172">
        <f>O158*H158</f>
        <v>0</v>
      </c>
      <c r="Q158" s="172">
        <v>0</v>
      </c>
      <c r="R158" s="172">
        <f>Q158*H158</f>
        <v>0</v>
      </c>
      <c r="S158" s="172">
        <v>0</v>
      </c>
      <c r="T158" s="173">
        <f>S158*H158</f>
        <v>0</v>
      </c>
      <c r="AR158" s="174" t="s">
        <v>188</v>
      </c>
      <c r="AT158" s="174" t="s">
        <v>184</v>
      </c>
      <c r="AU158" s="174" t="s">
        <v>85</v>
      </c>
      <c r="AY158" s="17" t="s">
        <v>181</v>
      </c>
      <c r="BE158" s="103">
        <f>IF(N158="základná",J158,0)</f>
        <v>0</v>
      </c>
      <c r="BF158" s="103">
        <f>IF(N158="znížená",J158,0)</f>
        <v>1000</v>
      </c>
      <c r="BG158" s="103">
        <f>IF(N158="zákl. prenesená",J158,0)</f>
        <v>0</v>
      </c>
      <c r="BH158" s="103">
        <f>IF(N158="zníž. prenesená",J158,0)</f>
        <v>0</v>
      </c>
      <c r="BI158" s="103">
        <f>IF(N158="nulová",J158,0)</f>
        <v>0</v>
      </c>
      <c r="BJ158" s="17" t="s">
        <v>90</v>
      </c>
      <c r="BK158" s="103">
        <f>ROUND(I158*H158,2)</f>
        <v>1000</v>
      </c>
      <c r="BL158" s="17" t="s">
        <v>188</v>
      </c>
      <c r="BM158" s="174" t="s">
        <v>405</v>
      </c>
    </row>
    <row r="159" spans="2:65" s="11" customFormat="1" ht="25.9" customHeight="1">
      <c r="B159" s="152"/>
      <c r="D159" s="153" t="s">
        <v>77</v>
      </c>
      <c r="E159" s="154" t="s">
        <v>1555</v>
      </c>
      <c r="F159" s="154" t="s">
        <v>1556</v>
      </c>
      <c r="I159" s="155"/>
      <c r="J159" s="135">
        <f>BK159</f>
        <v>4358.4799999999996</v>
      </c>
      <c r="L159" s="152"/>
      <c r="M159" s="156"/>
      <c r="P159" s="157">
        <f>SUM(P160:P177)</f>
        <v>0</v>
      </c>
      <c r="R159" s="157">
        <f>SUM(R160:R177)</f>
        <v>0</v>
      </c>
      <c r="T159" s="158">
        <f>SUM(T160:T177)</f>
        <v>0</v>
      </c>
      <c r="AR159" s="153" t="s">
        <v>85</v>
      </c>
      <c r="AT159" s="159" t="s">
        <v>77</v>
      </c>
      <c r="AU159" s="159" t="s">
        <v>78</v>
      </c>
      <c r="AY159" s="153" t="s">
        <v>181</v>
      </c>
      <c r="BK159" s="160">
        <f>SUM(BK160:BK177)</f>
        <v>4358.4799999999996</v>
      </c>
    </row>
    <row r="160" spans="2:65" s="1" customFormat="1" ht="24.2" customHeight="1">
      <c r="B160" s="34"/>
      <c r="C160" s="163" t="s">
        <v>78</v>
      </c>
      <c r="D160" s="163" t="s">
        <v>184</v>
      </c>
      <c r="E160" s="164" t="s">
        <v>1557</v>
      </c>
      <c r="F160" s="165" t="s">
        <v>1558</v>
      </c>
      <c r="G160" s="166" t="s">
        <v>225</v>
      </c>
      <c r="H160" s="167">
        <v>2</v>
      </c>
      <c r="I160" s="168">
        <v>499</v>
      </c>
      <c r="J160" s="169">
        <f>ROUND(I160*H160,2)</f>
        <v>998</v>
      </c>
      <c r="K160" s="170"/>
      <c r="L160" s="34"/>
      <c r="M160" s="171" t="s">
        <v>1</v>
      </c>
      <c r="N160" s="137" t="s">
        <v>44</v>
      </c>
      <c r="P160" s="172">
        <f>O160*H160</f>
        <v>0</v>
      </c>
      <c r="Q160" s="172">
        <v>0</v>
      </c>
      <c r="R160" s="172">
        <f>Q160*H160</f>
        <v>0</v>
      </c>
      <c r="S160" s="172">
        <v>0</v>
      </c>
      <c r="T160" s="173">
        <f>S160*H160</f>
        <v>0</v>
      </c>
      <c r="AR160" s="174" t="s">
        <v>188</v>
      </c>
      <c r="AT160" s="174" t="s">
        <v>184</v>
      </c>
      <c r="AU160" s="174" t="s">
        <v>85</v>
      </c>
      <c r="AY160" s="17" t="s">
        <v>181</v>
      </c>
      <c r="BE160" s="103">
        <f>IF(N160="základná",J160,0)</f>
        <v>0</v>
      </c>
      <c r="BF160" s="103">
        <f>IF(N160="znížená",J160,0)</f>
        <v>998</v>
      </c>
      <c r="BG160" s="103">
        <f>IF(N160="zákl. prenesená",J160,0)</f>
        <v>0</v>
      </c>
      <c r="BH160" s="103">
        <f>IF(N160="zníž. prenesená",J160,0)</f>
        <v>0</v>
      </c>
      <c r="BI160" s="103">
        <f>IF(N160="nulová",J160,0)</f>
        <v>0</v>
      </c>
      <c r="BJ160" s="17" t="s">
        <v>90</v>
      </c>
      <c r="BK160" s="103">
        <f>ROUND(I160*H160,2)</f>
        <v>998</v>
      </c>
      <c r="BL160" s="17" t="s">
        <v>188</v>
      </c>
      <c r="BM160" s="174" t="s">
        <v>417</v>
      </c>
    </row>
    <row r="161" spans="2:65" s="1" customFormat="1" ht="16.5" customHeight="1">
      <c r="B161" s="34"/>
      <c r="C161" s="163" t="s">
        <v>78</v>
      </c>
      <c r="D161" s="163" t="s">
        <v>184</v>
      </c>
      <c r="E161" s="164" t="s">
        <v>1559</v>
      </c>
      <c r="F161" s="165" t="s">
        <v>1560</v>
      </c>
      <c r="G161" s="166" t="s">
        <v>225</v>
      </c>
      <c r="H161" s="167">
        <v>3</v>
      </c>
      <c r="I161" s="168">
        <v>88</v>
      </c>
      <c r="J161" s="169">
        <f>ROUND(I161*H161,2)</f>
        <v>264</v>
      </c>
      <c r="K161" s="170"/>
      <c r="L161" s="34"/>
      <c r="M161" s="171" t="s">
        <v>1</v>
      </c>
      <c r="N161" s="137" t="s">
        <v>44</v>
      </c>
      <c r="P161" s="172">
        <f>O161*H161</f>
        <v>0</v>
      </c>
      <c r="Q161" s="172">
        <v>0</v>
      </c>
      <c r="R161" s="172">
        <f>Q161*H161</f>
        <v>0</v>
      </c>
      <c r="S161" s="172">
        <v>0</v>
      </c>
      <c r="T161" s="173">
        <f>S161*H161</f>
        <v>0</v>
      </c>
      <c r="AR161" s="174" t="s">
        <v>188</v>
      </c>
      <c r="AT161" s="174" t="s">
        <v>184</v>
      </c>
      <c r="AU161" s="174" t="s">
        <v>85</v>
      </c>
      <c r="AY161" s="17" t="s">
        <v>181</v>
      </c>
      <c r="BE161" s="103">
        <f>IF(N161="základná",J161,0)</f>
        <v>0</v>
      </c>
      <c r="BF161" s="103">
        <f>IF(N161="znížená",J161,0)</f>
        <v>264</v>
      </c>
      <c r="BG161" s="103">
        <f>IF(N161="zákl. prenesená",J161,0)</f>
        <v>0</v>
      </c>
      <c r="BH161" s="103">
        <f>IF(N161="zníž. prenesená",J161,0)</f>
        <v>0</v>
      </c>
      <c r="BI161" s="103">
        <f>IF(N161="nulová",J161,0)</f>
        <v>0</v>
      </c>
      <c r="BJ161" s="17" t="s">
        <v>90</v>
      </c>
      <c r="BK161" s="103">
        <f>ROUND(I161*H161,2)</f>
        <v>264</v>
      </c>
      <c r="BL161" s="17" t="s">
        <v>188</v>
      </c>
      <c r="BM161" s="174" t="s">
        <v>611</v>
      </c>
    </row>
    <row r="162" spans="2:65" s="1" customFormat="1" ht="16.5" customHeight="1">
      <c r="B162" s="34"/>
      <c r="C162" s="163" t="s">
        <v>78</v>
      </c>
      <c r="D162" s="163" t="s">
        <v>184</v>
      </c>
      <c r="E162" s="164" t="s">
        <v>1561</v>
      </c>
      <c r="F162" s="165" t="s">
        <v>1526</v>
      </c>
      <c r="G162" s="166" t="s">
        <v>225</v>
      </c>
      <c r="H162" s="167">
        <v>4</v>
      </c>
      <c r="I162" s="168">
        <v>27</v>
      </c>
      <c r="J162" s="169">
        <f>ROUND(I162*H162,2)</f>
        <v>108</v>
      </c>
      <c r="K162" s="170"/>
      <c r="L162" s="34"/>
      <c r="M162" s="171" t="s">
        <v>1</v>
      </c>
      <c r="N162" s="137" t="s">
        <v>44</v>
      </c>
      <c r="P162" s="172">
        <f>O162*H162</f>
        <v>0</v>
      </c>
      <c r="Q162" s="172">
        <v>0</v>
      </c>
      <c r="R162" s="172">
        <f>Q162*H162</f>
        <v>0</v>
      </c>
      <c r="S162" s="172">
        <v>0</v>
      </c>
      <c r="T162" s="173">
        <f>S162*H162</f>
        <v>0</v>
      </c>
      <c r="AR162" s="174" t="s">
        <v>188</v>
      </c>
      <c r="AT162" s="174" t="s">
        <v>184</v>
      </c>
      <c r="AU162" s="174" t="s">
        <v>85</v>
      </c>
      <c r="AY162" s="17" t="s">
        <v>181</v>
      </c>
      <c r="BE162" s="103">
        <f>IF(N162="základná",J162,0)</f>
        <v>0</v>
      </c>
      <c r="BF162" s="103">
        <f>IF(N162="znížená",J162,0)</f>
        <v>108</v>
      </c>
      <c r="BG162" s="103">
        <f>IF(N162="zákl. prenesená",J162,0)</f>
        <v>0</v>
      </c>
      <c r="BH162" s="103">
        <f>IF(N162="zníž. prenesená",J162,0)</f>
        <v>0</v>
      </c>
      <c r="BI162" s="103">
        <f>IF(N162="nulová",J162,0)</f>
        <v>0</v>
      </c>
      <c r="BJ162" s="17" t="s">
        <v>90</v>
      </c>
      <c r="BK162" s="103">
        <f>ROUND(I162*H162,2)</f>
        <v>108</v>
      </c>
      <c r="BL162" s="17" t="s">
        <v>188</v>
      </c>
      <c r="BM162" s="174" t="s">
        <v>621</v>
      </c>
    </row>
    <row r="163" spans="2:65" s="1" customFormat="1" ht="16.5" customHeight="1">
      <c r="B163" s="34"/>
      <c r="C163" s="163" t="s">
        <v>78</v>
      </c>
      <c r="D163" s="163" t="s">
        <v>184</v>
      </c>
      <c r="E163" s="164" t="s">
        <v>1562</v>
      </c>
      <c r="F163" s="165" t="s">
        <v>1528</v>
      </c>
      <c r="G163" s="166" t="s">
        <v>225</v>
      </c>
      <c r="H163" s="167">
        <v>2</v>
      </c>
      <c r="I163" s="168">
        <v>26</v>
      </c>
      <c r="J163" s="169">
        <f>ROUND(I163*H163,2)</f>
        <v>52</v>
      </c>
      <c r="K163" s="170"/>
      <c r="L163" s="34"/>
      <c r="M163" s="171" t="s">
        <v>1</v>
      </c>
      <c r="N163" s="137" t="s">
        <v>44</v>
      </c>
      <c r="P163" s="172">
        <f>O163*H163</f>
        <v>0</v>
      </c>
      <c r="Q163" s="172">
        <v>0</v>
      </c>
      <c r="R163" s="172">
        <f>Q163*H163</f>
        <v>0</v>
      </c>
      <c r="S163" s="172">
        <v>0</v>
      </c>
      <c r="T163" s="173">
        <f>S163*H163</f>
        <v>0</v>
      </c>
      <c r="AR163" s="174" t="s">
        <v>188</v>
      </c>
      <c r="AT163" s="174" t="s">
        <v>184</v>
      </c>
      <c r="AU163" s="174" t="s">
        <v>85</v>
      </c>
      <c r="AY163" s="17" t="s">
        <v>181</v>
      </c>
      <c r="BE163" s="103">
        <f>IF(N163="základná",J163,0)</f>
        <v>0</v>
      </c>
      <c r="BF163" s="103">
        <f>IF(N163="znížená",J163,0)</f>
        <v>52</v>
      </c>
      <c r="BG163" s="103">
        <f>IF(N163="zákl. prenesená",J163,0)</f>
        <v>0</v>
      </c>
      <c r="BH163" s="103">
        <f>IF(N163="zníž. prenesená",J163,0)</f>
        <v>0</v>
      </c>
      <c r="BI163" s="103">
        <f>IF(N163="nulová",J163,0)</f>
        <v>0</v>
      </c>
      <c r="BJ163" s="17" t="s">
        <v>90</v>
      </c>
      <c r="BK163" s="103">
        <f>ROUND(I163*H163,2)</f>
        <v>52</v>
      </c>
      <c r="BL163" s="17" t="s">
        <v>188</v>
      </c>
      <c r="BM163" s="174" t="s">
        <v>631</v>
      </c>
    </row>
    <row r="164" spans="2:65" s="1" customFormat="1" ht="16.5" customHeight="1">
      <c r="B164" s="34"/>
      <c r="C164" s="163" t="s">
        <v>78</v>
      </c>
      <c r="D164" s="163" t="s">
        <v>184</v>
      </c>
      <c r="E164" s="164" t="s">
        <v>1563</v>
      </c>
      <c r="F164" s="165" t="s">
        <v>1530</v>
      </c>
      <c r="G164" s="166" t="s">
        <v>1531</v>
      </c>
      <c r="H164" s="167">
        <v>4</v>
      </c>
      <c r="I164" s="168">
        <v>14.97</v>
      </c>
      <c r="J164" s="169">
        <f>ROUND(I164*H164,2)</f>
        <v>59.88</v>
      </c>
      <c r="K164" s="170"/>
      <c r="L164" s="34"/>
      <c r="M164" s="171" t="s">
        <v>1</v>
      </c>
      <c r="N164" s="137" t="s">
        <v>44</v>
      </c>
      <c r="P164" s="172">
        <f>O164*H164</f>
        <v>0</v>
      </c>
      <c r="Q164" s="172">
        <v>0</v>
      </c>
      <c r="R164" s="172">
        <f>Q164*H164</f>
        <v>0</v>
      </c>
      <c r="S164" s="172">
        <v>0</v>
      </c>
      <c r="T164" s="173">
        <f>S164*H164</f>
        <v>0</v>
      </c>
      <c r="AR164" s="174" t="s">
        <v>188</v>
      </c>
      <c r="AT164" s="174" t="s">
        <v>184</v>
      </c>
      <c r="AU164" s="174" t="s">
        <v>85</v>
      </c>
      <c r="AY164" s="17" t="s">
        <v>181</v>
      </c>
      <c r="BE164" s="103">
        <f>IF(N164="základná",J164,0)</f>
        <v>0</v>
      </c>
      <c r="BF164" s="103">
        <f>IF(N164="znížená",J164,0)</f>
        <v>59.88</v>
      </c>
      <c r="BG164" s="103">
        <f>IF(N164="zákl. prenesená",J164,0)</f>
        <v>0</v>
      </c>
      <c r="BH164" s="103">
        <f>IF(N164="zníž. prenesená",J164,0)</f>
        <v>0</v>
      </c>
      <c r="BI164" s="103">
        <f>IF(N164="nulová",J164,0)</f>
        <v>0</v>
      </c>
      <c r="BJ164" s="17" t="s">
        <v>90</v>
      </c>
      <c r="BK164" s="103">
        <f>ROUND(I164*H164,2)</f>
        <v>59.88</v>
      </c>
      <c r="BL164" s="17" t="s">
        <v>188</v>
      </c>
      <c r="BM164" s="174" t="s">
        <v>640</v>
      </c>
    </row>
    <row r="165" spans="2:65" s="1" customFormat="1" ht="19.5">
      <c r="B165" s="34"/>
      <c r="D165" s="175" t="s">
        <v>190</v>
      </c>
      <c r="F165" s="176" t="s">
        <v>1564</v>
      </c>
      <c r="I165" s="139"/>
      <c r="L165" s="34"/>
      <c r="M165" s="177"/>
      <c r="T165" s="61"/>
      <c r="AT165" s="17" t="s">
        <v>190</v>
      </c>
      <c r="AU165" s="17" t="s">
        <v>85</v>
      </c>
    </row>
    <row r="166" spans="2:65" s="1" customFormat="1" ht="16.5" customHeight="1">
      <c r="B166" s="34"/>
      <c r="C166" s="163" t="s">
        <v>78</v>
      </c>
      <c r="D166" s="163" t="s">
        <v>184</v>
      </c>
      <c r="E166" s="164" t="s">
        <v>1533</v>
      </c>
      <c r="F166" s="165" t="s">
        <v>1534</v>
      </c>
      <c r="G166" s="166" t="s">
        <v>1531</v>
      </c>
      <c r="H166" s="167">
        <v>4</v>
      </c>
      <c r="I166" s="168">
        <v>14.97</v>
      </c>
      <c r="J166" s="169">
        <f>ROUND(I166*H166,2)</f>
        <v>59.88</v>
      </c>
      <c r="K166" s="170"/>
      <c r="L166" s="34"/>
      <c r="M166" s="171" t="s">
        <v>1</v>
      </c>
      <c r="N166" s="137" t="s">
        <v>44</v>
      </c>
      <c r="P166" s="172">
        <f>O166*H166</f>
        <v>0</v>
      </c>
      <c r="Q166" s="172">
        <v>0</v>
      </c>
      <c r="R166" s="172">
        <f>Q166*H166</f>
        <v>0</v>
      </c>
      <c r="S166" s="172">
        <v>0</v>
      </c>
      <c r="T166" s="173">
        <f>S166*H166</f>
        <v>0</v>
      </c>
      <c r="AR166" s="174" t="s">
        <v>188</v>
      </c>
      <c r="AT166" s="174" t="s">
        <v>184</v>
      </c>
      <c r="AU166" s="174" t="s">
        <v>85</v>
      </c>
      <c r="AY166" s="17" t="s">
        <v>181</v>
      </c>
      <c r="BE166" s="103">
        <f>IF(N166="základná",J166,0)</f>
        <v>0</v>
      </c>
      <c r="BF166" s="103">
        <f>IF(N166="znížená",J166,0)</f>
        <v>59.88</v>
      </c>
      <c r="BG166" s="103">
        <f>IF(N166="zákl. prenesená",J166,0)</f>
        <v>0</v>
      </c>
      <c r="BH166" s="103">
        <f>IF(N166="zníž. prenesená",J166,0)</f>
        <v>0</v>
      </c>
      <c r="BI166" s="103">
        <f>IF(N166="nulová",J166,0)</f>
        <v>0</v>
      </c>
      <c r="BJ166" s="17" t="s">
        <v>90</v>
      </c>
      <c r="BK166" s="103">
        <f>ROUND(I166*H166,2)</f>
        <v>59.88</v>
      </c>
      <c r="BL166" s="17" t="s">
        <v>188</v>
      </c>
      <c r="BM166" s="174" t="s">
        <v>651</v>
      </c>
    </row>
    <row r="167" spans="2:65" s="1" customFormat="1" ht="16.5" customHeight="1">
      <c r="B167" s="34"/>
      <c r="C167" s="163" t="s">
        <v>78</v>
      </c>
      <c r="D167" s="163" t="s">
        <v>184</v>
      </c>
      <c r="E167" s="164" t="s">
        <v>1535</v>
      </c>
      <c r="F167" s="165" t="s">
        <v>1536</v>
      </c>
      <c r="G167" s="166" t="s">
        <v>1531</v>
      </c>
      <c r="H167" s="167">
        <v>2</v>
      </c>
      <c r="I167" s="168">
        <v>13.5</v>
      </c>
      <c r="J167" s="169">
        <f>ROUND(I167*H167,2)</f>
        <v>27</v>
      </c>
      <c r="K167" s="170"/>
      <c r="L167" s="34"/>
      <c r="M167" s="171" t="s">
        <v>1</v>
      </c>
      <c r="N167" s="137" t="s">
        <v>44</v>
      </c>
      <c r="P167" s="172">
        <f>O167*H167</f>
        <v>0</v>
      </c>
      <c r="Q167" s="172">
        <v>0</v>
      </c>
      <c r="R167" s="172">
        <f>Q167*H167</f>
        <v>0</v>
      </c>
      <c r="S167" s="172">
        <v>0</v>
      </c>
      <c r="T167" s="173">
        <f>S167*H167</f>
        <v>0</v>
      </c>
      <c r="AR167" s="174" t="s">
        <v>188</v>
      </c>
      <c r="AT167" s="174" t="s">
        <v>184</v>
      </c>
      <c r="AU167" s="174" t="s">
        <v>85</v>
      </c>
      <c r="AY167" s="17" t="s">
        <v>181</v>
      </c>
      <c r="BE167" s="103">
        <f>IF(N167="základná",J167,0)</f>
        <v>0</v>
      </c>
      <c r="BF167" s="103">
        <f>IF(N167="znížená",J167,0)</f>
        <v>27</v>
      </c>
      <c r="BG167" s="103">
        <f>IF(N167="zákl. prenesená",J167,0)</f>
        <v>0</v>
      </c>
      <c r="BH167" s="103">
        <f>IF(N167="zníž. prenesená",J167,0)</f>
        <v>0</v>
      </c>
      <c r="BI167" s="103">
        <f>IF(N167="nulová",J167,0)</f>
        <v>0</v>
      </c>
      <c r="BJ167" s="17" t="s">
        <v>90</v>
      </c>
      <c r="BK167" s="103">
        <f>ROUND(I167*H167,2)</f>
        <v>27</v>
      </c>
      <c r="BL167" s="17" t="s">
        <v>188</v>
      </c>
      <c r="BM167" s="174" t="s">
        <v>796</v>
      </c>
    </row>
    <row r="168" spans="2:65" s="1" customFormat="1" ht="16.5" customHeight="1">
      <c r="B168" s="34"/>
      <c r="C168" s="163" t="s">
        <v>78</v>
      </c>
      <c r="D168" s="163" t="s">
        <v>184</v>
      </c>
      <c r="E168" s="164" t="s">
        <v>1565</v>
      </c>
      <c r="F168" s="165" t="s">
        <v>1566</v>
      </c>
      <c r="G168" s="166" t="s">
        <v>1531</v>
      </c>
      <c r="H168" s="167">
        <v>5</v>
      </c>
      <c r="I168" s="168">
        <v>12.8</v>
      </c>
      <c r="J168" s="169">
        <f>ROUND(I168*H168,2)</f>
        <v>64</v>
      </c>
      <c r="K168" s="170"/>
      <c r="L168" s="34"/>
      <c r="M168" s="171" t="s">
        <v>1</v>
      </c>
      <c r="N168" s="137" t="s">
        <v>44</v>
      </c>
      <c r="P168" s="172">
        <f>O168*H168</f>
        <v>0</v>
      </c>
      <c r="Q168" s="172">
        <v>0</v>
      </c>
      <c r="R168" s="172">
        <f>Q168*H168</f>
        <v>0</v>
      </c>
      <c r="S168" s="172">
        <v>0</v>
      </c>
      <c r="T168" s="173">
        <f>S168*H168</f>
        <v>0</v>
      </c>
      <c r="AR168" s="174" t="s">
        <v>188</v>
      </c>
      <c r="AT168" s="174" t="s">
        <v>184</v>
      </c>
      <c r="AU168" s="174" t="s">
        <v>85</v>
      </c>
      <c r="AY168" s="17" t="s">
        <v>181</v>
      </c>
      <c r="BE168" s="103">
        <f>IF(N168="základná",J168,0)</f>
        <v>0</v>
      </c>
      <c r="BF168" s="103">
        <f>IF(N168="znížená",J168,0)</f>
        <v>64</v>
      </c>
      <c r="BG168" s="103">
        <f>IF(N168="zákl. prenesená",J168,0)</f>
        <v>0</v>
      </c>
      <c r="BH168" s="103">
        <f>IF(N168="zníž. prenesená",J168,0)</f>
        <v>0</v>
      </c>
      <c r="BI168" s="103">
        <f>IF(N168="nulová",J168,0)</f>
        <v>0</v>
      </c>
      <c r="BJ168" s="17" t="s">
        <v>90</v>
      </c>
      <c r="BK168" s="103">
        <f>ROUND(I168*H168,2)</f>
        <v>64</v>
      </c>
      <c r="BL168" s="17" t="s">
        <v>188</v>
      </c>
      <c r="BM168" s="174" t="s">
        <v>799</v>
      </c>
    </row>
    <row r="169" spans="2:65" s="1" customFormat="1" ht="16.5" customHeight="1">
      <c r="B169" s="34"/>
      <c r="C169" s="163" t="s">
        <v>78</v>
      </c>
      <c r="D169" s="163" t="s">
        <v>184</v>
      </c>
      <c r="E169" s="164" t="s">
        <v>1567</v>
      </c>
      <c r="F169" s="165" t="s">
        <v>1538</v>
      </c>
      <c r="G169" s="166" t="s">
        <v>1531</v>
      </c>
      <c r="H169" s="167">
        <v>7</v>
      </c>
      <c r="I169" s="168">
        <v>25.86</v>
      </c>
      <c r="J169" s="169">
        <f>ROUND(I169*H169,2)</f>
        <v>181.02</v>
      </c>
      <c r="K169" s="170"/>
      <c r="L169" s="34"/>
      <c r="M169" s="171" t="s">
        <v>1</v>
      </c>
      <c r="N169" s="137" t="s">
        <v>44</v>
      </c>
      <c r="P169" s="172">
        <f>O169*H169</f>
        <v>0</v>
      </c>
      <c r="Q169" s="172">
        <v>0</v>
      </c>
      <c r="R169" s="172">
        <f>Q169*H169</f>
        <v>0</v>
      </c>
      <c r="S169" s="172">
        <v>0</v>
      </c>
      <c r="T169" s="173">
        <f>S169*H169</f>
        <v>0</v>
      </c>
      <c r="AR169" s="174" t="s">
        <v>188</v>
      </c>
      <c r="AT169" s="174" t="s">
        <v>184</v>
      </c>
      <c r="AU169" s="174" t="s">
        <v>85</v>
      </c>
      <c r="AY169" s="17" t="s">
        <v>181</v>
      </c>
      <c r="BE169" s="103">
        <f>IF(N169="základná",J169,0)</f>
        <v>0</v>
      </c>
      <c r="BF169" s="103">
        <f>IF(N169="znížená",J169,0)</f>
        <v>181.02</v>
      </c>
      <c r="BG169" s="103">
        <f>IF(N169="zákl. prenesená",J169,0)</f>
        <v>0</v>
      </c>
      <c r="BH169" s="103">
        <f>IF(N169="zníž. prenesená",J169,0)</f>
        <v>0</v>
      </c>
      <c r="BI169" s="103">
        <f>IF(N169="nulová",J169,0)</f>
        <v>0</v>
      </c>
      <c r="BJ169" s="17" t="s">
        <v>90</v>
      </c>
      <c r="BK169" s="103">
        <f>ROUND(I169*H169,2)</f>
        <v>181.02</v>
      </c>
      <c r="BL169" s="17" t="s">
        <v>188</v>
      </c>
      <c r="BM169" s="174" t="s">
        <v>802</v>
      </c>
    </row>
    <row r="170" spans="2:65" s="1" customFormat="1" ht="19.5">
      <c r="B170" s="34"/>
      <c r="D170" s="175" t="s">
        <v>190</v>
      </c>
      <c r="F170" s="176" t="s">
        <v>1568</v>
      </c>
      <c r="I170" s="139"/>
      <c r="L170" s="34"/>
      <c r="M170" s="177"/>
      <c r="T170" s="61"/>
      <c r="AT170" s="17" t="s">
        <v>190</v>
      </c>
      <c r="AU170" s="17" t="s">
        <v>85</v>
      </c>
    </row>
    <row r="171" spans="2:65" s="1" customFormat="1" ht="16.5" customHeight="1">
      <c r="B171" s="34"/>
      <c r="C171" s="163" t="s">
        <v>78</v>
      </c>
      <c r="D171" s="163" t="s">
        <v>184</v>
      </c>
      <c r="E171" s="164" t="s">
        <v>1569</v>
      </c>
      <c r="F171" s="165" t="s">
        <v>1570</v>
      </c>
      <c r="G171" s="166" t="s">
        <v>1531</v>
      </c>
      <c r="H171" s="167">
        <v>20</v>
      </c>
      <c r="I171" s="168">
        <v>24.9</v>
      </c>
      <c r="J171" s="169">
        <f t="shared" ref="J171:J177" si="15">ROUND(I171*H171,2)</f>
        <v>498</v>
      </c>
      <c r="K171" s="170"/>
      <c r="L171" s="34"/>
      <c r="M171" s="171" t="s">
        <v>1</v>
      </c>
      <c r="N171" s="137" t="s">
        <v>44</v>
      </c>
      <c r="P171" s="172">
        <f t="shared" ref="P171:P177" si="16">O171*H171</f>
        <v>0</v>
      </c>
      <c r="Q171" s="172">
        <v>0</v>
      </c>
      <c r="R171" s="172">
        <f t="shared" ref="R171:R177" si="17">Q171*H171</f>
        <v>0</v>
      </c>
      <c r="S171" s="172">
        <v>0</v>
      </c>
      <c r="T171" s="173">
        <f t="shared" ref="T171:T177" si="18">S171*H171</f>
        <v>0</v>
      </c>
      <c r="AR171" s="174" t="s">
        <v>188</v>
      </c>
      <c r="AT171" s="174" t="s">
        <v>184</v>
      </c>
      <c r="AU171" s="174" t="s">
        <v>85</v>
      </c>
      <c r="AY171" s="17" t="s">
        <v>181</v>
      </c>
      <c r="BE171" s="103">
        <f t="shared" ref="BE171:BE177" si="19">IF(N171="základná",J171,0)</f>
        <v>0</v>
      </c>
      <c r="BF171" s="103">
        <f t="shared" ref="BF171:BF177" si="20">IF(N171="znížená",J171,0)</f>
        <v>498</v>
      </c>
      <c r="BG171" s="103">
        <f t="shared" ref="BG171:BG177" si="21">IF(N171="zákl. prenesená",J171,0)</f>
        <v>0</v>
      </c>
      <c r="BH171" s="103">
        <f t="shared" ref="BH171:BH177" si="22">IF(N171="zníž. prenesená",J171,0)</f>
        <v>0</v>
      </c>
      <c r="BI171" s="103">
        <f t="shared" ref="BI171:BI177" si="23">IF(N171="nulová",J171,0)</f>
        <v>0</v>
      </c>
      <c r="BJ171" s="17" t="s">
        <v>90</v>
      </c>
      <c r="BK171" s="103">
        <f t="shared" ref="BK171:BK177" si="24">ROUND(I171*H171,2)</f>
        <v>498</v>
      </c>
      <c r="BL171" s="17" t="s">
        <v>188</v>
      </c>
      <c r="BM171" s="174" t="s">
        <v>805</v>
      </c>
    </row>
    <row r="172" spans="2:65" s="1" customFormat="1" ht="16.5" customHeight="1">
      <c r="B172" s="34"/>
      <c r="C172" s="163" t="s">
        <v>78</v>
      </c>
      <c r="D172" s="163" t="s">
        <v>184</v>
      </c>
      <c r="E172" s="164" t="s">
        <v>1571</v>
      </c>
      <c r="F172" s="165" t="s">
        <v>1572</v>
      </c>
      <c r="G172" s="166" t="s">
        <v>1531</v>
      </c>
      <c r="H172" s="167">
        <v>4</v>
      </c>
      <c r="I172" s="168">
        <v>19.8</v>
      </c>
      <c r="J172" s="169">
        <f t="shared" si="15"/>
        <v>79.2</v>
      </c>
      <c r="K172" s="170"/>
      <c r="L172" s="34"/>
      <c r="M172" s="171" t="s">
        <v>1</v>
      </c>
      <c r="N172" s="137" t="s">
        <v>44</v>
      </c>
      <c r="P172" s="172">
        <f t="shared" si="16"/>
        <v>0</v>
      </c>
      <c r="Q172" s="172">
        <v>0</v>
      </c>
      <c r="R172" s="172">
        <f t="shared" si="17"/>
        <v>0</v>
      </c>
      <c r="S172" s="172">
        <v>0</v>
      </c>
      <c r="T172" s="173">
        <f t="shared" si="18"/>
        <v>0</v>
      </c>
      <c r="AR172" s="174" t="s">
        <v>188</v>
      </c>
      <c r="AT172" s="174" t="s">
        <v>184</v>
      </c>
      <c r="AU172" s="174" t="s">
        <v>85</v>
      </c>
      <c r="AY172" s="17" t="s">
        <v>181</v>
      </c>
      <c r="BE172" s="103">
        <f t="shared" si="19"/>
        <v>0</v>
      </c>
      <c r="BF172" s="103">
        <f t="shared" si="20"/>
        <v>79.2</v>
      </c>
      <c r="BG172" s="103">
        <f t="shared" si="21"/>
        <v>0</v>
      </c>
      <c r="BH172" s="103">
        <f t="shared" si="22"/>
        <v>0</v>
      </c>
      <c r="BI172" s="103">
        <f t="shared" si="23"/>
        <v>0</v>
      </c>
      <c r="BJ172" s="17" t="s">
        <v>90</v>
      </c>
      <c r="BK172" s="103">
        <f t="shared" si="24"/>
        <v>79.2</v>
      </c>
      <c r="BL172" s="17" t="s">
        <v>188</v>
      </c>
      <c r="BM172" s="174" t="s">
        <v>808</v>
      </c>
    </row>
    <row r="173" spans="2:65" s="1" customFormat="1" ht="16.5" customHeight="1">
      <c r="B173" s="34"/>
      <c r="C173" s="163" t="s">
        <v>78</v>
      </c>
      <c r="D173" s="163" t="s">
        <v>184</v>
      </c>
      <c r="E173" s="164" t="s">
        <v>1573</v>
      </c>
      <c r="F173" s="165" t="s">
        <v>1574</v>
      </c>
      <c r="G173" s="166" t="s">
        <v>1531</v>
      </c>
      <c r="H173" s="167">
        <v>15</v>
      </c>
      <c r="I173" s="168">
        <v>18.5</v>
      </c>
      <c r="J173" s="169">
        <f t="shared" si="15"/>
        <v>277.5</v>
      </c>
      <c r="K173" s="170"/>
      <c r="L173" s="34"/>
      <c r="M173" s="171" t="s">
        <v>1</v>
      </c>
      <c r="N173" s="137" t="s">
        <v>44</v>
      </c>
      <c r="P173" s="172">
        <f t="shared" si="16"/>
        <v>0</v>
      </c>
      <c r="Q173" s="172">
        <v>0</v>
      </c>
      <c r="R173" s="172">
        <f t="shared" si="17"/>
        <v>0</v>
      </c>
      <c r="S173" s="172">
        <v>0</v>
      </c>
      <c r="T173" s="173">
        <f t="shared" si="18"/>
        <v>0</v>
      </c>
      <c r="AR173" s="174" t="s">
        <v>188</v>
      </c>
      <c r="AT173" s="174" t="s">
        <v>184</v>
      </c>
      <c r="AU173" s="174" t="s">
        <v>85</v>
      </c>
      <c r="AY173" s="17" t="s">
        <v>181</v>
      </c>
      <c r="BE173" s="103">
        <f t="shared" si="19"/>
        <v>0</v>
      </c>
      <c r="BF173" s="103">
        <f t="shared" si="20"/>
        <v>277.5</v>
      </c>
      <c r="BG173" s="103">
        <f t="shared" si="21"/>
        <v>0</v>
      </c>
      <c r="BH173" s="103">
        <f t="shared" si="22"/>
        <v>0</v>
      </c>
      <c r="BI173" s="103">
        <f t="shared" si="23"/>
        <v>0</v>
      </c>
      <c r="BJ173" s="17" t="s">
        <v>90</v>
      </c>
      <c r="BK173" s="103">
        <f t="shared" si="24"/>
        <v>277.5</v>
      </c>
      <c r="BL173" s="17" t="s">
        <v>188</v>
      </c>
      <c r="BM173" s="174" t="s">
        <v>811</v>
      </c>
    </row>
    <row r="174" spans="2:65" s="1" customFormat="1" ht="16.5" customHeight="1">
      <c r="B174" s="34"/>
      <c r="C174" s="163" t="s">
        <v>78</v>
      </c>
      <c r="D174" s="163" t="s">
        <v>184</v>
      </c>
      <c r="E174" s="164" t="s">
        <v>1575</v>
      </c>
      <c r="F174" s="165" t="s">
        <v>1554</v>
      </c>
      <c r="G174" s="166" t="s">
        <v>348</v>
      </c>
      <c r="H174" s="167">
        <v>1</v>
      </c>
      <c r="I174" s="168">
        <v>280</v>
      </c>
      <c r="J174" s="169">
        <f t="shared" si="15"/>
        <v>280</v>
      </c>
      <c r="K174" s="170"/>
      <c r="L174" s="34"/>
      <c r="M174" s="171" t="s">
        <v>1</v>
      </c>
      <c r="N174" s="137" t="s">
        <v>44</v>
      </c>
      <c r="P174" s="172">
        <f t="shared" si="16"/>
        <v>0</v>
      </c>
      <c r="Q174" s="172">
        <v>0</v>
      </c>
      <c r="R174" s="172">
        <f t="shared" si="17"/>
        <v>0</v>
      </c>
      <c r="S174" s="172">
        <v>0</v>
      </c>
      <c r="T174" s="173">
        <f t="shared" si="18"/>
        <v>0</v>
      </c>
      <c r="AR174" s="174" t="s">
        <v>188</v>
      </c>
      <c r="AT174" s="174" t="s">
        <v>184</v>
      </c>
      <c r="AU174" s="174" t="s">
        <v>85</v>
      </c>
      <c r="AY174" s="17" t="s">
        <v>181</v>
      </c>
      <c r="BE174" s="103">
        <f t="shared" si="19"/>
        <v>0</v>
      </c>
      <c r="BF174" s="103">
        <f t="shared" si="20"/>
        <v>280</v>
      </c>
      <c r="BG174" s="103">
        <f t="shared" si="21"/>
        <v>0</v>
      </c>
      <c r="BH174" s="103">
        <f t="shared" si="22"/>
        <v>0</v>
      </c>
      <c r="BI174" s="103">
        <f t="shared" si="23"/>
        <v>0</v>
      </c>
      <c r="BJ174" s="17" t="s">
        <v>90</v>
      </c>
      <c r="BK174" s="103">
        <f t="shared" si="24"/>
        <v>280</v>
      </c>
      <c r="BL174" s="17" t="s">
        <v>188</v>
      </c>
      <c r="BM174" s="174" t="s">
        <v>814</v>
      </c>
    </row>
    <row r="175" spans="2:65" s="1" customFormat="1" ht="16.5" customHeight="1">
      <c r="B175" s="34"/>
      <c r="C175" s="163" t="s">
        <v>78</v>
      </c>
      <c r="D175" s="163" t="s">
        <v>184</v>
      </c>
      <c r="E175" s="164" t="s">
        <v>1576</v>
      </c>
      <c r="F175" s="165" t="s">
        <v>1577</v>
      </c>
      <c r="G175" s="166" t="s">
        <v>1</v>
      </c>
      <c r="H175" s="167">
        <v>1</v>
      </c>
      <c r="I175" s="168">
        <v>330</v>
      </c>
      <c r="J175" s="169">
        <f t="shared" si="15"/>
        <v>330</v>
      </c>
      <c r="K175" s="170"/>
      <c r="L175" s="34"/>
      <c r="M175" s="171" t="s">
        <v>1</v>
      </c>
      <c r="N175" s="137" t="s">
        <v>44</v>
      </c>
      <c r="P175" s="172">
        <f t="shared" si="16"/>
        <v>0</v>
      </c>
      <c r="Q175" s="172">
        <v>0</v>
      </c>
      <c r="R175" s="172">
        <f t="shared" si="17"/>
        <v>0</v>
      </c>
      <c r="S175" s="172">
        <v>0</v>
      </c>
      <c r="T175" s="173">
        <f t="shared" si="18"/>
        <v>0</v>
      </c>
      <c r="AR175" s="174" t="s">
        <v>188</v>
      </c>
      <c r="AT175" s="174" t="s">
        <v>184</v>
      </c>
      <c r="AU175" s="174" t="s">
        <v>85</v>
      </c>
      <c r="AY175" s="17" t="s">
        <v>181</v>
      </c>
      <c r="BE175" s="103">
        <f t="shared" si="19"/>
        <v>0</v>
      </c>
      <c r="BF175" s="103">
        <f t="shared" si="20"/>
        <v>330</v>
      </c>
      <c r="BG175" s="103">
        <f t="shared" si="21"/>
        <v>0</v>
      </c>
      <c r="BH175" s="103">
        <f t="shared" si="22"/>
        <v>0</v>
      </c>
      <c r="BI175" s="103">
        <f t="shared" si="23"/>
        <v>0</v>
      </c>
      <c r="BJ175" s="17" t="s">
        <v>90</v>
      </c>
      <c r="BK175" s="103">
        <f t="shared" si="24"/>
        <v>330</v>
      </c>
      <c r="BL175" s="17" t="s">
        <v>188</v>
      </c>
      <c r="BM175" s="174" t="s">
        <v>817</v>
      </c>
    </row>
    <row r="176" spans="2:65" s="1" customFormat="1" ht="21.75" customHeight="1">
      <c r="B176" s="34"/>
      <c r="C176" s="163" t="s">
        <v>78</v>
      </c>
      <c r="D176" s="163" t="s">
        <v>184</v>
      </c>
      <c r="E176" s="164" t="s">
        <v>1578</v>
      </c>
      <c r="F176" s="165" t="s">
        <v>1579</v>
      </c>
      <c r="G176" s="166" t="s">
        <v>1</v>
      </c>
      <c r="H176" s="167">
        <v>1</v>
      </c>
      <c r="I176" s="168">
        <v>400</v>
      </c>
      <c r="J176" s="169">
        <f t="shared" si="15"/>
        <v>400</v>
      </c>
      <c r="K176" s="170"/>
      <c r="L176" s="34"/>
      <c r="M176" s="171" t="s">
        <v>1</v>
      </c>
      <c r="N176" s="137" t="s">
        <v>44</v>
      </c>
      <c r="P176" s="172">
        <f t="shared" si="16"/>
        <v>0</v>
      </c>
      <c r="Q176" s="172">
        <v>0</v>
      </c>
      <c r="R176" s="172">
        <f t="shared" si="17"/>
        <v>0</v>
      </c>
      <c r="S176" s="172">
        <v>0</v>
      </c>
      <c r="T176" s="173">
        <f t="shared" si="18"/>
        <v>0</v>
      </c>
      <c r="AR176" s="174" t="s">
        <v>188</v>
      </c>
      <c r="AT176" s="174" t="s">
        <v>184</v>
      </c>
      <c r="AU176" s="174" t="s">
        <v>85</v>
      </c>
      <c r="AY176" s="17" t="s">
        <v>181</v>
      </c>
      <c r="BE176" s="103">
        <f t="shared" si="19"/>
        <v>0</v>
      </c>
      <c r="BF176" s="103">
        <f t="shared" si="20"/>
        <v>400</v>
      </c>
      <c r="BG176" s="103">
        <f t="shared" si="21"/>
        <v>0</v>
      </c>
      <c r="BH176" s="103">
        <f t="shared" si="22"/>
        <v>0</v>
      </c>
      <c r="BI176" s="103">
        <f t="shared" si="23"/>
        <v>0</v>
      </c>
      <c r="BJ176" s="17" t="s">
        <v>90</v>
      </c>
      <c r="BK176" s="103">
        <f t="shared" si="24"/>
        <v>400</v>
      </c>
      <c r="BL176" s="17" t="s">
        <v>188</v>
      </c>
      <c r="BM176" s="174" t="s">
        <v>820</v>
      </c>
    </row>
    <row r="177" spans="2:65" s="1" customFormat="1" ht="16.5" customHeight="1">
      <c r="B177" s="34"/>
      <c r="C177" s="163" t="s">
        <v>78</v>
      </c>
      <c r="D177" s="163" t="s">
        <v>184</v>
      </c>
      <c r="E177" s="164" t="s">
        <v>1580</v>
      </c>
      <c r="F177" s="165" t="s">
        <v>1581</v>
      </c>
      <c r="G177" s="166" t="s">
        <v>1</v>
      </c>
      <c r="H177" s="167">
        <v>1</v>
      </c>
      <c r="I177" s="168">
        <v>680</v>
      </c>
      <c r="J177" s="169">
        <f t="shared" si="15"/>
        <v>680</v>
      </c>
      <c r="K177" s="170"/>
      <c r="L177" s="34"/>
      <c r="M177" s="171" t="s">
        <v>1</v>
      </c>
      <c r="N177" s="137" t="s">
        <v>44</v>
      </c>
      <c r="P177" s="172">
        <f t="shared" si="16"/>
        <v>0</v>
      </c>
      <c r="Q177" s="172">
        <v>0</v>
      </c>
      <c r="R177" s="172">
        <f t="shared" si="17"/>
        <v>0</v>
      </c>
      <c r="S177" s="172">
        <v>0</v>
      </c>
      <c r="T177" s="173">
        <f t="shared" si="18"/>
        <v>0</v>
      </c>
      <c r="AR177" s="174" t="s">
        <v>188</v>
      </c>
      <c r="AT177" s="174" t="s">
        <v>184</v>
      </c>
      <c r="AU177" s="174" t="s">
        <v>85</v>
      </c>
      <c r="AY177" s="17" t="s">
        <v>181</v>
      </c>
      <c r="BE177" s="103">
        <f t="shared" si="19"/>
        <v>0</v>
      </c>
      <c r="BF177" s="103">
        <f t="shared" si="20"/>
        <v>680</v>
      </c>
      <c r="BG177" s="103">
        <f t="shared" si="21"/>
        <v>0</v>
      </c>
      <c r="BH177" s="103">
        <f t="shared" si="22"/>
        <v>0</v>
      </c>
      <c r="BI177" s="103">
        <f t="shared" si="23"/>
        <v>0</v>
      </c>
      <c r="BJ177" s="17" t="s">
        <v>90</v>
      </c>
      <c r="BK177" s="103">
        <f t="shared" si="24"/>
        <v>680</v>
      </c>
      <c r="BL177" s="17" t="s">
        <v>188</v>
      </c>
      <c r="BM177" s="174" t="s">
        <v>823</v>
      </c>
    </row>
    <row r="178" spans="2:65" s="1" customFormat="1" ht="49.9" customHeight="1">
      <c r="B178" s="34"/>
      <c r="E178" s="154" t="s">
        <v>431</v>
      </c>
      <c r="F178" s="154" t="s">
        <v>432</v>
      </c>
      <c r="J178" s="135">
        <f t="shared" ref="J178:J188" si="25">BK178</f>
        <v>0</v>
      </c>
      <c r="L178" s="34"/>
      <c r="M178" s="177"/>
      <c r="T178" s="61"/>
      <c r="AT178" s="17" t="s">
        <v>77</v>
      </c>
      <c r="AU178" s="17" t="s">
        <v>78</v>
      </c>
      <c r="AY178" s="17" t="s">
        <v>433</v>
      </c>
      <c r="BK178" s="103">
        <f>SUM(BK179:BK188)</f>
        <v>0</v>
      </c>
    </row>
    <row r="179" spans="2:65" s="1" customFormat="1" ht="16.350000000000001" customHeight="1">
      <c r="B179" s="34"/>
      <c r="C179" s="193" t="s">
        <v>1</v>
      </c>
      <c r="D179" s="193" t="s">
        <v>184</v>
      </c>
      <c r="E179" s="194" t="s">
        <v>1</v>
      </c>
      <c r="F179" s="195" t="s">
        <v>1</v>
      </c>
      <c r="G179" s="196" t="s">
        <v>1</v>
      </c>
      <c r="H179" s="197"/>
      <c r="I179" s="198"/>
      <c r="J179" s="199">
        <f t="shared" si="25"/>
        <v>0</v>
      </c>
      <c r="K179" s="170"/>
      <c r="L179" s="34"/>
      <c r="M179" s="200" t="s">
        <v>1</v>
      </c>
      <c r="N179" s="201" t="s">
        <v>44</v>
      </c>
      <c r="T179" s="61"/>
      <c r="AT179" s="17" t="s">
        <v>433</v>
      </c>
      <c r="AU179" s="17" t="s">
        <v>85</v>
      </c>
      <c r="AY179" s="17" t="s">
        <v>433</v>
      </c>
      <c r="BE179" s="103">
        <f t="shared" ref="BE179:BE188" si="26">IF(N179="základná",J179,0)</f>
        <v>0</v>
      </c>
      <c r="BF179" s="103">
        <f t="shared" ref="BF179:BF188" si="27">IF(N179="znížená",J179,0)</f>
        <v>0</v>
      </c>
      <c r="BG179" s="103">
        <f t="shared" ref="BG179:BG188" si="28">IF(N179="zákl. prenesená",J179,0)</f>
        <v>0</v>
      </c>
      <c r="BH179" s="103">
        <f t="shared" ref="BH179:BH188" si="29">IF(N179="zníž. prenesená",J179,0)</f>
        <v>0</v>
      </c>
      <c r="BI179" s="103">
        <f t="shared" ref="BI179:BI188" si="30">IF(N179="nulová",J179,0)</f>
        <v>0</v>
      </c>
      <c r="BJ179" s="17" t="s">
        <v>90</v>
      </c>
      <c r="BK179" s="103">
        <f t="shared" ref="BK179:BK188" si="31">I179*H179</f>
        <v>0</v>
      </c>
    </row>
    <row r="180" spans="2:65" s="1" customFormat="1" ht="16.350000000000001" customHeight="1">
      <c r="B180" s="34"/>
      <c r="C180" s="193" t="s">
        <v>1</v>
      </c>
      <c r="D180" s="193" t="s">
        <v>184</v>
      </c>
      <c r="E180" s="194" t="s">
        <v>1</v>
      </c>
      <c r="F180" s="195" t="s">
        <v>1</v>
      </c>
      <c r="G180" s="196" t="s">
        <v>1</v>
      </c>
      <c r="H180" s="197"/>
      <c r="I180" s="198"/>
      <c r="J180" s="199">
        <f t="shared" si="25"/>
        <v>0</v>
      </c>
      <c r="K180" s="170"/>
      <c r="L180" s="34"/>
      <c r="M180" s="200" t="s">
        <v>1</v>
      </c>
      <c r="N180" s="201" t="s">
        <v>44</v>
      </c>
      <c r="T180" s="61"/>
      <c r="AT180" s="17" t="s">
        <v>433</v>
      </c>
      <c r="AU180" s="17" t="s">
        <v>85</v>
      </c>
      <c r="AY180" s="17" t="s">
        <v>433</v>
      </c>
      <c r="BE180" s="103">
        <f t="shared" si="26"/>
        <v>0</v>
      </c>
      <c r="BF180" s="103">
        <f t="shared" si="27"/>
        <v>0</v>
      </c>
      <c r="BG180" s="103">
        <f t="shared" si="28"/>
        <v>0</v>
      </c>
      <c r="BH180" s="103">
        <f t="shared" si="29"/>
        <v>0</v>
      </c>
      <c r="BI180" s="103">
        <f t="shared" si="30"/>
        <v>0</v>
      </c>
      <c r="BJ180" s="17" t="s">
        <v>90</v>
      </c>
      <c r="BK180" s="103">
        <f t="shared" si="31"/>
        <v>0</v>
      </c>
    </row>
    <row r="181" spans="2:65" s="1" customFormat="1" ht="16.350000000000001" customHeight="1">
      <c r="B181" s="34"/>
      <c r="C181" s="193" t="s">
        <v>1</v>
      </c>
      <c r="D181" s="193" t="s">
        <v>184</v>
      </c>
      <c r="E181" s="194" t="s">
        <v>1</v>
      </c>
      <c r="F181" s="195" t="s">
        <v>1</v>
      </c>
      <c r="G181" s="196" t="s">
        <v>1</v>
      </c>
      <c r="H181" s="197"/>
      <c r="I181" s="198"/>
      <c r="J181" s="199">
        <f t="shared" si="25"/>
        <v>0</v>
      </c>
      <c r="K181" s="170"/>
      <c r="L181" s="34"/>
      <c r="M181" s="200" t="s">
        <v>1</v>
      </c>
      <c r="N181" s="201" t="s">
        <v>44</v>
      </c>
      <c r="T181" s="61"/>
      <c r="AT181" s="17" t="s">
        <v>433</v>
      </c>
      <c r="AU181" s="17" t="s">
        <v>85</v>
      </c>
      <c r="AY181" s="17" t="s">
        <v>433</v>
      </c>
      <c r="BE181" s="103">
        <f t="shared" si="26"/>
        <v>0</v>
      </c>
      <c r="BF181" s="103">
        <f t="shared" si="27"/>
        <v>0</v>
      </c>
      <c r="BG181" s="103">
        <f t="shared" si="28"/>
        <v>0</v>
      </c>
      <c r="BH181" s="103">
        <f t="shared" si="29"/>
        <v>0</v>
      </c>
      <c r="BI181" s="103">
        <f t="shared" si="30"/>
        <v>0</v>
      </c>
      <c r="BJ181" s="17" t="s">
        <v>90</v>
      </c>
      <c r="BK181" s="103">
        <f t="shared" si="31"/>
        <v>0</v>
      </c>
    </row>
    <row r="182" spans="2:65" s="1" customFormat="1" ht="16.350000000000001" customHeight="1">
      <c r="B182" s="34"/>
      <c r="C182" s="193" t="s">
        <v>1</v>
      </c>
      <c r="D182" s="193" t="s">
        <v>184</v>
      </c>
      <c r="E182" s="194" t="s">
        <v>1</v>
      </c>
      <c r="F182" s="195" t="s">
        <v>1</v>
      </c>
      <c r="G182" s="196" t="s">
        <v>1</v>
      </c>
      <c r="H182" s="197"/>
      <c r="I182" s="198"/>
      <c r="J182" s="199">
        <f t="shared" si="25"/>
        <v>0</v>
      </c>
      <c r="K182" s="170"/>
      <c r="L182" s="34"/>
      <c r="M182" s="200" t="s">
        <v>1</v>
      </c>
      <c r="N182" s="201" t="s">
        <v>44</v>
      </c>
      <c r="T182" s="61"/>
      <c r="AT182" s="17" t="s">
        <v>433</v>
      </c>
      <c r="AU182" s="17" t="s">
        <v>85</v>
      </c>
      <c r="AY182" s="17" t="s">
        <v>433</v>
      </c>
      <c r="BE182" s="103">
        <f t="shared" si="26"/>
        <v>0</v>
      </c>
      <c r="BF182" s="103">
        <f t="shared" si="27"/>
        <v>0</v>
      </c>
      <c r="BG182" s="103">
        <f t="shared" si="28"/>
        <v>0</v>
      </c>
      <c r="BH182" s="103">
        <f t="shared" si="29"/>
        <v>0</v>
      </c>
      <c r="BI182" s="103">
        <f t="shared" si="30"/>
        <v>0</v>
      </c>
      <c r="BJ182" s="17" t="s">
        <v>90</v>
      </c>
      <c r="BK182" s="103">
        <f t="shared" si="31"/>
        <v>0</v>
      </c>
    </row>
    <row r="183" spans="2:65" s="1" customFormat="1" ht="16.350000000000001" customHeight="1">
      <c r="B183" s="34"/>
      <c r="C183" s="193" t="s">
        <v>1</v>
      </c>
      <c r="D183" s="193" t="s">
        <v>184</v>
      </c>
      <c r="E183" s="194" t="s">
        <v>1</v>
      </c>
      <c r="F183" s="195" t="s">
        <v>1</v>
      </c>
      <c r="G183" s="196" t="s">
        <v>1</v>
      </c>
      <c r="H183" s="197"/>
      <c r="I183" s="198"/>
      <c r="J183" s="199">
        <f t="shared" si="25"/>
        <v>0</v>
      </c>
      <c r="K183" s="170"/>
      <c r="L183" s="34"/>
      <c r="M183" s="200" t="s">
        <v>1</v>
      </c>
      <c r="N183" s="201" t="s">
        <v>44</v>
      </c>
      <c r="T183" s="61"/>
      <c r="AT183" s="17" t="s">
        <v>433</v>
      </c>
      <c r="AU183" s="17" t="s">
        <v>85</v>
      </c>
      <c r="AY183" s="17" t="s">
        <v>433</v>
      </c>
      <c r="BE183" s="103">
        <f t="shared" si="26"/>
        <v>0</v>
      </c>
      <c r="BF183" s="103">
        <f t="shared" si="27"/>
        <v>0</v>
      </c>
      <c r="BG183" s="103">
        <f t="shared" si="28"/>
        <v>0</v>
      </c>
      <c r="BH183" s="103">
        <f t="shared" si="29"/>
        <v>0</v>
      </c>
      <c r="BI183" s="103">
        <f t="shared" si="30"/>
        <v>0</v>
      </c>
      <c r="BJ183" s="17" t="s">
        <v>90</v>
      </c>
      <c r="BK183" s="103">
        <f t="shared" si="31"/>
        <v>0</v>
      </c>
    </row>
    <row r="184" spans="2:65" s="1" customFormat="1" ht="16.350000000000001" customHeight="1">
      <c r="B184" s="34"/>
      <c r="C184" s="193" t="s">
        <v>1</v>
      </c>
      <c r="D184" s="193" t="s">
        <v>184</v>
      </c>
      <c r="E184" s="194" t="s">
        <v>1</v>
      </c>
      <c r="F184" s="195" t="s">
        <v>1</v>
      </c>
      <c r="G184" s="196" t="s">
        <v>1</v>
      </c>
      <c r="H184" s="197"/>
      <c r="I184" s="198"/>
      <c r="J184" s="199">
        <f t="shared" si="25"/>
        <v>0</v>
      </c>
      <c r="K184" s="170"/>
      <c r="L184" s="34"/>
      <c r="M184" s="200" t="s">
        <v>1</v>
      </c>
      <c r="N184" s="201" t="s">
        <v>44</v>
      </c>
      <c r="T184" s="61"/>
      <c r="AT184" s="17" t="s">
        <v>433</v>
      </c>
      <c r="AU184" s="17" t="s">
        <v>85</v>
      </c>
      <c r="AY184" s="17" t="s">
        <v>433</v>
      </c>
      <c r="BE184" s="103">
        <f t="shared" si="26"/>
        <v>0</v>
      </c>
      <c r="BF184" s="103">
        <f t="shared" si="27"/>
        <v>0</v>
      </c>
      <c r="BG184" s="103">
        <f t="shared" si="28"/>
        <v>0</v>
      </c>
      <c r="BH184" s="103">
        <f t="shared" si="29"/>
        <v>0</v>
      </c>
      <c r="BI184" s="103">
        <f t="shared" si="30"/>
        <v>0</v>
      </c>
      <c r="BJ184" s="17" t="s">
        <v>90</v>
      </c>
      <c r="BK184" s="103">
        <f t="shared" si="31"/>
        <v>0</v>
      </c>
    </row>
    <row r="185" spans="2:65" s="1" customFormat="1" ht="16.350000000000001" customHeight="1">
      <c r="B185" s="34"/>
      <c r="C185" s="193" t="s">
        <v>1</v>
      </c>
      <c r="D185" s="193" t="s">
        <v>184</v>
      </c>
      <c r="E185" s="194" t="s">
        <v>1</v>
      </c>
      <c r="F185" s="195" t="s">
        <v>1</v>
      </c>
      <c r="G185" s="196" t="s">
        <v>1</v>
      </c>
      <c r="H185" s="197"/>
      <c r="I185" s="198"/>
      <c r="J185" s="199">
        <f t="shared" si="25"/>
        <v>0</v>
      </c>
      <c r="K185" s="170"/>
      <c r="L185" s="34"/>
      <c r="M185" s="200" t="s">
        <v>1</v>
      </c>
      <c r="N185" s="201" t="s">
        <v>44</v>
      </c>
      <c r="T185" s="61"/>
      <c r="AT185" s="17" t="s">
        <v>433</v>
      </c>
      <c r="AU185" s="17" t="s">
        <v>85</v>
      </c>
      <c r="AY185" s="17" t="s">
        <v>433</v>
      </c>
      <c r="BE185" s="103">
        <f t="shared" si="26"/>
        <v>0</v>
      </c>
      <c r="BF185" s="103">
        <f t="shared" si="27"/>
        <v>0</v>
      </c>
      <c r="BG185" s="103">
        <f t="shared" si="28"/>
        <v>0</v>
      </c>
      <c r="BH185" s="103">
        <f t="shared" si="29"/>
        <v>0</v>
      </c>
      <c r="BI185" s="103">
        <f t="shared" si="30"/>
        <v>0</v>
      </c>
      <c r="BJ185" s="17" t="s">
        <v>90</v>
      </c>
      <c r="BK185" s="103">
        <f t="shared" si="31"/>
        <v>0</v>
      </c>
    </row>
    <row r="186" spans="2:65" s="1" customFormat="1" ht="16.350000000000001" customHeight="1">
      <c r="B186" s="34"/>
      <c r="C186" s="193" t="s">
        <v>1</v>
      </c>
      <c r="D186" s="193" t="s">
        <v>184</v>
      </c>
      <c r="E186" s="194" t="s">
        <v>1</v>
      </c>
      <c r="F186" s="195" t="s">
        <v>1</v>
      </c>
      <c r="G186" s="196" t="s">
        <v>1</v>
      </c>
      <c r="H186" s="197"/>
      <c r="I186" s="198"/>
      <c r="J186" s="199">
        <f t="shared" si="25"/>
        <v>0</v>
      </c>
      <c r="K186" s="170"/>
      <c r="L186" s="34"/>
      <c r="M186" s="200" t="s">
        <v>1</v>
      </c>
      <c r="N186" s="201" t="s">
        <v>44</v>
      </c>
      <c r="T186" s="61"/>
      <c r="AT186" s="17" t="s">
        <v>433</v>
      </c>
      <c r="AU186" s="17" t="s">
        <v>85</v>
      </c>
      <c r="AY186" s="17" t="s">
        <v>433</v>
      </c>
      <c r="BE186" s="103">
        <f t="shared" si="26"/>
        <v>0</v>
      </c>
      <c r="BF186" s="103">
        <f t="shared" si="27"/>
        <v>0</v>
      </c>
      <c r="BG186" s="103">
        <f t="shared" si="28"/>
        <v>0</v>
      </c>
      <c r="BH186" s="103">
        <f t="shared" si="29"/>
        <v>0</v>
      </c>
      <c r="BI186" s="103">
        <f t="shared" si="30"/>
        <v>0</v>
      </c>
      <c r="BJ186" s="17" t="s">
        <v>90</v>
      </c>
      <c r="BK186" s="103">
        <f t="shared" si="31"/>
        <v>0</v>
      </c>
    </row>
    <row r="187" spans="2:65" s="1" customFormat="1" ht="16.350000000000001" customHeight="1">
      <c r="B187" s="34"/>
      <c r="C187" s="193" t="s">
        <v>1</v>
      </c>
      <c r="D187" s="193" t="s">
        <v>184</v>
      </c>
      <c r="E187" s="194" t="s">
        <v>1</v>
      </c>
      <c r="F187" s="195" t="s">
        <v>1</v>
      </c>
      <c r="G187" s="196" t="s">
        <v>1</v>
      </c>
      <c r="H187" s="197"/>
      <c r="I187" s="198"/>
      <c r="J187" s="199">
        <f t="shared" si="25"/>
        <v>0</v>
      </c>
      <c r="K187" s="170"/>
      <c r="L187" s="34"/>
      <c r="M187" s="200" t="s">
        <v>1</v>
      </c>
      <c r="N187" s="201" t="s">
        <v>44</v>
      </c>
      <c r="T187" s="61"/>
      <c r="AT187" s="17" t="s">
        <v>433</v>
      </c>
      <c r="AU187" s="17" t="s">
        <v>85</v>
      </c>
      <c r="AY187" s="17" t="s">
        <v>433</v>
      </c>
      <c r="BE187" s="103">
        <f t="shared" si="26"/>
        <v>0</v>
      </c>
      <c r="BF187" s="103">
        <f t="shared" si="27"/>
        <v>0</v>
      </c>
      <c r="BG187" s="103">
        <f t="shared" si="28"/>
        <v>0</v>
      </c>
      <c r="BH187" s="103">
        <f t="shared" si="29"/>
        <v>0</v>
      </c>
      <c r="BI187" s="103">
        <f t="shared" si="30"/>
        <v>0</v>
      </c>
      <c r="BJ187" s="17" t="s">
        <v>90</v>
      </c>
      <c r="BK187" s="103">
        <f t="shared" si="31"/>
        <v>0</v>
      </c>
    </row>
    <row r="188" spans="2:65" s="1" customFormat="1" ht="16.350000000000001" customHeight="1">
      <c r="B188" s="34"/>
      <c r="C188" s="193" t="s">
        <v>1</v>
      </c>
      <c r="D188" s="193" t="s">
        <v>184</v>
      </c>
      <c r="E188" s="194" t="s">
        <v>1</v>
      </c>
      <c r="F188" s="195" t="s">
        <v>1</v>
      </c>
      <c r="G188" s="196" t="s">
        <v>1</v>
      </c>
      <c r="H188" s="197"/>
      <c r="I188" s="198"/>
      <c r="J188" s="199">
        <f t="shared" si="25"/>
        <v>0</v>
      </c>
      <c r="K188" s="170"/>
      <c r="L188" s="34"/>
      <c r="M188" s="200" t="s">
        <v>1</v>
      </c>
      <c r="N188" s="201" t="s">
        <v>44</v>
      </c>
      <c r="O188" s="202"/>
      <c r="P188" s="202"/>
      <c r="Q188" s="202"/>
      <c r="R188" s="202"/>
      <c r="S188" s="202"/>
      <c r="T188" s="203"/>
      <c r="AT188" s="17" t="s">
        <v>433</v>
      </c>
      <c r="AU188" s="17" t="s">
        <v>85</v>
      </c>
      <c r="AY188" s="17" t="s">
        <v>433</v>
      </c>
      <c r="BE188" s="103">
        <f t="shared" si="26"/>
        <v>0</v>
      </c>
      <c r="BF188" s="103">
        <f t="shared" si="27"/>
        <v>0</v>
      </c>
      <c r="BG188" s="103">
        <f t="shared" si="28"/>
        <v>0</v>
      </c>
      <c r="BH188" s="103">
        <f t="shared" si="29"/>
        <v>0</v>
      </c>
      <c r="BI188" s="103">
        <f t="shared" si="30"/>
        <v>0</v>
      </c>
      <c r="BJ188" s="17" t="s">
        <v>90</v>
      </c>
      <c r="BK188" s="103">
        <f t="shared" si="31"/>
        <v>0</v>
      </c>
    </row>
    <row r="189" spans="2:65" s="1" customFormat="1" ht="6.95" customHeight="1">
      <c r="B189" s="49"/>
      <c r="C189" s="50"/>
      <c r="D189" s="50"/>
      <c r="E189" s="50"/>
      <c r="F189" s="50"/>
      <c r="G189" s="50"/>
      <c r="H189" s="50"/>
      <c r="I189" s="50"/>
      <c r="J189" s="50"/>
      <c r="K189" s="50"/>
      <c r="L189" s="34"/>
    </row>
  </sheetData>
  <sheetProtection algorithmName="SHA-512" hashValue="rKSyj9B1RXuDGeu4QyBBM5fLvUV5rdji4Aup4WCPillVIhYlHRhcMdBw8UY4wJ9+VYPEVZ57QKRpwteO9sZkQA==" saltValue="YNfF+n8+CDgL4pdTli4tdQJhxbusS9t2fnf/TYwgkpNEBcpS9FNFolrcvfpPrcYa4MR4/g5rly4nkoLguU+lLw==" spinCount="100000" sheet="1" objects="1" scenarios="1" formatColumns="0" formatRows="0" autoFilter="0"/>
  <autoFilter ref="C132:K188" xr:uid="{00000000-0009-0000-0000-000009000000}"/>
  <mergeCells count="17">
    <mergeCell ref="E20:H20"/>
    <mergeCell ref="E29:H29"/>
    <mergeCell ref="E125:H125"/>
    <mergeCell ref="L2:V2"/>
    <mergeCell ref="D107:F107"/>
    <mergeCell ref="D108:F108"/>
    <mergeCell ref="D109:F109"/>
    <mergeCell ref="E121:H121"/>
    <mergeCell ref="E123:H123"/>
    <mergeCell ref="E85:H85"/>
    <mergeCell ref="E87:H87"/>
    <mergeCell ref="E89:H89"/>
    <mergeCell ref="D105:F105"/>
    <mergeCell ref="D106:F106"/>
    <mergeCell ref="E7:H7"/>
    <mergeCell ref="E9:H9"/>
    <mergeCell ref="E11:H11"/>
  </mergeCells>
  <dataValidations count="2">
    <dataValidation type="list" allowBlank="1" showInputMessage="1" showErrorMessage="1" error="Povolené sú hodnoty K, M." sqref="D179:D189" xr:uid="{00000000-0002-0000-0900-000000000000}">
      <formula1>"K, M"</formula1>
    </dataValidation>
    <dataValidation type="list" allowBlank="1" showInputMessage="1" showErrorMessage="1" error="Povolené sú hodnoty základná, znížená, nulová." sqref="N179:N189" xr:uid="{00000000-0002-0000-09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81"/>
  <sheetViews>
    <sheetView showGridLines="0" topLeftCell="A130" workbookViewId="0">
      <selection activeCell="I170" sqref="I17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7" t="s">
        <v>123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2:46" ht="24.95" customHeight="1">
      <c r="B4" s="20"/>
      <c r="D4" s="21" t="s">
        <v>133</v>
      </c>
      <c r="L4" s="20"/>
      <c r="M4" s="109" t="s">
        <v>9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90" t="str">
        <f>'Rekapitulácia stavby'!K6</f>
        <v>NÚRCH - modernizácia vybraných rehabilitačných priestorov</v>
      </c>
      <c r="F7" s="292"/>
      <c r="G7" s="292"/>
      <c r="H7" s="292"/>
      <c r="L7" s="20"/>
    </row>
    <row r="8" spans="2:46" ht="12" customHeight="1">
      <c r="B8" s="20"/>
      <c r="D8" s="27" t="s">
        <v>134</v>
      </c>
      <c r="L8" s="20"/>
    </row>
    <row r="9" spans="2:46" s="1" customFormat="1" ht="16.5" customHeight="1">
      <c r="B9" s="34"/>
      <c r="E9" s="290" t="s">
        <v>135</v>
      </c>
      <c r="F9" s="289"/>
      <c r="G9" s="289"/>
      <c r="H9" s="289"/>
      <c r="L9" s="34"/>
    </row>
    <row r="10" spans="2:46" s="1" customFormat="1" ht="12" customHeight="1">
      <c r="B10" s="34"/>
      <c r="D10" s="27" t="s">
        <v>136</v>
      </c>
      <c r="L10" s="34"/>
    </row>
    <row r="11" spans="2:46" s="1" customFormat="1" ht="16.5" customHeight="1">
      <c r="B11" s="34"/>
      <c r="E11" s="279" t="s">
        <v>1582</v>
      </c>
      <c r="F11" s="289"/>
      <c r="G11" s="289"/>
      <c r="H11" s="289"/>
      <c r="L11" s="34"/>
    </row>
    <row r="12" spans="2:46" s="1" customFormat="1">
      <c r="B12" s="34"/>
      <c r="L12" s="34"/>
    </row>
    <row r="13" spans="2:46" s="1" customFormat="1" ht="12" customHeight="1">
      <c r="B13" s="34"/>
      <c r="D13" s="27" t="s">
        <v>17</v>
      </c>
      <c r="F13" s="25" t="s">
        <v>1</v>
      </c>
      <c r="I13" s="27" t="s">
        <v>18</v>
      </c>
      <c r="J13" s="25" t="s">
        <v>1</v>
      </c>
      <c r="L13" s="34"/>
    </row>
    <row r="14" spans="2:46" s="1" customFormat="1" ht="12" customHeight="1">
      <c r="B14" s="34"/>
      <c r="D14" s="27" t="s">
        <v>19</v>
      </c>
      <c r="F14" s="25" t="s">
        <v>20</v>
      </c>
      <c r="I14" s="27" t="s">
        <v>21</v>
      </c>
      <c r="J14" s="57">
        <f>'Rekapitulácia stavby'!AN8</f>
        <v>44967</v>
      </c>
      <c r="L14" s="34"/>
    </row>
    <row r="15" spans="2:46" s="1" customFormat="1" ht="10.9" customHeight="1">
      <c r="B15" s="34"/>
      <c r="L15" s="34"/>
    </row>
    <row r="16" spans="2:46" s="1" customFormat="1" ht="12" customHeight="1">
      <c r="B16" s="34"/>
      <c r="D16" s="27" t="s">
        <v>22</v>
      </c>
      <c r="I16" s="27" t="s">
        <v>23</v>
      </c>
      <c r="J16" s="25" t="s">
        <v>1</v>
      </c>
      <c r="L16" s="34"/>
    </row>
    <row r="17" spans="2:12" s="1" customFormat="1" ht="18" customHeight="1">
      <c r="B17" s="34"/>
      <c r="E17" s="25" t="s">
        <v>24</v>
      </c>
      <c r="I17" s="27" t="s">
        <v>25</v>
      </c>
      <c r="J17" s="25" t="s">
        <v>1</v>
      </c>
      <c r="L17" s="34"/>
    </row>
    <row r="18" spans="2:12" s="1" customFormat="1" ht="6.95" customHeight="1">
      <c r="B18" s="34"/>
      <c r="L18" s="34"/>
    </row>
    <row r="19" spans="2:12" s="1" customFormat="1" ht="12" customHeight="1">
      <c r="B19" s="34"/>
      <c r="D19" s="27" t="s">
        <v>26</v>
      </c>
      <c r="I19" s="27" t="s">
        <v>23</v>
      </c>
      <c r="J19" s="28" t="str">
        <f>'Rekapitulácia stavby'!AN13</f>
        <v>36396605</v>
      </c>
      <c r="L19" s="34"/>
    </row>
    <row r="20" spans="2:12" s="1" customFormat="1" ht="18" customHeight="1">
      <c r="B20" s="34"/>
      <c r="E20" s="291" t="str">
        <f>'Rekapitulácia stavby'!E14</f>
        <v>OB-BELSTAV, s.r.o., Olešná 500</v>
      </c>
      <c r="F20" s="254"/>
      <c r="G20" s="254"/>
      <c r="H20" s="254"/>
      <c r="I20" s="27" t="s">
        <v>25</v>
      </c>
      <c r="J20" s="28" t="str">
        <f>'Rekapitulácia stavby'!AN14</f>
        <v>SK2020135777</v>
      </c>
      <c r="L20" s="34"/>
    </row>
    <row r="21" spans="2:12" s="1" customFormat="1" ht="6.95" customHeight="1">
      <c r="B21" s="34"/>
      <c r="L21" s="34"/>
    </row>
    <row r="22" spans="2:12" s="1" customFormat="1" ht="12" customHeight="1">
      <c r="B22" s="34"/>
      <c r="D22" s="27" t="s">
        <v>27</v>
      </c>
      <c r="I22" s="27" t="s">
        <v>23</v>
      </c>
      <c r="J22" s="25" t="s">
        <v>28</v>
      </c>
      <c r="L22" s="34"/>
    </row>
    <row r="23" spans="2:12" s="1" customFormat="1" ht="18" customHeight="1">
      <c r="B23" s="34"/>
      <c r="E23" s="25" t="s">
        <v>29</v>
      </c>
      <c r="I23" s="27" t="s">
        <v>25</v>
      </c>
      <c r="J23" s="25" t="s">
        <v>30</v>
      </c>
      <c r="L23" s="34"/>
    </row>
    <row r="24" spans="2:12" s="1" customFormat="1" ht="6.95" customHeight="1">
      <c r="B24" s="34"/>
      <c r="L24" s="34"/>
    </row>
    <row r="25" spans="2:12" s="1" customFormat="1" ht="12" customHeight="1">
      <c r="B25" s="34"/>
      <c r="D25" s="27" t="s">
        <v>32</v>
      </c>
      <c r="I25" s="27" t="s">
        <v>23</v>
      </c>
      <c r="J25" s="25" t="s">
        <v>1</v>
      </c>
      <c r="L25" s="34"/>
    </row>
    <row r="26" spans="2:12" s="1" customFormat="1" ht="18" customHeight="1">
      <c r="B26" s="34"/>
      <c r="E26" s="25" t="s">
        <v>734</v>
      </c>
      <c r="I26" s="27" t="s">
        <v>25</v>
      </c>
      <c r="J26" s="25" t="s">
        <v>1</v>
      </c>
      <c r="L26" s="34"/>
    </row>
    <row r="27" spans="2:12" s="1" customFormat="1" ht="6.95" customHeight="1">
      <c r="B27" s="34"/>
      <c r="L27" s="34"/>
    </row>
    <row r="28" spans="2:12" s="1" customFormat="1" ht="12" customHeight="1">
      <c r="B28" s="34"/>
      <c r="D28" s="27" t="s">
        <v>34</v>
      </c>
      <c r="L28" s="34"/>
    </row>
    <row r="29" spans="2:12" s="7" customFormat="1" ht="16.5" customHeight="1">
      <c r="B29" s="110"/>
      <c r="E29" s="259" t="s">
        <v>1</v>
      </c>
      <c r="F29" s="259"/>
      <c r="G29" s="259"/>
      <c r="H29" s="259"/>
      <c r="L29" s="110"/>
    </row>
    <row r="30" spans="2:12" s="1" customFormat="1" ht="6.95" customHeight="1">
      <c r="B30" s="34"/>
      <c r="L30" s="34"/>
    </row>
    <row r="31" spans="2:12" s="1" customFormat="1" ht="6.95" customHeight="1">
      <c r="B31" s="34"/>
      <c r="D31" s="58"/>
      <c r="E31" s="58"/>
      <c r="F31" s="58"/>
      <c r="G31" s="58"/>
      <c r="H31" s="58"/>
      <c r="I31" s="58"/>
      <c r="J31" s="58"/>
      <c r="K31" s="58"/>
      <c r="L31" s="34"/>
    </row>
    <row r="32" spans="2:12" s="1" customFormat="1" ht="14.45" customHeight="1">
      <c r="B32" s="34"/>
      <c r="D32" s="25" t="s">
        <v>140</v>
      </c>
      <c r="J32" s="33">
        <f>J98</f>
        <v>38159.699999999997</v>
      </c>
      <c r="L32" s="34"/>
    </row>
    <row r="33" spans="2:12" s="1" customFormat="1" ht="14.45" customHeight="1">
      <c r="B33" s="34"/>
      <c r="D33" s="32" t="s">
        <v>127</v>
      </c>
      <c r="J33" s="33">
        <f>J107</f>
        <v>0</v>
      </c>
      <c r="L33" s="34"/>
    </row>
    <row r="34" spans="2:12" s="1" customFormat="1" ht="25.35" customHeight="1">
      <c r="B34" s="34"/>
      <c r="D34" s="111" t="s">
        <v>38</v>
      </c>
      <c r="J34" s="71">
        <f>ROUND(J32 + J33, 2)</f>
        <v>38159.699999999997</v>
      </c>
      <c r="L34" s="34"/>
    </row>
    <row r="35" spans="2:12" s="1" customFormat="1" ht="6.95" customHeight="1">
      <c r="B35" s="34"/>
      <c r="D35" s="58"/>
      <c r="E35" s="58"/>
      <c r="F35" s="58"/>
      <c r="G35" s="58"/>
      <c r="H35" s="58"/>
      <c r="I35" s="58"/>
      <c r="J35" s="58"/>
      <c r="K35" s="58"/>
      <c r="L35" s="34"/>
    </row>
    <row r="36" spans="2:12" s="1" customFormat="1" ht="14.45" customHeight="1">
      <c r="B36" s="34"/>
      <c r="F36" s="37" t="s">
        <v>40</v>
      </c>
      <c r="I36" s="37" t="s">
        <v>39</v>
      </c>
      <c r="J36" s="37" t="s">
        <v>41</v>
      </c>
      <c r="L36" s="34"/>
    </row>
    <row r="37" spans="2:12" s="1" customFormat="1" ht="14.45" customHeight="1">
      <c r="B37" s="34"/>
      <c r="D37" s="60" t="s">
        <v>42</v>
      </c>
      <c r="E37" s="39" t="s">
        <v>43</v>
      </c>
      <c r="F37" s="112">
        <f>ROUND((ROUND((SUM(BE107:BE114) + SUM(BE136:BE169)),  2) + SUM(BE171:BE180)), 2)</f>
        <v>0</v>
      </c>
      <c r="G37" s="113"/>
      <c r="H37" s="113"/>
      <c r="I37" s="114">
        <v>0.2</v>
      </c>
      <c r="J37" s="112">
        <f>ROUND((ROUND(((SUM(BE107:BE114) + SUM(BE136:BE169))*I37),  2) + (SUM(BE171:BE180)*I37)), 2)</f>
        <v>0</v>
      </c>
      <c r="L37" s="34"/>
    </row>
    <row r="38" spans="2:12" s="1" customFormat="1" ht="14.45" customHeight="1">
      <c r="B38" s="34"/>
      <c r="E38" s="39" t="s">
        <v>44</v>
      </c>
      <c r="F38" s="112">
        <f>ROUND((ROUND((SUM(BF107:BF114) + SUM(BF136:BF169)),  2) + SUM(BF171:BF180)), 2)</f>
        <v>38159.699999999997</v>
      </c>
      <c r="G38" s="113"/>
      <c r="H38" s="113"/>
      <c r="I38" s="114">
        <v>0.2</v>
      </c>
      <c r="J38" s="112">
        <f>ROUND((ROUND(((SUM(BF107:BF114) + SUM(BF136:BF169))*I38),  2) + (SUM(BF171:BF180)*I38)), 2)</f>
        <v>7631.94</v>
      </c>
      <c r="L38" s="34"/>
    </row>
    <row r="39" spans="2:12" s="1" customFormat="1" ht="14.45" hidden="1" customHeight="1">
      <c r="B39" s="34"/>
      <c r="E39" s="27" t="s">
        <v>45</v>
      </c>
      <c r="F39" s="90">
        <f>ROUND((ROUND((SUM(BG107:BG114) + SUM(BG136:BG169)),  2) + SUM(BG171:BG180)), 2)</f>
        <v>0</v>
      </c>
      <c r="I39" s="115">
        <v>0.2</v>
      </c>
      <c r="J39" s="90">
        <f>0</f>
        <v>0</v>
      </c>
      <c r="L39" s="34"/>
    </row>
    <row r="40" spans="2:12" s="1" customFormat="1" ht="14.45" hidden="1" customHeight="1">
      <c r="B40" s="34"/>
      <c r="E40" s="27" t="s">
        <v>46</v>
      </c>
      <c r="F40" s="90">
        <f>ROUND((ROUND((SUM(BH107:BH114) + SUM(BH136:BH169)),  2) + SUM(BH171:BH180)), 2)</f>
        <v>0</v>
      </c>
      <c r="I40" s="115">
        <v>0.2</v>
      </c>
      <c r="J40" s="90">
        <f>0</f>
        <v>0</v>
      </c>
      <c r="L40" s="34"/>
    </row>
    <row r="41" spans="2:12" s="1" customFormat="1" ht="14.45" hidden="1" customHeight="1">
      <c r="B41" s="34"/>
      <c r="E41" s="39" t="s">
        <v>47</v>
      </c>
      <c r="F41" s="112">
        <f>ROUND((ROUND((SUM(BI107:BI114) + SUM(BI136:BI169)),  2) + SUM(BI171:BI180)), 2)</f>
        <v>0</v>
      </c>
      <c r="G41" s="113"/>
      <c r="H41" s="113"/>
      <c r="I41" s="114">
        <v>0</v>
      </c>
      <c r="J41" s="112">
        <f>0</f>
        <v>0</v>
      </c>
      <c r="L41" s="34"/>
    </row>
    <row r="42" spans="2:12" s="1" customFormat="1" ht="6.95" customHeight="1">
      <c r="B42" s="34"/>
      <c r="L42" s="34"/>
    </row>
    <row r="43" spans="2:12" s="1" customFormat="1" ht="25.35" customHeight="1">
      <c r="B43" s="34"/>
      <c r="C43" s="107"/>
      <c r="D43" s="116" t="s">
        <v>48</v>
      </c>
      <c r="E43" s="62"/>
      <c r="F43" s="62"/>
      <c r="G43" s="117" t="s">
        <v>49</v>
      </c>
      <c r="H43" s="118" t="s">
        <v>50</v>
      </c>
      <c r="I43" s="62"/>
      <c r="J43" s="119">
        <f>SUM(J34:J41)</f>
        <v>45791.64</v>
      </c>
      <c r="K43" s="120"/>
      <c r="L43" s="34"/>
    </row>
    <row r="44" spans="2:12" s="1" customFormat="1" ht="14.45" customHeight="1">
      <c r="B44" s="34"/>
      <c r="L44" s="34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4"/>
      <c r="D50" s="46" t="s">
        <v>51</v>
      </c>
      <c r="E50" s="47"/>
      <c r="F50" s="47"/>
      <c r="G50" s="46" t="s">
        <v>52</v>
      </c>
      <c r="H50" s="47"/>
      <c r="I50" s="47"/>
      <c r="J50" s="47"/>
      <c r="K50" s="47"/>
      <c r="L50" s="34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4"/>
      <c r="D61" s="48" t="s">
        <v>53</v>
      </c>
      <c r="E61" s="36"/>
      <c r="F61" s="121" t="s">
        <v>54</v>
      </c>
      <c r="G61" s="48" t="s">
        <v>53</v>
      </c>
      <c r="H61" s="36"/>
      <c r="I61" s="36"/>
      <c r="J61" s="122" t="s">
        <v>54</v>
      </c>
      <c r="K61" s="36"/>
      <c r="L61" s="34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4"/>
      <c r="D65" s="46" t="s">
        <v>55</v>
      </c>
      <c r="E65" s="47"/>
      <c r="F65" s="47"/>
      <c r="G65" s="46" t="s">
        <v>56</v>
      </c>
      <c r="H65" s="47"/>
      <c r="I65" s="47"/>
      <c r="J65" s="47"/>
      <c r="K65" s="47"/>
      <c r="L65" s="34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4"/>
      <c r="D76" s="48" t="s">
        <v>53</v>
      </c>
      <c r="E76" s="36"/>
      <c r="F76" s="121" t="s">
        <v>54</v>
      </c>
      <c r="G76" s="48" t="s">
        <v>53</v>
      </c>
      <c r="H76" s="36"/>
      <c r="I76" s="36"/>
      <c r="J76" s="122" t="s">
        <v>54</v>
      </c>
      <c r="K76" s="36"/>
      <c r="L76" s="34"/>
    </row>
    <row r="77" spans="2:12" s="1" customFormat="1" ht="14.45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34"/>
    </row>
    <row r="81" spans="2:12" s="1" customFormat="1" ht="6.95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34"/>
    </row>
    <row r="82" spans="2:12" s="1" customFormat="1" ht="24.95" customHeight="1">
      <c r="B82" s="34"/>
      <c r="C82" s="21" t="s">
        <v>141</v>
      </c>
      <c r="L82" s="34"/>
    </row>
    <row r="83" spans="2:12" s="1" customFormat="1" ht="6.95" customHeight="1">
      <c r="B83" s="34"/>
      <c r="L83" s="34"/>
    </row>
    <row r="84" spans="2:12" s="1" customFormat="1" ht="12" customHeight="1">
      <c r="B84" s="34"/>
      <c r="C84" s="27" t="s">
        <v>15</v>
      </c>
      <c r="L84" s="34"/>
    </row>
    <row r="85" spans="2:12" s="1" customFormat="1" ht="16.5" customHeight="1">
      <c r="B85" s="34"/>
      <c r="E85" s="290" t="str">
        <f>E7</f>
        <v>NÚRCH - modernizácia vybraných rehabilitačných priestorov</v>
      </c>
      <c r="F85" s="292"/>
      <c r="G85" s="292"/>
      <c r="H85" s="292"/>
      <c r="L85" s="34"/>
    </row>
    <row r="86" spans="2:12" ht="12" customHeight="1">
      <c r="B86" s="20"/>
      <c r="C86" s="27" t="s">
        <v>134</v>
      </c>
      <c r="L86" s="20"/>
    </row>
    <row r="87" spans="2:12" s="1" customFormat="1" ht="16.5" customHeight="1">
      <c r="B87" s="34"/>
      <c r="E87" s="290" t="s">
        <v>135</v>
      </c>
      <c r="F87" s="289"/>
      <c r="G87" s="289"/>
      <c r="H87" s="289"/>
      <c r="L87" s="34"/>
    </row>
    <row r="88" spans="2:12" s="1" customFormat="1" ht="12" customHeight="1">
      <c r="B88" s="34"/>
      <c r="C88" s="27" t="s">
        <v>136</v>
      </c>
      <c r="L88" s="34"/>
    </row>
    <row r="89" spans="2:12" s="1" customFormat="1" ht="16.5" customHeight="1">
      <c r="B89" s="34"/>
      <c r="E89" s="279" t="str">
        <f>E11</f>
        <v>02-h - Chladenie</v>
      </c>
      <c r="F89" s="289"/>
      <c r="G89" s="289"/>
      <c r="H89" s="289"/>
      <c r="L89" s="34"/>
    </row>
    <row r="90" spans="2:12" s="1" customFormat="1" ht="6.95" customHeight="1">
      <c r="B90" s="34"/>
      <c r="L90" s="34"/>
    </row>
    <row r="91" spans="2:12" s="1" customFormat="1" ht="12" customHeight="1">
      <c r="B91" s="34"/>
      <c r="C91" s="27" t="s">
        <v>19</v>
      </c>
      <c r="F91" s="25" t="str">
        <f>F14</f>
        <v>Piešťany, Nábrežie Ivana Krasku, p.č: 5825/2</v>
      </c>
      <c r="I91" s="27" t="s">
        <v>21</v>
      </c>
      <c r="J91" s="57">
        <f>IF(J14="","",J14)</f>
        <v>44967</v>
      </c>
      <c r="L91" s="34"/>
    </row>
    <row r="92" spans="2:12" s="1" customFormat="1" ht="6.95" customHeight="1">
      <c r="B92" s="34"/>
      <c r="L92" s="34"/>
    </row>
    <row r="93" spans="2:12" s="1" customFormat="1" ht="15.2" customHeight="1">
      <c r="B93" s="34"/>
      <c r="C93" s="27" t="s">
        <v>22</v>
      </c>
      <c r="F93" s="25" t="str">
        <f>E17</f>
        <v>NURCH Piešťany, Nábr. I. Krasku 4, 921 12 Piešťany</v>
      </c>
      <c r="I93" s="27" t="s">
        <v>27</v>
      </c>
      <c r="J93" s="30" t="str">
        <f>E23</f>
        <v>Portik spol. s r.o.</v>
      </c>
      <c r="L93" s="34"/>
    </row>
    <row r="94" spans="2:12" s="1" customFormat="1" ht="15.2" customHeight="1">
      <c r="B94" s="34"/>
      <c r="C94" s="27" t="s">
        <v>26</v>
      </c>
      <c r="F94" s="25" t="str">
        <f>IF(E20="","",E20)</f>
        <v>OB-BELSTAV, s.r.o., Olešná 500</v>
      </c>
      <c r="I94" s="27" t="s">
        <v>32</v>
      </c>
      <c r="J94" s="30" t="str">
        <f>E26</f>
        <v>-</v>
      </c>
      <c r="L94" s="34"/>
    </row>
    <row r="95" spans="2:12" s="1" customFormat="1" ht="10.35" customHeight="1">
      <c r="B95" s="34"/>
      <c r="L95" s="34"/>
    </row>
    <row r="96" spans="2:12" s="1" customFormat="1" ht="29.25" customHeight="1">
      <c r="B96" s="34"/>
      <c r="C96" s="123" t="s">
        <v>142</v>
      </c>
      <c r="D96" s="107"/>
      <c r="E96" s="107"/>
      <c r="F96" s="107"/>
      <c r="G96" s="107"/>
      <c r="H96" s="107"/>
      <c r="I96" s="107"/>
      <c r="J96" s="124" t="s">
        <v>143</v>
      </c>
      <c r="K96" s="107"/>
      <c r="L96" s="34"/>
    </row>
    <row r="97" spans="2:65" s="1" customFormat="1" ht="10.35" customHeight="1">
      <c r="B97" s="34"/>
      <c r="L97" s="34"/>
    </row>
    <row r="98" spans="2:65" s="1" customFormat="1" ht="22.9" customHeight="1">
      <c r="B98" s="34"/>
      <c r="C98" s="125" t="s">
        <v>144</v>
      </c>
      <c r="J98" s="71">
        <f>J136</f>
        <v>38159.699999999997</v>
      </c>
      <c r="L98" s="34"/>
      <c r="AU98" s="17" t="s">
        <v>145</v>
      </c>
    </row>
    <row r="99" spans="2:65" s="8" customFormat="1" ht="24.95" customHeight="1">
      <c r="B99" s="126"/>
      <c r="D99" s="127" t="s">
        <v>1583</v>
      </c>
      <c r="E99" s="128"/>
      <c r="F99" s="128"/>
      <c r="G99" s="128"/>
      <c r="H99" s="128"/>
      <c r="I99" s="128"/>
      <c r="J99" s="129">
        <f>J137</f>
        <v>38159.699999999997</v>
      </c>
      <c r="L99" s="126"/>
    </row>
    <row r="100" spans="2:65" s="9" customFormat="1" ht="19.899999999999999" customHeight="1">
      <c r="B100" s="130"/>
      <c r="D100" s="131" t="s">
        <v>1584</v>
      </c>
      <c r="E100" s="132"/>
      <c r="F100" s="132"/>
      <c r="G100" s="132"/>
      <c r="H100" s="132"/>
      <c r="I100" s="132"/>
      <c r="J100" s="133">
        <f>J138</f>
        <v>14997</v>
      </c>
      <c r="L100" s="130"/>
    </row>
    <row r="101" spans="2:65" s="9" customFormat="1" ht="19.899999999999999" customHeight="1">
      <c r="B101" s="130"/>
      <c r="D101" s="131" t="s">
        <v>1585</v>
      </c>
      <c r="E101" s="132"/>
      <c r="F101" s="132"/>
      <c r="G101" s="132"/>
      <c r="H101" s="132"/>
      <c r="I101" s="132"/>
      <c r="J101" s="133">
        <f>J141</f>
        <v>16877</v>
      </c>
      <c r="L101" s="130"/>
    </row>
    <row r="102" spans="2:65" s="9" customFormat="1" ht="19.899999999999999" customHeight="1">
      <c r="B102" s="130"/>
      <c r="D102" s="131" t="s">
        <v>1586</v>
      </c>
      <c r="E102" s="132"/>
      <c r="F102" s="132"/>
      <c r="G102" s="132"/>
      <c r="H102" s="132"/>
      <c r="I102" s="132"/>
      <c r="J102" s="133">
        <f>J156</f>
        <v>3200</v>
      </c>
      <c r="L102" s="130"/>
    </row>
    <row r="103" spans="2:65" s="9" customFormat="1" ht="19.899999999999999" customHeight="1">
      <c r="B103" s="130"/>
      <c r="D103" s="131" t="s">
        <v>1587</v>
      </c>
      <c r="E103" s="132"/>
      <c r="F103" s="132"/>
      <c r="G103" s="132"/>
      <c r="H103" s="132"/>
      <c r="I103" s="132"/>
      <c r="J103" s="133">
        <f>J160</f>
        <v>3085.7</v>
      </c>
      <c r="L103" s="130"/>
    </row>
    <row r="104" spans="2:65" s="8" customFormat="1" ht="21.75" customHeight="1">
      <c r="B104" s="126"/>
      <c r="D104" s="134" t="s">
        <v>157</v>
      </c>
      <c r="J104" s="135">
        <f>J170</f>
        <v>0</v>
      </c>
      <c r="L104" s="126"/>
    </row>
    <row r="105" spans="2:65" s="1" customFormat="1" ht="21.75" customHeight="1">
      <c r="B105" s="34"/>
      <c r="L105" s="34"/>
    </row>
    <row r="106" spans="2:65" s="1" customFormat="1" ht="6.95" customHeight="1">
      <c r="B106" s="34"/>
      <c r="L106" s="34"/>
    </row>
    <row r="107" spans="2:65" s="1" customFormat="1" ht="29.25" customHeight="1">
      <c r="B107" s="34"/>
      <c r="C107" s="125" t="s">
        <v>158</v>
      </c>
      <c r="J107" s="136">
        <f>ROUND(J108 + J109 + J110 + J111 + J112 + J113,2)</f>
        <v>0</v>
      </c>
      <c r="L107" s="34"/>
      <c r="N107" s="137" t="s">
        <v>42</v>
      </c>
    </row>
    <row r="108" spans="2:65" s="1" customFormat="1" ht="18" customHeight="1">
      <c r="B108" s="34"/>
      <c r="D108" s="239" t="s">
        <v>159</v>
      </c>
      <c r="E108" s="240"/>
      <c r="F108" s="240"/>
      <c r="J108" s="100">
        <v>0</v>
      </c>
      <c r="L108" s="138"/>
      <c r="M108" s="139"/>
      <c r="N108" s="140" t="s">
        <v>44</v>
      </c>
      <c r="O108" s="139"/>
      <c r="P108" s="139"/>
      <c r="Q108" s="139"/>
      <c r="R108" s="139"/>
      <c r="S108" s="139"/>
      <c r="T108" s="139"/>
      <c r="U108" s="139"/>
      <c r="V108" s="139"/>
      <c r="W108" s="139"/>
      <c r="X108" s="139"/>
      <c r="Y108" s="139"/>
      <c r="Z108" s="139"/>
      <c r="AA108" s="139"/>
      <c r="AB108" s="139"/>
      <c r="AC108" s="139"/>
      <c r="AD108" s="139"/>
      <c r="AE108" s="139"/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41" t="s">
        <v>160</v>
      </c>
      <c r="AZ108" s="139"/>
      <c r="BA108" s="139"/>
      <c r="BB108" s="139"/>
      <c r="BC108" s="139"/>
      <c r="BD108" s="139"/>
      <c r="BE108" s="142">
        <f t="shared" ref="BE108:BE113" si="0">IF(N108="základná",J108,0)</f>
        <v>0</v>
      </c>
      <c r="BF108" s="142">
        <f t="shared" ref="BF108:BF113" si="1">IF(N108="znížená",J108,0)</f>
        <v>0</v>
      </c>
      <c r="BG108" s="142">
        <f t="shared" ref="BG108:BG113" si="2">IF(N108="zákl. prenesená",J108,0)</f>
        <v>0</v>
      </c>
      <c r="BH108" s="142">
        <f t="shared" ref="BH108:BH113" si="3">IF(N108="zníž. prenesená",J108,0)</f>
        <v>0</v>
      </c>
      <c r="BI108" s="142">
        <f t="shared" ref="BI108:BI113" si="4">IF(N108="nulová",J108,0)</f>
        <v>0</v>
      </c>
      <c r="BJ108" s="141" t="s">
        <v>90</v>
      </c>
      <c r="BK108" s="139"/>
      <c r="BL108" s="139"/>
      <c r="BM108" s="139"/>
    </row>
    <row r="109" spans="2:65" s="1" customFormat="1" ht="18" customHeight="1">
      <c r="B109" s="34"/>
      <c r="D109" s="239" t="s">
        <v>161</v>
      </c>
      <c r="E109" s="240"/>
      <c r="F109" s="240"/>
      <c r="J109" s="100">
        <v>0</v>
      </c>
      <c r="L109" s="138"/>
      <c r="M109" s="139"/>
      <c r="N109" s="140" t="s">
        <v>44</v>
      </c>
      <c r="O109" s="139"/>
      <c r="P109" s="139"/>
      <c r="Q109" s="139"/>
      <c r="R109" s="139"/>
      <c r="S109" s="139"/>
      <c r="T109" s="139"/>
      <c r="U109" s="139"/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/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41" t="s">
        <v>160</v>
      </c>
      <c r="AZ109" s="139"/>
      <c r="BA109" s="139"/>
      <c r="BB109" s="139"/>
      <c r="BC109" s="139"/>
      <c r="BD109" s="139"/>
      <c r="BE109" s="142">
        <f t="shared" si="0"/>
        <v>0</v>
      </c>
      <c r="BF109" s="142">
        <f t="shared" si="1"/>
        <v>0</v>
      </c>
      <c r="BG109" s="142">
        <f t="shared" si="2"/>
        <v>0</v>
      </c>
      <c r="BH109" s="142">
        <f t="shared" si="3"/>
        <v>0</v>
      </c>
      <c r="BI109" s="142">
        <f t="shared" si="4"/>
        <v>0</v>
      </c>
      <c r="BJ109" s="141" t="s">
        <v>90</v>
      </c>
      <c r="BK109" s="139"/>
      <c r="BL109" s="139"/>
      <c r="BM109" s="139"/>
    </row>
    <row r="110" spans="2:65" s="1" customFormat="1" ht="18" customHeight="1">
      <c r="B110" s="34"/>
      <c r="D110" s="239" t="s">
        <v>162</v>
      </c>
      <c r="E110" s="240"/>
      <c r="F110" s="240"/>
      <c r="J110" s="100">
        <v>0</v>
      </c>
      <c r="L110" s="138"/>
      <c r="M110" s="139"/>
      <c r="N110" s="140" t="s">
        <v>44</v>
      </c>
      <c r="O110" s="139"/>
      <c r="P110" s="139"/>
      <c r="Q110" s="139"/>
      <c r="R110" s="139"/>
      <c r="S110" s="139"/>
      <c r="T110" s="139"/>
      <c r="U110" s="139"/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41" t="s">
        <v>160</v>
      </c>
      <c r="AZ110" s="139"/>
      <c r="BA110" s="139"/>
      <c r="BB110" s="139"/>
      <c r="BC110" s="139"/>
      <c r="BD110" s="139"/>
      <c r="BE110" s="142">
        <f t="shared" si="0"/>
        <v>0</v>
      </c>
      <c r="BF110" s="142">
        <f t="shared" si="1"/>
        <v>0</v>
      </c>
      <c r="BG110" s="142">
        <f t="shared" si="2"/>
        <v>0</v>
      </c>
      <c r="BH110" s="142">
        <f t="shared" si="3"/>
        <v>0</v>
      </c>
      <c r="BI110" s="142">
        <f t="shared" si="4"/>
        <v>0</v>
      </c>
      <c r="BJ110" s="141" t="s">
        <v>90</v>
      </c>
      <c r="BK110" s="139"/>
      <c r="BL110" s="139"/>
      <c r="BM110" s="139"/>
    </row>
    <row r="111" spans="2:65" s="1" customFormat="1" ht="18" customHeight="1">
      <c r="B111" s="34"/>
      <c r="D111" s="239" t="s">
        <v>163</v>
      </c>
      <c r="E111" s="240"/>
      <c r="F111" s="240"/>
      <c r="J111" s="100">
        <v>0</v>
      </c>
      <c r="L111" s="138"/>
      <c r="M111" s="139"/>
      <c r="N111" s="140" t="s">
        <v>44</v>
      </c>
      <c r="O111" s="139"/>
      <c r="P111" s="139"/>
      <c r="Q111" s="139"/>
      <c r="R111" s="139"/>
      <c r="S111" s="139"/>
      <c r="T111" s="139"/>
      <c r="U111" s="139"/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/>
      <c r="AF111" s="139"/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41" t="s">
        <v>160</v>
      </c>
      <c r="AZ111" s="139"/>
      <c r="BA111" s="139"/>
      <c r="BB111" s="139"/>
      <c r="BC111" s="139"/>
      <c r="BD111" s="139"/>
      <c r="BE111" s="142">
        <f t="shared" si="0"/>
        <v>0</v>
      </c>
      <c r="BF111" s="142">
        <f t="shared" si="1"/>
        <v>0</v>
      </c>
      <c r="BG111" s="142">
        <f t="shared" si="2"/>
        <v>0</v>
      </c>
      <c r="BH111" s="142">
        <f t="shared" si="3"/>
        <v>0</v>
      </c>
      <c r="BI111" s="142">
        <f t="shared" si="4"/>
        <v>0</v>
      </c>
      <c r="BJ111" s="141" t="s">
        <v>90</v>
      </c>
      <c r="BK111" s="139"/>
      <c r="BL111" s="139"/>
      <c r="BM111" s="139"/>
    </row>
    <row r="112" spans="2:65" s="1" customFormat="1" ht="18" customHeight="1">
      <c r="B112" s="34"/>
      <c r="D112" s="239" t="s">
        <v>164</v>
      </c>
      <c r="E112" s="240"/>
      <c r="F112" s="240"/>
      <c r="J112" s="100">
        <v>0</v>
      </c>
      <c r="L112" s="138"/>
      <c r="M112" s="139"/>
      <c r="N112" s="140" t="s">
        <v>44</v>
      </c>
      <c r="O112" s="139"/>
      <c r="P112" s="139"/>
      <c r="Q112" s="139"/>
      <c r="R112" s="139"/>
      <c r="S112" s="139"/>
      <c r="T112" s="139"/>
      <c r="U112" s="139"/>
      <c r="V112" s="139"/>
      <c r="W112" s="139"/>
      <c r="X112" s="139"/>
      <c r="Y112" s="139"/>
      <c r="Z112" s="139"/>
      <c r="AA112" s="139"/>
      <c r="AB112" s="139"/>
      <c r="AC112" s="139"/>
      <c r="AD112" s="139"/>
      <c r="AE112" s="139"/>
      <c r="AF112" s="139"/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41" t="s">
        <v>160</v>
      </c>
      <c r="AZ112" s="139"/>
      <c r="BA112" s="139"/>
      <c r="BB112" s="139"/>
      <c r="BC112" s="139"/>
      <c r="BD112" s="139"/>
      <c r="BE112" s="142">
        <f t="shared" si="0"/>
        <v>0</v>
      </c>
      <c r="BF112" s="142">
        <f t="shared" si="1"/>
        <v>0</v>
      </c>
      <c r="BG112" s="142">
        <f t="shared" si="2"/>
        <v>0</v>
      </c>
      <c r="BH112" s="142">
        <f t="shared" si="3"/>
        <v>0</v>
      </c>
      <c r="BI112" s="142">
        <f t="shared" si="4"/>
        <v>0</v>
      </c>
      <c r="BJ112" s="141" t="s">
        <v>90</v>
      </c>
      <c r="BK112" s="139"/>
      <c r="BL112" s="139"/>
      <c r="BM112" s="139"/>
    </row>
    <row r="113" spans="2:65" s="1" customFormat="1" ht="18" customHeight="1">
      <c r="B113" s="34"/>
      <c r="D113" s="99" t="s">
        <v>165</v>
      </c>
      <c r="J113" s="100">
        <f>ROUND(J32*T113,2)</f>
        <v>0</v>
      </c>
      <c r="L113" s="138"/>
      <c r="M113" s="139"/>
      <c r="N113" s="140" t="s">
        <v>44</v>
      </c>
      <c r="O113" s="139"/>
      <c r="P113" s="139"/>
      <c r="Q113" s="139"/>
      <c r="R113" s="139"/>
      <c r="S113" s="139"/>
      <c r="T113" s="139"/>
      <c r="U113" s="139"/>
      <c r="V113" s="139"/>
      <c r="W113" s="139"/>
      <c r="X113" s="139"/>
      <c r="Y113" s="139"/>
      <c r="Z113" s="139"/>
      <c r="AA113" s="139"/>
      <c r="AB113" s="139"/>
      <c r="AC113" s="139"/>
      <c r="AD113" s="139"/>
      <c r="AE113" s="139"/>
      <c r="AF113" s="139"/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41" t="s">
        <v>166</v>
      </c>
      <c r="AZ113" s="139"/>
      <c r="BA113" s="139"/>
      <c r="BB113" s="139"/>
      <c r="BC113" s="139"/>
      <c r="BD113" s="139"/>
      <c r="BE113" s="142">
        <f t="shared" si="0"/>
        <v>0</v>
      </c>
      <c r="BF113" s="142">
        <f t="shared" si="1"/>
        <v>0</v>
      </c>
      <c r="BG113" s="142">
        <f t="shared" si="2"/>
        <v>0</v>
      </c>
      <c r="BH113" s="142">
        <f t="shared" si="3"/>
        <v>0</v>
      </c>
      <c r="BI113" s="142">
        <f t="shared" si="4"/>
        <v>0</v>
      </c>
      <c r="BJ113" s="141" t="s">
        <v>90</v>
      </c>
      <c r="BK113" s="139"/>
      <c r="BL113" s="139"/>
      <c r="BM113" s="139"/>
    </row>
    <row r="114" spans="2:65" s="1" customFormat="1">
      <c r="B114" s="34"/>
      <c r="L114" s="34"/>
    </row>
    <row r="115" spans="2:65" s="1" customFormat="1" ht="29.25" customHeight="1">
      <c r="B115" s="34"/>
      <c r="C115" s="106" t="s">
        <v>132</v>
      </c>
      <c r="D115" s="107"/>
      <c r="E115" s="107"/>
      <c r="F115" s="107"/>
      <c r="G115" s="107"/>
      <c r="H115" s="107"/>
      <c r="I115" s="107"/>
      <c r="J115" s="108">
        <f>ROUND(J98+J107,2)</f>
        <v>38159.699999999997</v>
      </c>
      <c r="K115" s="107"/>
      <c r="L115" s="34"/>
    </row>
    <row r="116" spans="2:65" s="1" customFormat="1" ht="6.95" customHeight="1"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34"/>
    </row>
    <row r="120" spans="2:65" s="1" customFormat="1" ht="6.95" customHeight="1">
      <c r="B120" s="51"/>
      <c r="C120" s="52"/>
      <c r="D120" s="52"/>
      <c r="E120" s="52"/>
      <c r="F120" s="52"/>
      <c r="G120" s="52"/>
      <c r="H120" s="52"/>
      <c r="I120" s="52"/>
      <c r="J120" s="52"/>
      <c r="K120" s="52"/>
      <c r="L120" s="34"/>
    </row>
    <row r="121" spans="2:65" s="1" customFormat="1" ht="24.95" customHeight="1">
      <c r="B121" s="34"/>
      <c r="C121" s="21" t="s">
        <v>167</v>
      </c>
      <c r="L121" s="34"/>
    </row>
    <row r="122" spans="2:65" s="1" customFormat="1" ht="6.95" customHeight="1">
      <c r="B122" s="34"/>
      <c r="L122" s="34"/>
    </row>
    <row r="123" spans="2:65" s="1" customFormat="1" ht="12" customHeight="1">
      <c r="B123" s="34"/>
      <c r="C123" s="27" t="s">
        <v>15</v>
      </c>
      <c r="L123" s="34"/>
    </row>
    <row r="124" spans="2:65" s="1" customFormat="1" ht="16.5" customHeight="1">
      <c r="B124" s="34"/>
      <c r="E124" s="290" t="str">
        <f>E7</f>
        <v>NÚRCH - modernizácia vybraných rehabilitačných priestorov</v>
      </c>
      <c r="F124" s="292"/>
      <c r="G124" s="292"/>
      <c r="H124" s="292"/>
      <c r="L124" s="34"/>
    </row>
    <row r="125" spans="2:65" ht="12" customHeight="1">
      <c r="B125" s="20"/>
      <c r="C125" s="27" t="s">
        <v>134</v>
      </c>
      <c r="L125" s="20"/>
    </row>
    <row r="126" spans="2:65" s="1" customFormat="1" ht="16.5" customHeight="1">
      <c r="B126" s="34"/>
      <c r="E126" s="290" t="s">
        <v>135</v>
      </c>
      <c r="F126" s="289"/>
      <c r="G126" s="289"/>
      <c r="H126" s="289"/>
      <c r="L126" s="34"/>
    </row>
    <row r="127" spans="2:65" s="1" customFormat="1" ht="12" customHeight="1">
      <c r="B127" s="34"/>
      <c r="C127" s="27" t="s">
        <v>136</v>
      </c>
      <c r="L127" s="34"/>
    </row>
    <row r="128" spans="2:65" s="1" customFormat="1" ht="16.5" customHeight="1">
      <c r="B128" s="34"/>
      <c r="E128" s="279" t="str">
        <f>E11</f>
        <v>02-h - Chladenie</v>
      </c>
      <c r="F128" s="289"/>
      <c r="G128" s="289"/>
      <c r="H128" s="289"/>
      <c r="L128" s="34"/>
    </row>
    <row r="129" spans="2:65" s="1" customFormat="1" ht="6.95" customHeight="1">
      <c r="B129" s="34"/>
      <c r="L129" s="34"/>
    </row>
    <row r="130" spans="2:65" s="1" customFormat="1" ht="12" customHeight="1">
      <c r="B130" s="34"/>
      <c r="C130" s="27" t="s">
        <v>19</v>
      </c>
      <c r="F130" s="25" t="str">
        <f>F14</f>
        <v>Piešťany, Nábrežie Ivana Krasku, p.č: 5825/2</v>
      </c>
      <c r="I130" s="27" t="s">
        <v>21</v>
      </c>
      <c r="J130" s="57">
        <f>IF(J14="","",J14)</f>
        <v>44967</v>
      </c>
      <c r="L130" s="34"/>
    </row>
    <row r="131" spans="2:65" s="1" customFormat="1" ht="6.95" customHeight="1">
      <c r="B131" s="34"/>
      <c r="L131" s="34"/>
    </row>
    <row r="132" spans="2:65" s="1" customFormat="1" ht="15.2" customHeight="1">
      <c r="B132" s="34"/>
      <c r="C132" s="27" t="s">
        <v>22</v>
      </c>
      <c r="F132" s="25" t="str">
        <f>E17</f>
        <v>NURCH Piešťany, Nábr. I. Krasku 4, 921 12 Piešťany</v>
      </c>
      <c r="I132" s="27" t="s">
        <v>27</v>
      </c>
      <c r="J132" s="30" t="str">
        <f>E23</f>
        <v>Portik spol. s r.o.</v>
      </c>
      <c r="L132" s="34"/>
    </row>
    <row r="133" spans="2:65" s="1" customFormat="1" ht="15.2" customHeight="1">
      <c r="B133" s="34"/>
      <c r="C133" s="27" t="s">
        <v>26</v>
      </c>
      <c r="F133" s="25" t="str">
        <f>IF(E20="","",E20)</f>
        <v>OB-BELSTAV, s.r.o., Olešná 500</v>
      </c>
      <c r="I133" s="27" t="s">
        <v>32</v>
      </c>
      <c r="J133" s="30" t="str">
        <f>E26</f>
        <v>-</v>
      </c>
      <c r="L133" s="34"/>
    </row>
    <row r="134" spans="2:65" s="1" customFormat="1" ht="10.35" customHeight="1">
      <c r="B134" s="34"/>
      <c r="L134" s="34"/>
    </row>
    <row r="135" spans="2:65" s="10" customFormat="1" ht="29.25" customHeight="1">
      <c r="B135" s="143"/>
      <c r="C135" s="144" t="s">
        <v>168</v>
      </c>
      <c r="D135" s="145" t="s">
        <v>63</v>
      </c>
      <c r="E135" s="145" t="s">
        <v>59</v>
      </c>
      <c r="F135" s="145" t="s">
        <v>60</v>
      </c>
      <c r="G135" s="145" t="s">
        <v>169</v>
      </c>
      <c r="H135" s="145" t="s">
        <v>170</v>
      </c>
      <c r="I135" s="145" t="s">
        <v>171</v>
      </c>
      <c r="J135" s="146" t="s">
        <v>143</v>
      </c>
      <c r="K135" s="147" t="s">
        <v>172</v>
      </c>
      <c r="L135" s="143"/>
      <c r="M135" s="64" t="s">
        <v>1</v>
      </c>
      <c r="N135" s="65" t="s">
        <v>42</v>
      </c>
      <c r="O135" s="65" t="s">
        <v>173</v>
      </c>
      <c r="P135" s="65" t="s">
        <v>174</v>
      </c>
      <c r="Q135" s="65" t="s">
        <v>175</v>
      </c>
      <c r="R135" s="65" t="s">
        <v>176</v>
      </c>
      <c r="S135" s="65" t="s">
        <v>177</v>
      </c>
      <c r="T135" s="66" t="s">
        <v>178</v>
      </c>
    </row>
    <row r="136" spans="2:65" s="1" customFormat="1" ht="22.9" customHeight="1">
      <c r="B136" s="34"/>
      <c r="C136" s="69" t="s">
        <v>140</v>
      </c>
      <c r="J136" s="148">
        <f>BK136</f>
        <v>38159.699999999997</v>
      </c>
      <c r="L136" s="34"/>
      <c r="M136" s="67"/>
      <c r="N136" s="58"/>
      <c r="O136" s="58"/>
      <c r="P136" s="149">
        <f>P137+P170</f>
        <v>0</v>
      </c>
      <c r="Q136" s="58"/>
      <c r="R136" s="149">
        <f>R137+R170</f>
        <v>0</v>
      </c>
      <c r="S136" s="58"/>
      <c r="T136" s="150">
        <f>T137+T170</f>
        <v>0</v>
      </c>
      <c r="AT136" s="17" t="s">
        <v>77</v>
      </c>
      <c r="AU136" s="17" t="s">
        <v>145</v>
      </c>
      <c r="BK136" s="151">
        <f>BK137+BK170</f>
        <v>38159.699999999997</v>
      </c>
    </row>
    <row r="137" spans="2:65" s="11" customFormat="1" ht="25.9" customHeight="1">
      <c r="B137" s="152"/>
      <c r="D137" s="153" t="s">
        <v>77</v>
      </c>
      <c r="E137" s="154" t="s">
        <v>1588</v>
      </c>
      <c r="F137" s="154" t="s">
        <v>1589</v>
      </c>
      <c r="I137" s="155"/>
      <c r="J137" s="135">
        <f>BK137</f>
        <v>38159.699999999997</v>
      </c>
      <c r="L137" s="152"/>
      <c r="M137" s="156"/>
      <c r="P137" s="157">
        <f>P138+P141+P156+P160</f>
        <v>0</v>
      </c>
      <c r="R137" s="157">
        <f>R138+R141+R156+R160</f>
        <v>0</v>
      </c>
      <c r="T137" s="158">
        <f>T138+T141+T156+T160</f>
        <v>0</v>
      </c>
      <c r="AR137" s="153" t="s">
        <v>85</v>
      </c>
      <c r="AT137" s="159" t="s">
        <v>77</v>
      </c>
      <c r="AU137" s="159" t="s">
        <v>78</v>
      </c>
      <c r="AY137" s="153" t="s">
        <v>181</v>
      </c>
      <c r="BK137" s="160">
        <f>BK138+BK141+BK156+BK160</f>
        <v>38159.699999999997</v>
      </c>
    </row>
    <row r="138" spans="2:65" s="11" customFormat="1" ht="22.9" customHeight="1">
      <c r="B138" s="152"/>
      <c r="D138" s="153" t="s">
        <v>77</v>
      </c>
      <c r="E138" s="161" t="s">
        <v>1510</v>
      </c>
      <c r="F138" s="161" t="s">
        <v>1590</v>
      </c>
      <c r="I138" s="155"/>
      <c r="J138" s="162">
        <f>BK138</f>
        <v>14997</v>
      </c>
      <c r="L138" s="152"/>
      <c r="M138" s="156"/>
      <c r="P138" s="157">
        <f>SUM(P139:P140)</f>
        <v>0</v>
      </c>
      <c r="R138" s="157">
        <f>SUM(R139:R140)</f>
        <v>0</v>
      </c>
      <c r="T138" s="158">
        <f>SUM(T139:T140)</f>
        <v>0</v>
      </c>
      <c r="AR138" s="153" t="s">
        <v>85</v>
      </c>
      <c r="AT138" s="159" t="s">
        <v>77</v>
      </c>
      <c r="AU138" s="159" t="s">
        <v>85</v>
      </c>
      <c r="AY138" s="153" t="s">
        <v>181</v>
      </c>
      <c r="BK138" s="160">
        <f>SUM(BK139:BK140)</f>
        <v>14997</v>
      </c>
    </row>
    <row r="139" spans="2:65" s="1" customFormat="1" ht="16.5" customHeight="1">
      <c r="B139" s="34"/>
      <c r="C139" s="205" t="s">
        <v>78</v>
      </c>
      <c r="D139" s="205" t="s">
        <v>509</v>
      </c>
      <c r="E139" s="206" t="s">
        <v>1591</v>
      </c>
      <c r="F139" s="207" t="s">
        <v>1592</v>
      </c>
      <c r="G139" s="208" t="s">
        <v>225</v>
      </c>
      <c r="H139" s="209">
        <v>1</v>
      </c>
      <c r="I139" s="210">
        <v>14997</v>
      </c>
      <c r="J139" s="211">
        <f>ROUND(I139*H139,2)</f>
        <v>14997</v>
      </c>
      <c r="K139" s="212"/>
      <c r="L139" s="213"/>
      <c r="M139" s="214" t="s">
        <v>1</v>
      </c>
      <c r="N139" s="215" t="s">
        <v>44</v>
      </c>
      <c r="P139" s="172">
        <f>O139*H139</f>
        <v>0</v>
      </c>
      <c r="Q139" s="172">
        <v>0</v>
      </c>
      <c r="R139" s="172">
        <f>Q139*H139</f>
        <v>0</v>
      </c>
      <c r="S139" s="172">
        <v>0</v>
      </c>
      <c r="T139" s="173">
        <f>S139*H139</f>
        <v>0</v>
      </c>
      <c r="AR139" s="174" t="s">
        <v>229</v>
      </c>
      <c r="AT139" s="174" t="s">
        <v>509</v>
      </c>
      <c r="AU139" s="174" t="s">
        <v>90</v>
      </c>
      <c r="AY139" s="17" t="s">
        <v>181</v>
      </c>
      <c r="BE139" s="103">
        <f>IF(N139="základná",J139,0)</f>
        <v>0</v>
      </c>
      <c r="BF139" s="103">
        <f>IF(N139="znížená",J139,0)</f>
        <v>14997</v>
      </c>
      <c r="BG139" s="103">
        <f>IF(N139="zákl. prenesená",J139,0)</f>
        <v>0</v>
      </c>
      <c r="BH139" s="103">
        <f>IF(N139="zníž. prenesená",J139,0)</f>
        <v>0</v>
      </c>
      <c r="BI139" s="103">
        <f>IF(N139="nulová",J139,0)</f>
        <v>0</v>
      </c>
      <c r="BJ139" s="17" t="s">
        <v>90</v>
      </c>
      <c r="BK139" s="103">
        <f>ROUND(I139*H139,2)</f>
        <v>14997</v>
      </c>
      <c r="BL139" s="17" t="s">
        <v>188</v>
      </c>
      <c r="BM139" s="174" t="s">
        <v>90</v>
      </c>
    </row>
    <row r="140" spans="2:65" s="1" customFormat="1" ht="39">
      <c r="B140" s="34"/>
      <c r="D140" s="175" t="s">
        <v>190</v>
      </c>
      <c r="F140" s="176" t="s">
        <v>1593</v>
      </c>
      <c r="I140" s="139"/>
      <c r="L140" s="34"/>
      <c r="M140" s="177"/>
      <c r="T140" s="61"/>
      <c r="AT140" s="17" t="s">
        <v>190</v>
      </c>
      <c r="AU140" s="17" t="s">
        <v>90</v>
      </c>
    </row>
    <row r="141" spans="2:65" s="11" customFormat="1" ht="22.9" customHeight="1">
      <c r="B141" s="152"/>
      <c r="D141" s="153" t="s">
        <v>77</v>
      </c>
      <c r="E141" s="161" t="s">
        <v>1594</v>
      </c>
      <c r="F141" s="161" t="s">
        <v>1595</v>
      </c>
      <c r="I141" s="155"/>
      <c r="J141" s="162">
        <f>BK141</f>
        <v>16877</v>
      </c>
      <c r="L141" s="152"/>
      <c r="M141" s="156"/>
      <c r="P141" s="157">
        <f>SUM(P142:P155)</f>
        <v>0</v>
      </c>
      <c r="R141" s="157">
        <f>SUM(R142:R155)</f>
        <v>0</v>
      </c>
      <c r="T141" s="158">
        <f>SUM(T142:T155)</f>
        <v>0</v>
      </c>
      <c r="AR141" s="153" t="s">
        <v>85</v>
      </c>
      <c r="AT141" s="159" t="s">
        <v>77</v>
      </c>
      <c r="AU141" s="159" t="s">
        <v>85</v>
      </c>
      <c r="AY141" s="153" t="s">
        <v>181</v>
      </c>
      <c r="BK141" s="160">
        <f>SUM(BK142:BK155)</f>
        <v>16877</v>
      </c>
    </row>
    <row r="142" spans="2:65" s="1" customFormat="1" ht="16.5" customHeight="1">
      <c r="B142" s="34"/>
      <c r="C142" s="205" t="s">
        <v>78</v>
      </c>
      <c r="D142" s="205" t="s">
        <v>509</v>
      </c>
      <c r="E142" s="206" t="s">
        <v>1557</v>
      </c>
      <c r="F142" s="207" t="s">
        <v>1596</v>
      </c>
      <c r="G142" s="208" t="s">
        <v>225</v>
      </c>
      <c r="H142" s="209">
        <v>1</v>
      </c>
      <c r="I142" s="210">
        <v>990</v>
      </c>
      <c r="J142" s="211">
        <f>ROUND(I142*H142,2)</f>
        <v>990</v>
      </c>
      <c r="K142" s="212"/>
      <c r="L142" s="213"/>
      <c r="M142" s="214" t="s">
        <v>1</v>
      </c>
      <c r="N142" s="215" t="s">
        <v>44</v>
      </c>
      <c r="P142" s="172">
        <f>O142*H142</f>
        <v>0</v>
      </c>
      <c r="Q142" s="172">
        <v>0</v>
      </c>
      <c r="R142" s="172">
        <f>Q142*H142</f>
        <v>0</v>
      </c>
      <c r="S142" s="172">
        <v>0</v>
      </c>
      <c r="T142" s="173">
        <f>S142*H142</f>
        <v>0</v>
      </c>
      <c r="AR142" s="174" t="s">
        <v>229</v>
      </c>
      <c r="AT142" s="174" t="s">
        <v>509</v>
      </c>
      <c r="AU142" s="174" t="s">
        <v>90</v>
      </c>
      <c r="AY142" s="17" t="s">
        <v>181</v>
      </c>
      <c r="BE142" s="103">
        <f>IF(N142="základná",J142,0)</f>
        <v>0</v>
      </c>
      <c r="BF142" s="103">
        <f>IF(N142="znížená",J142,0)</f>
        <v>990</v>
      </c>
      <c r="BG142" s="103">
        <f>IF(N142="zákl. prenesená",J142,0)</f>
        <v>0</v>
      </c>
      <c r="BH142" s="103">
        <f>IF(N142="zníž. prenesená",J142,0)</f>
        <v>0</v>
      </c>
      <c r="BI142" s="103">
        <f>IF(N142="nulová",J142,0)</f>
        <v>0</v>
      </c>
      <c r="BJ142" s="17" t="s">
        <v>90</v>
      </c>
      <c r="BK142" s="103">
        <f>ROUND(I142*H142,2)</f>
        <v>990</v>
      </c>
      <c r="BL142" s="17" t="s">
        <v>188</v>
      </c>
      <c r="BM142" s="174" t="s">
        <v>188</v>
      </c>
    </row>
    <row r="143" spans="2:65" s="1" customFormat="1" ht="39">
      <c r="B143" s="34"/>
      <c r="D143" s="175" t="s">
        <v>190</v>
      </c>
      <c r="F143" s="176" t="s">
        <v>1597</v>
      </c>
      <c r="I143" s="139"/>
      <c r="L143" s="34"/>
      <c r="M143" s="177"/>
      <c r="T143" s="61"/>
      <c r="AT143" s="17" t="s">
        <v>190</v>
      </c>
      <c r="AU143" s="17" t="s">
        <v>90</v>
      </c>
    </row>
    <row r="144" spans="2:65" s="1" customFormat="1" ht="21.75" customHeight="1">
      <c r="B144" s="34"/>
      <c r="C144" s="205" t="s">
        <v>78</v>
      </c>
      <c r="D144" s="205" t="s">
        <v>509</v>
      </c>
      <c r="E144" s="206" t="s">
        <v>1598</v>
      </c>
      <c r="F144" s="207" t="s">
        <v>1599</v>
      </c>
      <c r="G144" s="208" t="s">
        <v>225</v>
      </c>
      <c r="H144" s="209">
        <v>1</v>
      </c>
      <c r="I144" s="210">
        <v>300</v>
      </c>
      <c r="J144" s="211">
        <f>ROUND(I144*H144,2)</f>
        <v>300</v>
      </c>
      <c r="K144" s="212"/>
      <c r="L144" s="213"/>
      <c r="M144" s="214" t="s">
        <v>1</v>
      </c>
      <c r="N144" s="215" t="s">
        <v>44</v>
      </c>
      <c r="P144" s="172">
        <f>O144*H144</f>
        <v>0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AR144" s="174" t="s">
        <v>229</v>
      </c>
      <c r="AT144" s="174" t="s">
        <v>509</v>
      </c>
      <c r="AU144" s="174" t="s">
        <v>90</v>
      </c>
      <c r="AY144" s="17" t="s">
        <v>181</v>
      </c>
      <c r="BE144" s="103">
        <f>IF(N144="základná",J144,0)</f>
        <v>0</v>
      </c>
      <c r="BF144" s="103">
        <f>IF(N144="znížená",J144,0)</f>
        <v>300</v>
      </c>
      <c r="BG144" s="103">
        <f>IF(N144="zákl. prenesená",J144,0)</f>
        <v>0</v>
      </c>
      <c r="BH144" s="103">
        <f>IF(N144="zníž. prenesená",J144,0)</f>
        <v>0</v>
      </c>
      <c r="BI144" s="103">
        <f>IF(N144="nulová",J144,0)</f>
        <v>0</v>
      </c>
      <c r="BJ144" s="17" t="s">
        <v>90</v>
      </c>
      <c r="BK144" s="103">
        <f>ROUND(I144*H144,2)</f>
        <v>300</v>
      </c>
      <c r="BL144" s="17" t="s">
        <v>188</v>
      </c>
      <c r="BM144" s="174" t="s">
        <v>216</v>
      </c>
    </row>
    <row r="145" spans="2:65" s="1" customFormat="1" ht="16.5" customHeight="1">
      <c r="B145" s="34"/>
      <c r="C145" s="205" t="s">
        <v>78</v>
      </c>
      <c r="D145" s="205" t="s">
        <v>509</v>
      </c>
      <c r="E145" s="206" t="s">
        <v>1600</v>
      </c>
      <c r="F145" s="207" t="s">
        <v>1601</v>
      </c>
      <c r="G145" s="208" t="s">
        <v>225</v>
      </c>
      <c r="H145" s="209">
        <v>6</v>
      </c>
      <c r="I145" s="210">
        <v>1397</v>
      </c>
      <c r="J145" s="211">
        <f>ROUND(I145*H145,2)</f>
        <v>8382</v>
      </c>
      <c r="K145" s="212"/>
      <c r="L145" s="213"/>
      <c r="M145" s="214" t="s">
        <v>1</v>
      </c>
      <c r="N145" s="215" t="s">
        <v>44</v>
      </c>
      <c r="P145" s="172">
        <f>O145*H145</f>
        <v>0</v>
      </c>
      <c r="Q145" s="172">
        <v>0</v>
      </c>
      <c r="R145" s="172">
        <f>Q145*H145</f>
        <v>0</v>
      </c>
      <c r="S145" s="172">
        <v>0</v>
      </c>
      <c r="T145" s="173">
        <f>S145*H145</f>
        <v>0</v>
      </c>
      <c r="AR145" s="174" t="s">
        <v>229</v>
      </c>
      <c r="AT145" s="174" t="s">
        <v>509</v>
      </c>
      <c r="AU145" s="174" t="s">
        <v>90</v>
      </c>
      <c r="AY145" s="17" t="s">
        <v>181</v>
      </c>
      <c r="BE145" s="103">
        <f>IF(N145="základná",J145,0)</f>
        <v>0</v>
      </c>
      <c r="BF145" s="103">
        <f>IF(N145="znížená",J145,0)</f>
        <v>8382</v>
      </c>
      <c r="BG145" s="103">
        <f>IF(N145="zákl. prenesená",J145,0)</f>
        <v>0</v>
      </c>
      <c r="BH145" s="103">
        <f>IF(N145="zníž. prenesená",J145,0)</f>
        <v>0</v>
      </c>
      <c r="BI145" s="103">
        <f>IF(N145="nulová",J145,0)</f>
        <v>0</v>
      </c>
      <c r="BJ145" s="17" t="s">
        <v>90</v>
      </c>
      <c r="BK145" s="103">
        <f>ROUND(I145*H145,2)</f>
        <v>8382</v>
      </c>
      <c r="BL145" s="17" t="s">
        <v>188</v>
      </c>
      <c r="BM145" s="174" t="s">
        <v>229</v>
      </c>
    </row>
    <row r="146" spans="2:65" s="1" customFormat="1" ht="39">
      <c r="B146" s="34"/>
      <c r="D146" s="175" t="s">
        <v>190</v>
      </c>
      <c r="F146" s="176" t="s">
        <v>1602</v>
      </c>
      <c r="I146" s="139"/>
      <c r="L146" s="34"/>
      <c r="M146" s="177"/>
      <c r="T146" s="61"/>
      <c r="AT146" s="17" t="s">
        <v>190</v>
      </c>
      <c r="AU146" s="17" t="s">
        <v>90</v>
      </c>
    </row>
    <row r="147" spans="2:65" s="1" customFormat="1" ht="21.75" customHeight="1">
      <c r="B147" s="34"/>
      <c r="C147" s="205" t="s">
        <v>78</v>
      </c>
      <c r="D147" s="205" t="s">
        <v>509</v>
      </c>
      <c r="E147" s="206" t="s">
        <v>1598</v>
      </c>
      <c r="F147" s="207" t="s">
        <v>1599</v>
      </c>
      <c r="G147" s="208" t="s">
        <v>225</v>
      </c>
      <c r="H147" s="209">
        <v>6</v>
      </c>
      <c r="I147" s="210">
        <v>300</v>
      </c>
      <c r="J147" s="211">
        <f>ROUND(I147*H147,2)</f>
        <v>1800</v>
      </c>
      <c r="K147" s="212"/>
      <c r="L147" s="213"/>
      <c r="M147" s="214" t="s">
        <v>1</v>
      </c>
      <c r="N147" s="215" t="s">
        <v>44</v>
      </c>
      <c r="P147" s="172">
        <f>O147*H147</f>
        <v>0</v>
      </c>
      <c r="Q147" s="172">
        <v>0</v>
      </c>
      <c r="R147" s="172">
        <f>Q147*H147</f>
        <v>0</v>
      </c>
      <c r="S147" s="172">
        <v>0</v>
      </c>
      <c r="T147" s="173">
        <f>S147*H147</f>
        <v>0</v>
      </c>
      <c r="AR147" s="174" t="s">
        <v>229</v>
      </c>
      <c r="AT147" s="174" t="s">
        <v>509</v>
      </c>
      <c r="AU147" s="174" t="s">
        <v>90</v>
      </c>
      <c r="AY147" s="17" t="s">
        <v>181</v>
      </c>
      <c r="BE147" s="103">
        <f>IF(N147="základná",J147,0)</f>
        <v>0</v>
      </c>
      <c r="BF147" s="103">
        <f>IF(N147="znížená",J147,0)</f>
        <v>1800</v>
      </c>
      <c r="BG147" s="103">
        <f>IF(N147="zákl. prenesená",J147,0)</f>
        <v>0</v>
      </c>
      <c r="BH147" s="103">
        <f>IF(N147="zníž. prenesená",J147,0)</f>
        <v>0</v>
      </c>
      <c r="BI147" s="103">
        <f>IF(N147="nulová",J147,0)</f>
        <v>0</v>
      </c>
      <c r="BJ147" s="17" t="s">
        <v>90</v>
      </c>
      <c r="BK147" s="103">
        <f>ROUND(I147*H147,2)</f>
        <v>1800</v>
      </c>
      <c r="BL147" s="17" t="s">
        <v>188</v>
      </c>
      <c r="BM147" s="174" t="s">
        <v>228</v>
      </c>
    </row>
    <row r="148" spans="2:65" s="1" customFormat="1" ht="16.5" customHeight="1">
      <c r="B148" s="34"/>
      <c r="C148" s="205" t="s">
        <v>78</v>
      </c>
      <c r="D148" s="205" t="s">
        <v>509</v>
      </c>
      <c r="E148" s="206" t="s">
        <v>1603</v>
      </c>
      <c r="F148" s="207" t="s">
        <v>1604</v>
      </c>
      <c r="G148" s="208" t="s">
        <v>225</v>
      </c>
      <c r="H148" s="209">
        <v>1</v>
      </c>
      <c r="I148" s="210">
        <v>1470</v>
      </c>
      <c r="J148" s="211">
        <f>ROUND(I148*H148,2)</f>
        <v>1470</v>
      </c>
      <c r="K148" s="212"/>
      <c r="L148" s="213"/>
      <c r="M148" s="214" t="s">
        <v>1</v>
      </c>
      <c r="N148" s="215" t="s">
        <v>44</v>
      </c>
      <c r="P148" s="172">
        <f>O148*H148</f>
        <v>0</v>
      </c>
      <c r="Q148" s="172">
        <v>0</v>
      </c>
      <c r="R148" s="172">
        <f>Q148*H148</f>
        <v>0</v>
      </c>
      <c r="S148" s="172">
        <v>0</v>
      </c>
      <c r="T148" s="173">
        <f>S148*H148</f>
        <v>0</v>
      </c>
      <c r="AR148" s="174" t="s">
        <v>229</v>
      </c>
      <c r="AT148" s="174" t="s">
        <v>509</v>
      </c>
      <c r="AU148" s="174" t="s">
        <v>90</v>
      </c>
      <c r="AY148" s="17" t="s">
        <v>181</v>
      </c>
      <c r="BE148" s="103">
        <f>IF(N148="základná",J148,0)</f>
        <v>0</v>
      </c>
      <c r="BF148" s="103">
        <f>IF(N148="znížená",J148,0)</f>
        <v>1470</v>
      </c>
      <c r="BG148" s="103">
        <f>IF(N148="zákl. prenesená",J148,0)</f>
        <v>0</v>
      </c>
      <c r="BH148" s="103">
        <f>IF(N148="zníž. prenesená",J148,0)</f>
        <v>0</v>
      </c>
      <c r="BI148" s="103">
        <f>IF(N148="nulová",J148,0)</f>
        <v>0</v>
      </c>
      <c r="BJ148" s="17" t="s">
        <v>90</v>
      </c>
      <c r="BK148" s="103">
        <f>ROUND(I148*H148,2)</f>
        <v>1470</v>
      </c>
      <c r="BL148" s="17" t="s">
        <v>188</v>
      </c>
      <c r="BM148" s="174" t="s">
        <v>250</v>
      </c>
    </row>
    <row r="149" spans="2:65" s="1" customFormat="1" ht="39">
      <c r="B149" s="34"/>
      <c r="D149" s="175" t="s">
        <v>190</v>
      </c>
      <c r="F149" s="176" t="s">
        <v>1605</v>
      </c>
      <c r="I149" s="139"/>
      <c r="L149" s="34"/>
      <c r="M149" s="177"/>
      <c r="T149" s="61"/>
      <c r="AT149" s="17" t="s">
        <v>190</v>
      </c>
      <c r="AU149" s="17" t="s">
        <v>90</v>
      </c>
    </row>
    <row r="150" spans="2:65" s="1" customFormat="1" ht="21.75" customHeight="1">
      <c r="B150" s="34"/>
      <c r="C150" s="205" t="s">
        <v>78</v>
      </c>
      <c r="D150" s="205" t="s">
        <v>509</v>
      </c>
      <c r="E150" s="206" t="s">
        <v>1598</v>
      </c>
      <c r="F150" s="207" t="s">
        <v>1599</v>
      </c>
      <c r="G150" s="208" t="s">
        <v>225</v>
      </c>
      <c r="H150" s="209">
        <v>1</v>
      </c>
      <c r="I150" s="210">
        <v>300</v>
      </c>
      <c r="J150" s="211">
        <f>ROUND(I150*H150,2)</f>
        <v>300</v>
      </c>
      <c r="K150" s="212"/>
      <c r="L150" s="213"/>
      <c r="M150" s="214" t="s">
        <v>1</v>
      </c>
      <c r="N150" s="215" t="s">
        <v>44</v>
      </c>
      <c r="P150" s="172">
        <f>O150*H150</f>
        <v>0</v>
      </c>
      <c r="Q150" s="172">
        <v>0</v>
      </c>
      <c r="R150" s="172">
        <f>Q150*H150</f>
        <v>0</v>
      </c>
      <c r="S150" s="172">
        <v>0</v>
      </c>
      <c r="T150" s="173">
        <f>S150*H150</f>
        <v>0</v>
      </c>
      <c r="AR150" s="174" t="s">
        <v>229</v>
      </c>
      <c r="AT150" s="174" t="s">
        <v>509</v>
      </c>
      <c r="AU150" s="174" t="s">
        <v>90</v>
      </c>
      <c r="AY150" s="17" t="s">
        <v>181</v>
      </c>
      <c r="BE150" s="103">
        <f>IF(N150="základná",J150,0)</f>
        <v>0</v>
      </c>
      <c r="BF150" s="103">
        <f>IF(N150="znížená",J150,0)</f>
        <v>300</v>
      </c>
      <c r="BG150" s="103">
        <f>IF(N150="zákl. prenesená",J150,0)</f>
        <v>0</v>
      </c>
      <c r="BH150" s="103">
        <f>IF(N150="zníž. prenesená",J150,0)</f>
        <v>0</v>
      </c>
      <c r="BI150" s="103">
        <f>IF(N150="nulová",J150,0)</f>
        <v>0</v>
      </c>
      <c r="BJ150" s="17" t="s">
        <v>90</v>
      </c>
      <c r="BK150" s="103">
        <f>ROUND(I150*H150,2)</f>
        <v>300</v>
      </c>
      <c r="BL150" s="17" t="s">
        <v>188</v>
      </c>
      <c r="BM150" s="174" t="s">
        <v>260</v>
      </c>
    </row>
    <row r="151" spans="2:65" s="1" customFormat="1" ht="16.5" customHeight="1">
      <c r="B151" s="34"/>
      <c r="C151" s="205" t="s">
        <v>78</v>
      </c>
      <c r="D151" s="205" t="s">
        <v>509</v>
      </c>
      <c r="E151" s="206" t="s">
        <v>1606</v>
      </c>
      <c r="F151" s="207" t="s">
        <v>1607</v>
      </c>
      <c r="G151" s="208" t="s">
        <v>225</v>
      </c>
      <c r="H151" s="209">
        <v>1</v>
      </c>
      <c r="I151" s="210">
        <v>1850</v>
      </c>
      <c r="J151" s="211">
        <f>ROUND(I151*H151,2)</f>
        <v>1850</v>
      </c>
      <c r="K151" s="212"/>
      <c r="L151" s="213"/>
      <c r="M151" s="214" t="s">
        <v>1</v>
      </c>
      <c r="N151" s="215" t="s">
        <v>44</v>
      </c>
      <c r="P151" s="172">
        <f>O151*H151</f>
        <v>0</v>
      </c>
      <c r="Q151" s="172">
        <v>0</v>
      </c>
      <c r="R151" s="172">
        <f>Q151*H151</f>
        <v>0</v>
      </c>
      <c r="S151" s="172">
        <v>0</v>
      </c>
      <c r="T151" s="173">
        <f>S151*H151</f>
        <v>0</v>
      </c>
      <c r="AR151" s="174" t="s">
        <v>229</v>
      </c>
      <c r="AT151" s="174" t="s">
        <v>509</v>
      </c>
      <c r="AU151" s="174" t="s">
        <v>90</v>
      </c>
      <c r="AY151" s="17" t="s">
        <v>181</v>
      </c>
      <c r="BE151" s="103">
        <f>IF(N151="základná",J151,0)</f>
        <v>0</v>
      </c>
      <c r="BF151" s="103">
        <f>IF(N151="znížená",J151,0)</f>
        <v>1850</v>
      </c>
      <c r="BG151" s="103">
        <f>IF(N151="zákl. prenesená",J151,0)</f>
        <v>0</v>
      </c>
      <c r="BH151" s="103">
        <f>IF(N151="zníž. prenesená",J151,0)</f>
        <v>0</v>
      </c>
      <c r="BI151" s="103">
        <f>IF(N151="nulová",J151,0)</f>
        <v>0</v>
      </c>
      <c r="BJ151" s="17" t="s">
        <v>90</v>
      </c>
      <c r="BK151" s="103">
        <f>ROUND(I151*H151,2)</f>
        <v>1850</v>
      </c>
      <c r="BL151" s="17" t="s">
        <v>188</v>
      </c>
      <c r="BM151" s="174" t="s">
        <v>271</v>
      </c>
    </row>
    <row r="152" spans="2:65" s="1" customFormat="1" ht="39">
      <c r="B152" s="34"/>
      <c r="D152" s="175" t="s">
        <v>190</v>
      </c>
      <c r="F152" s="176" t="s">
        <v>1608</v>
      </c>
      <c r="I152" s="139"/>
      <c r="L152" s="34"/>
      <c r="M152" s="177"/>
      <c r="T152" s="61"/>
      <c r="AT152" s="17" t="s">
        <v>190</v>
      </c>
      <c r="AU152" s="17" t="s">
        <v>90</v>
      </c>
    </row>
    <row r="153" spans="2:65" s="1" customFormat="1" ht="21.75" customHeight="1">
      <c r="B153" s="34"/>
      <c r="C153" s="205" t="s">
        <v>78</v>
      </c>
      <c r="D153" s="205" t="s">
        <v>509</v>
      </c>
      <c r="E153" s="206" t="s">
        <v>1598</v>
      </c>
      <c r="F153" s="207" t="s">
        <v>1599</v>
      </c>
      <c r="G153" s="208" t="s">
        <v>225</v>
      </c>
      <c r="H153" s="209">
        <v>1</v>
      </c>
      <c r="I153" s="210">
        <v>300</v>
      </c>
      <c r="J153" s="211">
        <f>ROUND(I153*H153,2)</f>
        <v>300</v>
      </c>
      <c r="K153" s="212"/>
      <c r="L153" s="213"/>
      <c r="M153" s="214" t="s">
        <v>1</v>
      </c>
      <c r="N153" s="215" t="s">
        <v>44</v>
      </c>
      <c r="P153" s="172">
        <f>O153*H153</f>
        <v>0</v>
      </c>
      <c r="Q153" s="172">
        <v>0</v>
      </c>
      <c r="R153" s="172">
        <f>Q153*H153</f>
        <v>0</v>
      </c>
      <c r="S153" s="172">
        <v>0</v>
      </c>
      <c r="T153" s="173">
        <f>S153*H153</f>
        <v>0</v>
      </c>
      <c r="AR153" s="174" t="s">
        <v>229</v>
      </c>
      <c r="AT153" s="174" t="s">
        <v>509</v>
      </c>
      <c r="AU153" s="174" t="s">
        <v>90</v>
      </c>
      <c r="AY153" s="17" t="s">
        <v>181</v>
      </c>
      <c r="BE153" s="103">
        <f>IF(N153="základná",J153,0)</f>
        <v>0</v>
      </c>
      <c r="BF153" s="103">
        <f>IF(N153="znížená",J153,0)</f>
        <v>300</v>
      </c>
      <c r="BG153" s="103">
        <f>IF(N153="zákl. prenesená",J153,0)</f>
        <v>0</v>
      </c>
      <c r="BH153" s="103">
        <f>IF(N153="zníž. prenesená",J153,0)</f>
        <v>0</v>
      </c>
      <c r="BI153" s="103">
        <f>IF(N153="nulová",J153,0)</f>
        <v>0</v>
      </c>
      <c r="BJ153" s="17" t="s">
        <v>90</v>
      </c>
      <c r="BK153" s="103">
        <f>ROUND(I153*H153,2)</f>
        <v>300</v>
      </c>
      <c r="BL153" s="17" t="s">
        <v>188</v>
      </c>
      <c r="BM153" s="174" t="s">
        <v>282</v>
      </c>
    </row>
    <row r="154" spans="2:65" s="1" customFormat="1" ht="16.5" customHeight="1">
      <c r="B154" s="34"/>
      <c r="C154" s="205" t="s">
        <v>78</v>
      </c>
      <c r="D154" s="205" t="s">
        <v>509</v>
      </c>
      <c r="E154" s="206" t="s">
        <v>1609</v>
      </c>
      <c r="F154" s="207" t="s">
        <v>1610</v>
      </c>
      <c r="G154" s="208" t="s">
        <v>225</v>
      </c>
      <c r="H154" s="209">
        <v>9</v>
      </c>
      <c r="I154" s="210">
        <v>165</v>
      </c>
      <c r="J154" s="211">
        <f>ROUND(I154*H154,2)</f>
        <v>1485</v>
      </c>
      <c r="K154" s="212"/>
      <c r="L154" s="213"/>
      <c r="M154" s="214" t="s">
        <v>1</v>
      </c>
      <c r="N154" s="215" t="s">
        <v>44</v>
      </c>
      <c r="P154" s="172">
        <f>O154*H154</f>
        <v>0</v>
      </c>
      <c r="Q154" s="172">
        <v>0</v>
      </c>
      <c r="R154" s="172">
        <f>Q154*H154</f>
        <v>0</v>
      </c>
      <c r="S154" s="172">
        <v>0</v>
      </c>
      <c r="T154" s="173">
        <f>S154*H154</f>
        <v>0</v>
      </c>
      <c r="AR154" s="174" t="s">
        <v>229</v>
      </c>
      <c r="AT154" s="174" t="s">
        <v>509</v>
      </c>
      <c r="AU154" s="174" t="s">
        <v>90</v>
      </c>
      <c r="AY154" s="17" t="s">
        <v>181</v>
      </c>
      <c r="BE154" s="103">
        <f>IF(N154="základná",J154,0)</f>
        <v>0</v>
      </c>
      <c r="BF154" s="103">
        <f>IF(N154="znížená",J154,0)</f>
        <v>1485</v>
      </c>
      <c r="BG154" s="103">
        <f>IF(N154="zákl. prenesená",J154,0)</f>
        <v>0</v>
      </c>
      <c r="BH154" s="103">
        <f>IF(N154="zníž. prenesená",J154,0)</f>
        <v>0</v>
      </c>
      <c r="BI154" s="103">
        <f>IF(N154="nulová",J154,0)</f>
        <v>0</v>
      </c>
      <c r="BJ154" s="17" t="s">
        <v>90</v>
      </c>
      <c r="BK154" s="103">
        <f>ROUND(I154*H154,2)</f>
        <v>1485</v>
      </c>
      <c r="BL154" s="17" t="s">
        <v>188</v>
      </c>
      <c r="BM154" s="174" t="s">
        <v>7</v>
      </c>
    </row>
    <row r="155" spans="2:65" s="1" customFormat="1" ht="19.5">
      <c r="B155" s="34"/>
      <c r="D155" s="175" t="s">
        <v>190</v>
      </c>
      <c r="F155" s="176" t="s">
        <v>1611</v>
      </c>
      <c r="I155" s="139"/>
      <c r="L155" s="34"/>
      <c r="M155" s="177"/>
      <c r="T155" s="61"/>
      <c r="AT155" s="17" t="s">
        <v>190</v>
      </c>
      <c r="AU155" s="17" t="s">
        <v>90</v>
      </c>
    </row>
    <row r="156" spans="2:65" s="11" customFormat="1" ht="22.9" customHeight="1">
      <c r="B156" s="152"/>
      <c r="D156" s="153" t="s">
        <v>77</v>
      </c>
      <c r="E156" s="161" t="s">
        <v>1612</v>
      </c>
      <c r="F156" s="161" t="s">
        <v>1613</v>
      </c>
      <c r="I156" s="155"/>
      <c r="J156" s="162">
        <f>BK156</f>
        <v>3200</v>
      </c>
      <c r="L156" s="152"/>
      <c r="M156" s="156"/>
      <c r="P156" s="157">
        <f>SUM(P157:P159)</f>
        <v>0</v>
      </c>
      <c r="R156" s="157">
        <f>SUM(R157:R159)</f>
        <v>0</v>
      </c>
      <c r="T156" s="158">
        <f>SUM(T157:T159)</f>
        <v>0</v>
      </c>
      <c r="AR156" s="153" t="s">
        <v>85</v>
      </c>
      <c r="AT156" s="159" t="s">
        <v>77</v>
      </c>
      <c r="AU156" s="159" t="s">
        <v>85</v>
      </c>
      <c r="AY156" s="153" t="s">
        <v>181</v>
      </c>
      <c r="BK156" s="160">
        <f>SUM(BK157:BK159)</f>
        <v>3200</v>
      </c>
    </row>
    <row r="157" spans="2:65" s="1" customFormat="1" ht="16.5" customHeight="1">
      <c r="B157" s="34"/>
      <c r="C157" s="205" t="s">
        <v>78</v>
      </c>
      <c r="D157" s="205" t="s">
        <v>509</v>
      </c>
      <c r="E157" s="206" t="s">
        <v>1614</v>
      </c>
      <c r="F157" s="207" t="s">
        <v>1615</v>
      </c>
      <c r="G157" s="208" t="s">
        <v>225</v>
      </c>
      <c r="H157" s="209">
        <v>3</v>
      </c>
      <c r="I157" s="210">
        <v>330</v>
      </c>
      <c r="J157" s="211">
        <f>ROUND(I157*H157,2)</f>
        <v>990</v>
      </c>
      <c r="K157" s="212"/>
      <c r="L157" s="213"/>
      <c r="M157" s="214" t="s">
        <v>1</v>
      </c>
      <c r="N157" s="215" t="s">
        <v>44</v>
      </c>
      <c r="P157" s="172">
        <f>O157*H157</f>
        <v>0</v>
      </c>
      <c r="Q157" s="172">
        <v>0</v>
      </c>
      <c r="R157" s="172">
        <f>Q157*H157</f>
        <v>0</v>
      </c>
      <c r="S157" s="172">
        <v>0</v>
      </c>
      <c r="T157" s="173">
        <f>S157*H157</f>
        <v>0</v>
      </c>
      <c r="AR157" s="174" t="s">
        <v>229</v>
      </c>
      <c r="AT157" s="174" t="s">
        <v>509</v>
      </c>
      <c r="AU157" s="174" t="s">
        <v>90</v>
      </c>
      <c r="AY157" s="17" t="s">
        <v>181</v>
      </c>
      <c r="BE157" s="103">
        <f>IF(N157="základná",J157,0)</f>
        <v>0</v>
      </c>
      <c r="BF157" s="103">
        <f>IF(N157="znížená",J157,0)</f>
        <v>990</v>
      </c>
      <c r="BG157" s="103">
        <f>IF(N157="zákl. prenesená",J157,0)</f>
        <v>0</v>
      </c>
      <c r="BH157" s="103">
        <f>IF(N157="zníž. prenesená",J157,0)</f>
        <v>0</v>
      </c>
      <c r="BI157" s="103">
        <f>IF(N157="nulová",J157,0)</f>
        <v>0</v>
      </c>
      <c r="BJ157" s="17" t="s">
        <v>90</v>
      </c>
      <c r="BK157" s="103">
        <f>ROUND(I157*H157,2)</f>
        <v>990</v>
      </c>
      <c r="BL157" s="17" t="s">
        <v>188</v>
      </c>
      <c r="BM157" s="174" t="s">
        <v>302</v>
      </c>
    </row>
    <row r="158" spans="2:65" s="1" customFormat="1" ht="16.5" customHeight="1">
      <c r="B158" s="34"/>
      <c r="C158" s="205" t="s">
        <v>78</v>
      </c>
      <c r="D158" s="205" t="s">
        <v>509</v>
      </c>
      <c r="E158" s="206" t="s">
        <v>1616</v>
      </c>
      <c r="F158" s="207" t="s">
        <v>1617</v>
      </c>
      <c r="G158" s="208" t="s">
        <v>225</v>
      </c>
      <c r="H158" s="209">
        <v>2</v>
      </c>
      <c r="I158" s="210">
        <v>400</v>
      </c>
      <c r="J158" s="211">
        <f>ROUND(I158*H158,2)</f>
        <v>800</v>
      </c>
      <c r="K158" s="212"/>
      <c r="L158" s="213"/>
      <c r="M158" s="214" t="s">
        <v>1</v>
      </c>
      <c r="N158" s="215" t="s">
        <v>44</v>
      </c>
      <c r="P158" s="172">
        <f>O158*H158</f>
        <v>0</v>
      </c>
      <c r="Q158" s="172">
        <v>0</v>
      </c>
      <c r="R158" s="172">
        <f>Q158*H158</f>
        <v>0</v>
      </c>
      <c r="S158" s="172">
        <v>0</v>
      </c>
      <c r="T158" s="173">
        <f>S158*H158</f>
        <v>0</v>
      </c>
      <c r="AR158" s="174" t="s">
        <v>229</v>
      </c>
      <c r="AT158" s="174" t="s">
        <v>509</v>
      </c>
      <c r="AU158" s="174" t="s">
        <v>90</v>
      </c>
      <c r="AY158" s="17" t="s">
        <v>181</v>
      </c>
      <c r="BE158" s="103">
        <f>IF(N158="základná",J158,0)</f>
        <v>0</v>
      </c>
      <c r="BF158" s="103">
        <f>IF(N158="znížená",J158,0)</f>
        <v>800</v>
      </c>
      <c r="BG158" s="103">
        <f>IF(N158="zákl. prenesená",J158,0)</f>
        <v>0</v>
      </c>
      <c r="BH158" s="103">
        <f>IF(N158="zníž. prenesená",J158,0)</f>
        <v>0</v>
      </c>
      <c r="BI158" s="103">
        <f>IF(N158="nulová",J158,0)</f>
        <v>0</v>
      </c>
      <c r="BJ158" s="17" t="s">
        <v>90</v>
      </c>
      <c r="BK158" s="103">
        <f>ROUND(I158*H158,2)</f>
        <v>800</v>
      </c>
      <c r="BL158" s="17" t="s">
        <v>188</v>
      </c>
      <c r="BM158" s="174" t="s">
        <v>313</v>
      </c>
    </row>
    <row r="159" spans="2:65" s="1" customFormat="1" ht="16.5" customHeight="1">
      <c r="B159" s="34"/>
      <c r="C159" s="205" t="s">
        <v>78</v>
      </c>
      <c r="D159" s="205" t="s">
        <v>509</v>
      </c>
      <c r="E159" s="206" t="s">
        <v>1618</v>
      </c>
      <c r="F159" s="207" t="s">
        <v>1619</v>
      </c>
      <c r="G159" s="208" t="s">
        <v>225</v>
      </c>
      <c r="H159" s="209">
        <v>3</v>
      </c>
      <c r="I159" s="210">
        <v>470</v>
      </c>
      <c r="J159" s="211">
        <f>ROUND(I159*H159,2)</f>
        <v>1410</v>
      </c>
      <c r="K159" s="212"/>
      <c r="L159" s="213"/>
      <c r="M159" s="214" t="s">
        <v>1</v>
      </c>
      <c r="N159" s="215" t="s">
        <v>44</v>
      </c>
      <c r="P159" s="172">
        <f>O159*H159</f>
        <v>0</v>
      </c>
      <c r="Q159" s="172">
        <v>0</v>
      </c>
      <c r="R159" s="172">
        <f>Q159*H159</f>
        <v>0</v>
      </c>
      <c r="S159" s="172">
        <v>0</v>
      </c>
      <c r="T159" s="173">
        <f>S159*H159</f>
        <v>0</v>
      </c>
      <c r="AR159" s="174" t="s">
        <v>229</v>
      </c>
      <c r="AT159" s="174" t="s">
        <v>509</v>
      </c>
      <c r="AU159" s="174" t="s">
        <v>90</v>
      </c>
      <c r="AY159" s="17" t="s">
        <v>181</v>
      </c>
      <c r="BE159" s="103">
        <f>IF(N159="základná",J159,0)</f>
        <v>0</v>
      </c>
      <c r="BF159" s="103">
        <f>IF(N159="znížená",J159,0)</f>
        <v>1410</v>
      </c>
      <c r="BG159" s="103">
        <f>IF(N159="zákl. prenesená",J159,0)</f>
        <v>0</v>
      </c>
      <c r="BH159" s="103">
        <f>IF(N159="zníž. prenesená",J159,0)</f>
        <v>0</v>
      </c>
      <c r="BI159" s="103">
        <f>IF(N159="nulová",J159,0)</f>
        <v>0</v>
      </c>
      <c r="BJ159" s="17" t="s">
        <v>90</v>
      </c>
      <c r="BK159" s="103">
        <f>ROUND(I159*H159,2)</f>
        <v>1410</v>
      </c>
      <c r="BL159" s="17" t="s">
        <v>188</v>
      </c>
      <c r="BM159" s="174" t="s">
        <v>322</v>
      </c>
    </row>
    <row r="160" spans="2:65" s="11" customFormat="1" ht="22.9" customHeight="1">
      <c r="B160" s="152"/>
      <c r="D160" s="153" t="s">
        <v>77</v>
      </c>
      <c r="E160" s="161" t="s">
        <v>1620</v>
      </c>
      <c r="F160" s="161" t="s">
        <v>1621</v>
      </c>
      <c r="I160" s="155"/>
      <c r="J160" s="162">
        <f>BK160</f>
        <v>3085.7</v>
      </c>
      <c r="L160" s="152"/>
      <c r="M160" s="156"/>
      <c r="P160" s="157">
        <f>SUM(P161:P169)</f>
        <v>0</v>
      </c>
      <c r="R160" s="157">
        <f>SUM(R161:R169)</f>
        <v>0</v>
      </c>
      <c r="T160" s="158">
        <f>SUM(T161:T169)</f>
        <v>0</v>
      </c>
      <c r="AR160" s="153" t="s">
        <v>85</v>
      </c>
      <c r="AT160" s="159" t="s">
        <v>77</v>
      </c>
      <c r="AU160" s="159" t="s">
        <v>85</v>
      </c>
      <c r="AY160" s="153" t="s">
        <v>181</v>
      </c>
      <c r="BK160" s="160">
        <f>SUM(BK161:BK169)</f>
        <v>3085.7</v>
      </c>
    </row>
    <row r="161" spans="2:65" s="1" customFormat="1" ht="16.5" customHeight="1">
      <c r="B161" s="34"/>
      <c r="C161" s="205" t="s">
        <v>78</v>
      </c>
      <c r="D161" s="205" t="s">
        <v>509</v>
      </c>
      <c r="E161" s="206" t="s">
        <v>1622</v>
      </c>
      <c r="F161" s="207" t="s">
        <v>1623</v>
      </c>
      <c r="G161" s="208" t="s">
        <v>279</v>
      </c>
      <c r="H161" s="209">
        <v>23.1</v>
      </c>
      <c r="I161" s="210">
        <v>12</v>
      </c>
      <c r="J161" s="211">
        <f t="shared" ref="J161:J169" si="5">ROUND(I161*H161,2)</f>
        <v>277.2</v>
      </c>
      <c r="K161" s="212"/>
      <c r="L161" s="213"/>
      <c r="M161" s="214" t="s">
        <v>1</v>
      </c>
      <c r="N161" s="215" t="s">
        <v>44</v>
      </c>
      <c r="P161" s="172">
        <f t="shared" ref="P161:P169" si="6">O161*H161</f>
        <v>0</v>
      </c>
      <c r="Q161" s="172">
        <v>0</v>
      </c>
      <c r="R161" s="172">
        <f t="shared" ref="R161:R169" si="7">Q161*H161</f>
        <v>0</v>
      </c>
      <c r="S161" s="172">
        <v>0</v>
      </c>
      <c r="T161" s="173">
        <f t="shared" ref="T161:T169" si="8">S161*H161</f>
        <v>0</v>
      </c>
      <c r="AR161" s="174" t="s">
        <v>229</v>
      </c>
      <c r="AT161" s="174" t="s">
        <v>509</v>
      </c>
      <c r="AU161" s="174" t="s">
        <v>90</v>
      </c>
      <c r="AY161" s="17" t="s">
        <v>181</v>
      </c>
      <c r="BE161" s="103">
        <f t="shared" ref="BE161:BE169" si="9">IF(N161="základná",J161,0)</f>
        <v>0</v>
      </c>
      <c r="BF161" s="103">
        <f t="shared" ref="BF161:BF169" si="10">IF(N161="znížená",J161,0)</f>
        <v>277.2</v>
      </c>
      <c r="BG161" s="103">
        <f t="shared" ref="BG161:BG169" si="11">IF(N161="zákl. prenesená",J161,0)</f>
        <v>0</v>
      </c>
      <c r="BH161" s="103">
        <f t="shared" ref="BH161:BH169" si="12">IF(N161="zníž. prenesená",J161,0)</f>
        <v>0</v>
      </c>
      <c r="BI161" s="103">
        <f t="shared" ref="BI161:BI169" si="13">IF(N161="nulová",J161,0)</f>
        <v>0</v>
      </c>
      <c r="BJ161" s="17" t="s">
        <v>90</v>
      </c>
      <c r="BK161" s="103">
        <f t="shared" ref="BK161:BK169" si="14">ROUND(I161*H161,2)</f>
        <v>277.2</v>
      </c>
      <c r="BL161" s="17" t="s">
        <v>188</v>
      </c>
      <c r="BM161" s="174" t="s">
        <v>331</v>
      </c>
    </row>
    <row r="162" spans="2:65" s="1" customFormat="1" ht="16.5" customHeight="1">
      <c r="B162" s="34"/>
      <c r="C162" s="205" t="s">
        <v>78</v>
      </c>
      <c r="D162" s="205" t="s">
        <v>509</v>
      </c>
      <c r="E162" s="206" t="s">
        <v>1624</v>
      </c>
      <c r="F162" s="207" t="s">
        <v>1625</v>
      </c>
      <c r="G162" s="208" t="s">
        <v>279</v>
      </c>
      <c r="H162" s="209">
        <v>12.3</v>
      </c>
      <c r="I162" s="210">
        <v>13</v>
      </c>
      <c r="J162" s="211">
        <f t="shared" si="5"/>
        <v>159.9</v>
      </c>
      <c r="K162" s="212"/>
      <c r="L162" s="213"/>
      <c r="M162" s="214" t="s">
        <v>1</v>
      </c>
      <c r="N162" s="215" t="s">
        <v>44</v>
      </c>
      <c r="P162" s="172">
        <f t="shared" si="6"/>
        <v>0</v>
      </c>
      <c r="Q162" s="172">
        <v>0</v>
      </c>
      <c r="R162" s="172">
        <f t="shared" si="7"/>
        <v>0</v>
      </c>
      <c r="S162" s="172">
        <v>0</v>
      </c>
      <c r="T162" s="173">
        <f t="shared" si="8"/>
        <v>0</v>
      </c>
      <c r="AR162" s="174" t="s">
        <v>229</v>
      </c>
      <c r="AT162" s="174" t="s">
        <v>509</v>
      </c>
      <c r="AU162" s="174" t="s">
        <v>90</v>
      </c>
      <c r="AY162" s="17" t="s">
        <v>181</v>
      </c>
      <c r="BE162" s="103">
        <f t="shared" si="9"/>
        <v>0</v>
      </c>
      <c r="BF162" s="103">
        <f t="shared" si="10"/>
        <v>159.9</v>
      </c>
      <c r="BG162" s="103">
        <f t="shared" si="11"/>
        <v>0</v>
      </c>
      <c r="BH162" s="103">
        <f t="shared" si="12"/>
        <v>0</v>
      </c>
      <c r="BI162" s="103">
        <f t="shared" si="13"/>
        <v>0</v>
      </c>
      <c r="BJ162" s="17" t="s">
        <v>90</v>
      </c>
      <c r="BK162" s="103">
        <f t="shared" si="14"/>
        <v>159.9</v>
      </c>
      <c r="BL162" s="17" t="s">
        <v>188</v>
      </c>
      <c r="BM162" s="174" t="s">
        <v>345</v>
      </c>
    </row>
    <row r="163" spans="2:65" s="1" customFormat="1" ht="16.5" customHeight="1">
      <c r="B163" s="34"/>
      <c r="C163" s="205" t="s">
        <v>78</v>
      </c>
      <c r="D163" s="205" t="s">
        <v>509</v>
      </c>
      <c r="E163" s="206" t="s">
        <v>1626</v>
      </c>
      <c r="F163" s="207" t="s">
        <v>1627</v>
      </c>
      <c r="G163" s="208" t="s">
        <v>279</v>
      </c>
      <c r="H163" s="209">
        <v>50.5</v>
      </c>
      <c r="I163" s="210">
        <v>14</v>
      </c>
      <c r="J163" s="211">
        <f t="shared" si="5"/>
        <v>707</v>
      </c>
      <c r="K163" s="212"/>
      <c r="L163" s="213"/>
      <c r="M163" s="214" t="s">
        <v>1</v>
      </c>
      <c r="N163" s="215" t="s">
        <v>44</v>
      </c>
      <c r="P163" s="172">
        <f t="shared" si="6"/>
        <v>0</v>
      </c>
      <c r="Q163" s="172">
        <v>0</v>
      </c>
      <c r="R163" s="172">
        <f t="shared" si="7"/>
        <v>0</v>
      </c>
      <c r="S163" s="172">
        <v>0</v>
      </c>
      <c r="T163" s="173">
        <f t="shared" si="8"/>
        <v>0</v>
      </c>
      <c r="AR163" s="174" t="s">
        <v>229</v>
      </c>
      <c r="AT163" s="174" t="s">
        <v>509</v>
      </c>
      <c r="AU163" s="174" t="s">
        <v>90</v>
      </c>
      <c r="AY163" s="17" t="s">
        <v>181</v>
      </c>
      <c r="BE163" s="103">
        <f t="shared" si="9"/>
        <v>0</v>
      </c>
      <c r="BF163" s="103">
        <f t="shared" si="10"/>
        <v>707</v>
      </c>
      <c r="BG163" s="103">
        <f t="shared" si="11"/>
        <v>0</v>
      </c>
      <c r="BH163" s="103">
        <f t="shared" si="12"/>
        <v>0</v>
      </c>
      <c r="BI163" s="103">
        <f t="shared" si="13"/>
        <v>0</v>
      </c>
      <c r="BJ163" s="17" t="s">
        <v>90</v>
      </c>
      <c r="BK163" s="103">
        <f t="shared" si="14"/>
        <v>707</v>
      </c>
      <c r="BL163" s="17" t="s">
        <v>188</v>
      </c>
      <c r="BM163" s="174" t="s">
        <v>360</v>
      </c>
    </row>
    <row r="164" spans="2:65" s="1" customFormat="1" ht="16.5" customHeight="1">
      <c r="B164" s="34"/>
      <c r="C164" s="205" t="s">
        <v>78</v>
      </c>
      <c r="D164" s="205" t="s">
        <v>509</v>
      </c>
      <c r="E164" s="206" t="s">
        <v>1628</v>
      </c>
      <c r="F164" s="207" t="s">
        <v>1629</v>
      </c>
      <c r="G164" s="208" t="s">
        <v>279</v>
      </c>
      <c r="H164" s="209">
        <v>9.8000000000000007</v>
      </c>
      <c r="I164" s="210">
        <v>15</v>
      </c>
      <c r="J164" s="211">
        <f t="shared" si="5"/>
        <v>147</v>
      </c>
      <c r="K164" s="212"/>
      <c r="L164" s="213"/>
      <c r="M164" s="214" t="s">
        <v>1</v>
      </c>
      <c r="N164" s="215" t="s">
        <v>44</v>
      </c>
      <c r="P164" s="172">
        <f t="shared" si="6"/>
        <v>0</v>
      </c>
      <c r="Q164" s="172">
        <v>0</v>
      </c>
      <c r="R164" s="172">
        <f t="shared" si="7"/>
        <v>0</v>
      </c>
      <c r="S164" s="172">
        <v>0</v>
      </c>
      <c r="T164" s="173">
        <f t="shared" si="8"/>
        <v>0</v>
      </c>
      <c r="AR164" s="174" t="s">
        <v>229</v>
      </c>
      <c r="AT164" s="174" t="s">
        <v>509</v>
      </c>
      <c r="AU164" s="174" t="s">
        <v>90</v>
      </c>
      <c r="AY164" s="17" t="s">
        <v>181</v>
      </c>
      <c r="BE164" s="103">
        <f t="shared" si="9"/>
        <v>0</v>
      </c>
      <c r="BF164" s="103">
        <f t="shared" si="10"/>
        <v>147</v>
      </c>
      <c r="BG164" s="103">
        <f t="shared" si="11"/>
        <v>0</v>
      </c>
      <c r="BH164" s="103">
        <f t="shared" si="12"/>
        <v>0</v>
      </c>
      <c r="BI164" s="103">
        <f t="shared" si="13"/>
        <v>0</v>
      </c>
      <c r="BJ164" s="17" t="s">
        <v>90</v>
      </c>
      <c r="BK164" s="103">
        <f t="shared" si="14"/>
        <v>147</v>
      </c>
      <c r="BL164" s="17" t="s">
        <v>188</v>
      </c>
      <c r="BM164" s="174" t="s">
        <v>373</v>
      </c>
    </row>
    <row r="165" spans="2:65" s="1" customFormat="1" ht="16.5" customHeight="1">
      <c r="B165" s="34"/>
      <c r="C165" s="205" t="s">
        <v>78</v>
      </c>
      <c r="D165" s="205" t="s">
        <v>509</v>
      </c>
      <c r="E165" s="206" t="s">
        <v>1630</v>
      </c>
      <c r="F165" s="207" t="s">
        <v>1631</v>
      </c>
      <c r="G165" s="208" t="s">
        <v>279</v>
      </c>
      <c r="H165" s="209">
        <v>7.7</v>
      </c>
      <c r="I165" s="210">
        <v>16</v>
      </c>
      <c r="J165" s="211">
        <f t="shared" si="5"/>
        <v>123.2</v>
      </c>
      <c r="K165" s="212"/>
      <c r="L165" s="213"/>
      <c r="M165" s="214" t="s">
        <v>1</v>
      </c>
      <c r="N165" s="215" t="s">
        <v>44</v>
      </c>
      <c r="P165" s="172">
        <f t="shared" si="6"/>
        <v>0</v>
      </c>
      <c r="Q165" s="172">
        <v>0</v>
      </c>
      <c r="R165" s="172">
        <f t="shared" si="7"/>
        <v>0</v>
      </c>
      <c r="S165" s="172">
        <v>0</v>
      </c>
      <c r="T165" s="173">
        <f t="shared" si="8"/>
        <v>0</v>
      </c>
      <c r="AR165" s="174" t="s">
        <v>229</v>
      </c>
      <c r="AT165" s="174" t="s">
        <v>509</v>
      </c>
      <c r="AU165" s="174" t="s">
        <v>90</v>
      </c>
      <c r="AY165" s="17" t="s">
        <v>181</v>
      </c>
      <c r="BE165" s="103">
        <f t="shared" si="9"/>
        <v>0</v>
      </c>
      <c r="BF165" s="103">
        <f t="shared" si="10"/>
        <v>123.2</v>
      </c>
      <c r="BG165" s="103">
        <f t="shared" si="11"/>
        <v>0</v>
      </c>
      <c r="BH165" s="103">
        <f t="shared" si="12"/>
        <v>0</v>
      </c>
      <c r="BI165" s="103">
        <f t="shared" si="13"/>
        <v>0</v>
      </c>
      <c r="BJ165" s="17" t="s">
        <v>90</v>
      </c>
      <c r="BK165" s="103">
        <f t="shared" si="14"/>
        <v>123.2</v>
      </c>
      <c r="BL165" s="17" t="s">
        <v>188</v>
      </c>
      <c r="BM165" s="174" t="s">
        <v>383</v>
      </c>
    </row>
    <row r="166" spans="2:65" s="1" customFormat="1" ht="16.5" customHeight="1">
      <c r="B166" s="34"/>
      <c r="C166" s="205" t="s">
        <v>78</v>
      </c>
      <c r="D166" s="205" t="s">
        <v>509</v>
      </c>
      <c r="E166" s="206" t="s">
        <v>1632</v>
      </c>
      <c r="F166" s="207" t="s">
        <v>1633</v>
      </c>
      <c r="G166" s="208" t="s">
        <v>279</v>
      </c>
      <c r="H166" s="209">
        <v>5.2</v>
      </c>
      <c r="I166" s="210">
        <v>17</v>
      </c>
      <c r="J166" s="211">
        <f t="shared" si="5"/>
        <v>88.4</v>
      </c>
      <c r="K166" s="212"/>
      <c r="L166" s="213"/>
      <c r="M166" s="214" t="s">
        <v>1</v>
      </c>
      <c r="N166" s="215" t="s">
        <v>44</v>
      </c>
      <c r="P166" s="172">
        <f t="shared" si="6"/>
        <v>0</v>
      </c>
      <c r="Q166" s="172">
        <v>0</v>
      </c>
      <c r="R166" s="172">
        <f t="shared" si="7"/>
        <v>0</v>
      </c>
      <c r="S166" s="172">
        <v>0</v>
      </c>
      <c r="T166" s="173">
        <f t="shared" si="8"/>
        <v>0</v>
      </c>
      <c r="AR166" s="174" t="s">
        <v>229</v>
      </c>
      <c r="AT166" s="174" t="s">
        <v>509</v>
      </c>
      <c r="AU166" s="174" t="s">
        <v>90</v>
      </c>
      <c r="AY166" s="17" t="s">
        <v>181</v>
      </c>
      <c r="BE166" s="103">
        <f t="shared" si="9"/>
        <v>0</v>
      </c>
      <c r="BF166" s="103">
        <f t="shared" si="10"/>
        <v>88.4</v>
      </c>
      <c r="BG166" s="103">
        <f t="shared" si="11"/>
        <v>0</v>
      </c>
      <c r="BH166" s="103">
        <f t="shared" si="12"/>
        <v>0</v>
      </c>
      <c r="BI166" s="103">
        <f t="shared" si="13"/>
        <v>0</v>
      </c>
      <c r="BJ166" s="17" t="s">
        <v>90</v>
      </c>
      <c r="BK166" s="103">
        <f t="shared" si="14"/>
        <v>88.4</v>
      </c>
      <c r="BL166" s="17" t="s">
        <v>188</v>
      </c>
      <c r="BM166" s="174" t="s">
        <v>393</v>
      </c>
    </row>
    <row r="167" spans="2:65" s="1" customFormat="1" ht="16.5" customHeight="1">
      <c r="B167" s="34"/>
      <c r="C167" s="205" t="s">
        <v>78</v>
      </c>
      <c r="D167" s="205" t="s">
        <v>509</v>
      </c>
      <c r="E167" s="206" t="s">
        <v>1634</v>
      </c>
      <c r="F167" s="207" t="s">
        <v>1635</v>
      </c>
      <c r="G167" s="208" t="s">
        <v>279</v>
      </c>
      <c r="H167" s="209">
        <v>17</v>
      </c>
      <c r="I167" s="210">
        <v>11</v>
      </c>
      <c r="J167" s="211">
        <f t="shared" si="5"/>
        <v>187</v>
      </c>
      <c r="K167" s="212"/>
      <c r="L167" s="213"/>
      <c r="M167" s="214" t="s">
        <v>1</v>
      </c>
      <c r="N167" s="215" t="s">
        <v>44</v>
      </c>
      <c r="P167" s="172">
        <f t="shared" si="6"/>
        <v>0</v>
      </c>
      <c r="Q167" s="172">
        <v>0</v>
      </c>
      <c r="R167" s="172">
        <f t="shared" si="7"/>
        <v>0</v>
      </c>
      <c r="S167" s="172">
        <v>0</v>
      </c>
      <c r="T167" s="173">
        <f t="shared" si="8"/>
        <v>0</v>
      </c>
      <c r="AR167" s="174" t="s">
        <v>229</v>
      </c>
      <c r="AT167" s="174" t="s">
        <v>509</v>
      </c>
      <c r="AU167" s="174" t="s">
        <v>90</v>
      </c>
      <c r="AY167" s="17" t="s">
        <v>181</v>
      </c>
      <c r="BE167" s="103">
        <f t="shared" si="9"/>
        <v>0</v>
      </c>
      <c r="BF167" s="103">
        <f t="shared" si="10"/>
        <v>187</v>
      </c>
      <c r="BG167" s="103">
        <f t="shared" si="11"/>
        <v>0</v>
      </c>
      <c r="BH167" s="103">
        <f t="shared" si="12"/>
        <v>0</v>
      </c>
      <c r="BI167" s="103">
        <f t="shared" si="13"/>
        <v>0</v>
      </c>
      <c r="BJ167" s="17" t="s">
        <v>90</v>
      </c>
      <c r="BK167" s="103">
        <f t="shared" si="14"/>
        <v>187</v>
      </c>
      <c r="BL167" s="17" t="s">
        <v>188</v>
      </c>
      <c r="BM167" s="174" t="s">
        <v>405</v>
      </c>
    </row>
    <row r="168" spans="2:65" s="1" customFormat="1" ht="16.5" customHeight="1">
      <c r="B168" s="34"/>
      <c r="C168" s="205" t="s">
        <v>78</v>
      </c>
      <c r="D168" s="205" t="s">
        <v>509</v>
      </c>
      <c r="E168" s="206" t="s">
        <v>1636</v>
      </c>
      <c r="F168" s="207" t="s">
        <v>1637</v>
      </c>
      <c r="G168" s="208" t="s">
        <v>512</v>
      </c>
      <c r="H168" s="209">
        <v>4.5</v>
      </c>
      <c r="I168" s="210">
        <v>88</v>
      </c>
      <c r="J168" s="211">
        <f t="shared" si="5"/>
        <v>396</v>
      </c>
      <c r="K168" s="212"/>
      <c r="L168" s="213"/>
      <c r="M168" s="214" t="s">
        <v>1</v>
      </c>
      <c r="N168" s="215" t="s">
        <v>44</v>
      </c>
      <c r="P168" s="172">
        <f t="shared" si="6"/>
        <v>0</v>
      </c>
      <c r="Q168" s="172">
        <v>0</v>
      </c>
      <c r="R168" s="172">
        <f t="shared" si="7"/>
        <v>0</v>
      </c>
      <c r="S168" s="172">
        <v>0</v>
      </c>
      <c r="T168" s="173">
        <f t="shared" si="8"/>
        <v>0</v>
      </c>
      <c r="AR168" s="174" t="s">
        <v>229</v>
      </c>
      <c r="AT168" s="174" t="s">
        <v>509</v>
      </c>
      <c r="AU168" s="174" t="s">
        <v>90</v>
      </c>
      <c r="AY168" s="17" t="s">
        <v>181</v>
      </c>
      <c r="BE168" s="103">
        <f t="shared" si="9"/>
        <v>0</v>
      </c>
      <c r="BF168" s="103">
        <f t="shared" si="10"/>
        <v>396</v>
      </c>
      <c r="BG168" s="103">
        <f t="shared" si="11"/>
        <v>0</v>
      </c>
      <c r="BH168" s="103">
        <f t="shared" si="12"/>
        <v>0</v>
      </c>
      <c r="BI168" s="103">
        <f t="shared" si="13"/>
        <v>0</v>
      </c>
      <c r="BJ168" s="17" t="s">
        <v>90</v>
      </c>
      <c r="BK168" s="103">
        <f t="shared" si="14"/>
        <v>396</v>
      </c>
      <c r="BL168" s="17" t="s">
        <v>188</v>
      </c>
      <c r="BM168" s="174" t="s">
        <v>417</v>
      </c>
    </row>
    <row r="169" spans="2:65" s="1" customFormat="1" ht="16.5" customHeight="1">
      <c r="B169" s="34"/>
      <c r="C169" s="163" t="s">
        <v>78</v>
      </c>
      <c r="D169" s="163" t="s">
        <v>184</v>
      </c>
      <c r="E169" s="164" t="s">
        <v>1638</v>
      </c>
      <c r="F169" s="165" t="s">
        <v>1639</v>
      </c>
      <c r="G169" s="166" t="s">
        <v>1</v>
      </c>
      <c r="H169" s="167">
        <v>1</v>
      </c>
      <c r="I169" s="168">
        <v>1000</v>
      </c>
      <c r="J169" s="169">
        <f t="shared" si="5"/>
        <v>1000</v>
      </c>
      <c r="K169" s="170"/>
      <c r="L169" s="34"/>
      <c r="M169" s="171" t="s">
        <v>1</v>
      </c>
      <c r="N169" s="137" t="s">
        <v>44</v>
      </c>
      <c r="P169" s="172">
        <f t="shared" si="6"/>
        <v>0</v>
      </c>
      <c r="Q169" s="172">
        <v>0</v>
      </c>
      <c r="R169" s="172">
        <f t="shared" si="7"/>
        <v>0</v>
      </c>
      <c r="S169" s="172">
        <v>0</v>
      </c>
      <c r="T169" s="173">
        <f t="shared" si="8"/>
        <v>0</v>
      </c>
      <c r="AR169" s="174" t="s">
        <v>188</v>
      </c>
      <c r="AT169" s="174" t="s">
        <v>184</v>
      </c>
      <c r="AU169" s="174" t="s">
        <v>90</v>
      </c>
      <c r="AY169" s="17" t="s">
        <v>181</v>
      </c>
      <c r="BE169" s="103">
        <f t="shared" si="9"/>
        <v>0</v>
      </c>
      <c r="BF169" s="103">
        <f t="shared" si="10"/>
        <v>1000</v>
      </c>
      <c r="BG169" s="103">
        <f t="shared" si="11"/>
        <v>0</v>
      </c>
      <c r="BH169" s="103">
        <f t="shared" si="12"/>
        <v>0</v>
      </c>
      <c r="BI169" s="103">
        <f t="shared" si="13"/>
        <v>0</v>
      </c>
      <c r="BJ169" s="17" t="s">
        <v>90</v>
      </c>
      <c r="BK169" s="103">
        <f t="shared" si="14"/>
        <v>1000</v>
      </c>
      <c r="BL169" s="17" t="s">
        <v>188</v>
      </c>
      <c r="BM169" s="174" t="s">
        <v>611</v>
      </c>
    </row>
    <row r="170" spans="2:65" s="1" customFormat="1" ht="49.9" customHeight="1">
      <c r="B170" s="34"/>
      <c r="E170" s="154" t="s">
        <v>431</v>
      </c>
      <c r="F170" s="154" t="s">
        <v>432</v>
      </c>
      <c r="J170" s="135">
        <f t="shared" ref="J170:J180" si="15">BK170</f>
        <v>0</v>
      </c>
      <c r="L170" s="34"/>
      <c r="M170" s="177"/>
      <c r="T170" s="61"/>
      <c r="AT170" s="17" t="s">
        <v>77</v>
      </c>
      <c r="AU170" s="17" t="s">
        <v>78</v>
      </c>
      <c r="AY170" s="17" t="s">
        <v>433</v>
      </c>
      <c r="BK170" s="103">
        <f>SUM(BK171:BK180)</f>
        <v>0</v>
      </c>
    </row>
    <row r="171" spans="2:65" s="1" customFormat="1" ht="16.350000000000001" customHeight="1">
      <c r="B171" s="34"/>
      <c r="C171" s="193" t="s">
        <v>1</v>
      </c>
      <c r="D171" s="193" t="s">
        <v>184</v>
      </c>
      <c r="E171" s="194" t="s">
        <v>1</v>
      </c>
      <c r="F171" s="195" t="s">
        <v>1</v>
      </c>
      <c r="G171" s="196" t="s">
        <v>1</v>
      </c>
      <c r="H171" s="197"/>
      <c r="I171" s="198"/>
      <c r="J171" s="199">
        <f t="shared" si="15"/>
        <v>0</v>
      </c>
      <c r="K171" s="170"/>
      <c r="L171" s="34"/>
      <c r="M171" s="200" t="s">
        <v>1</v>
      </c>
      <c r="N171" s="201" t="s">
        <v>44</v>
      </c>
      <c r="T171" s="61"/>
      <c r="AT171" s="17" t="s">
        <v>433</v>
      </c>
      <c r="AU171" s="17" t="s">
        <v>85</v>
      </c>
      <c r="AY171" s="17" t="s">
        <v>433</v>
      </c>
      <c r="BE171" s="103">
        <f t="shared" ref="BE171:BE180" si="16">IF(N171="základná",J171,0)</f>
        <v>0</v>
      </c>
      <c r="BF171" s="103">
        <f t="shared" ref="BF171:BF180" si="17">IF(N171="znížená",J171,0)</f>
        <v>0</v>
      </c>
      <c r="BG171" s="103">
        <f t="shared" ref="BG171:BG180" si="18">IF(N171="zákl. prenesená",J171,0)</f>
        <v>0</v>
      </c>
      <c r="BH171" s="103">
        <f t="shared" ref="BH171:BH180" si="19">IF(N171="zníž. prenesená",J171,0)</f>
        <v>0</v>
      </c>
      <c r="BI171" s="103">
        <f t="shared" ref="BI171:BI180" si="20">IF(N171="nulová",J171,0)</f>
        <v>0</v>
      </c>
      <c r="BJ171" s="17" t="s">
        <v>90</v>
      </c>
      <c r="BK171" s="103">
        <f t="shared" ref="BK171:BK180" si="21">I171*H171</f>
        <v>0</v>
      </c>
    </row>
    <row r="172" spans="2:65" s="1" customFormat="1" ht="16.350000000000001" customHeight="1">
      <c r="B172" s="34"/>
      <c r="C172" s="193" t="s">
        <v>1</v>
      </c>
      <c r="D172" s="193" t="s">
        <v>184</v>
      </c>
      <c r="E172" s="194" t="s">
        <v>1</v>
      </c>
      <c r="F172" s="195" t="s">
        <v>1</v>
      </c>
      <c r="G172" s="196" t="s">
        <v>1</v>
      </c>
      <c r="H172" s="197"/>
      <c r="I172" s="198"/>
      <c r="J172" s="199">
        <f t="shared" si="15"/>
        <v>0</v>
      </c>
      <c r="K172" s="170"/>
      <c r="L172" s="34"/>
      <c r="M172" s="200" t="s">
        <v>1</v>
      </c>
      <c r="N172" s="201" t="s">
        <v>44</v>
      </c>
      <c r="T172" s="61"/>
      <c r="AT172" s="17" t="s">
        <v>433</v>
      </c>
      <c r="AU172" s="17" t="s">
        <v>85</v>
      </c>
      <c r="AY172" s="17" t="s">
        <v>433</v>
      </c>
      <c r="BE172" s="103">
        <f t="shared" si="16"/>
        <v>0</v>
      </c>
      <c r="BF172" s="103">
        <f t="shared" si="17"/>
        <v>0</v>
      </c>
      <c r="BG172" s="103">
        <f t="shared" si="18"/>
        <v>0</v>
      </c>
      <c r="BH172" s="103">
        <f t="shared" si="19"/>
        <v>0</v>
      </c>
      <c r="BI172" s="103">
        <f t="shared" si="20"/>
        <v>0</v>
      </c>
      <c r="BJ172" s="17" t="s">
        <v>90</v>
      </c>
      <c r="BK172" s="103">
        <f t="shared" si="21"/>
        <v>0</v>
      </c>
    </row>
    <row r="173" spans="2:65" s="1" customFormat="1" ht="16.350000000000001" customHeight="1">
      <c r="B173" s="34"/>
      <c r="C173" s="193" t="s">
        <v>1</v>
      </c>
      <c r="D173" s="193" t="s">
        <v>184</v>
      </c>
      <c r="E173" s="194" t="s">
        <v>1</v>
      </c>
      <c r="F173" s="195" t="s">
        <v>1</v>
      </c>
      <c r="G173" s="196" t="s">
        <v>1</v>
      </c>
      <c r="H173" s="197"/>
      <c r="I173" s="198"/>
      <c r="J173" s="199">
        <f t="shared" si="15"/>
        <v>0</v>
      </c>
      <c r="K173" s="170"/>
      <c r="L173" s="34"/>
      <c r="M173" s="200" t="s">
        <v>1</v>
      </c>
      <c r="N173" s="201" t="s">
        <v>44</v>
      </c>
      <c r="T173" s="61"/>
      <c r="AT173" s="17" t="s">
        <v>433</v>
      </c>
      <c r="AU173" s="17" t="s">
        <v>85</v>
      </c>
      <c r="AY173" s="17" t="s">
        <v>433</v>
      </c>
      <c r="BE173" s="103">
        <f t="shared" si="16"/>
        <v>0</v>
      </c>
      <c r="BF173" s="103">
        <f t="shared" si="17"/>
        <v>0</v>
      </c>
      <c r="BG173" s="103">
        <f t="shared" si="18"/>
        <v>0</v>
      </c>
      <c r="BH173" s="103">
        <f t="shared" si="19"/>
        <v>0</v>
      </c>
      <c r="BI173" s="103">
        <f t="shared" si="20"/>
        <v>0</v>
      </c>
      <c r="BJ173" s="17" t="s">
        <v>90</v>
      </c>
      <c r="BK173" s="103">
        <f t="shared" si="21"/>
        <v>0</v>
      </c>
    </row>
    <row r="174" spans="2:65" s="1" customFormat="1" ht="16.350000000000001" customHeight="1">
      <c r="B174" s="34"/>
      <c r="C174" s="193" t="s">
        <v>1</v>
      </c>
      <c r="D174" s="193" t="s">
        <v>184</v>
      </c>
      <c r="E174" s="194" t="s">
        <v>1</v>
      </c>
      <c r="F174" s="195" t="s">
        <v>1</v>
      </c>
      <c r="G174" s="196" t="s">
        <v>1</v>
      </c>
      <c r="H174" s="197"/>
      <c r="I174" s="198"/>
      <c r="J174" s="199">
        <f t="shared" si="15"/>
        <v>0</v>
      </c>
      <c r="K174" s="170"/>
      <c r="L174" s="34"/>
      <c r="M174" s="200" t="s">
        <v>1</v>
      </c>
      <c r="N174" s="201" t="s">
        <v>44</v>
      </c>
      <c r="T174" s="61"/>
      <c r="AT174" s="17" t="s">
        <v>433</v>
      </c>
      <c r="AU174" s="17" t="s">
        <v>85</v>
      </c>
      <c r="AY174" s="17" t="s">
        <v>433</v>
      </c>
      <c r="BE174" s="103">
        <f t="shared" si="16"/>
        <v>0</v>
      </c>
      <c r="BF174" s="103">
        <f t="shared" si="17"/>
        <v>0</v>
      </c>
      <c r="BG174" s="103">
        <f t="shared" si="18"/>
        <v>0</v>
      </c>
      <c r="BH174" s="103">
        <f t="shared" si="19"/>
        <v>0</v>
      </c>
      <c r="BI174" s="103">
        <f t="shared" si="20"/>
        <v>0</v>
      </c>
      <c r="BJ174" s="17" t="s">
        <v>90</v>
      </c>
      <c r="BK174" s="103">
        <f t="shared" si="21"/>
        <v>0</v>
      </c>
    </row>
    <row r="175" spans="2:65" s="1" customFormat="1" ht="16.350000000000001" customHeight="1">
      <c r="B175" s="34"/>
      <c r="C175" s="193" t="s">
        <v>1</v>
      </c>
      <c r="D175" s="193" t="s">
        <v>184</v>
      </c>
      <c r="E175" s="194" t="s">
        <v>1</v>
      </c>
      <c r="F175" s="195" t="s">
        <v>1</v>
      </c>
      <c r="G175" s="196" t="s">
        <v>1</v>
      </c>
      <c r="H175" s="197"/>
      <c r="I175" s="198"/>
      <c r="J175" s="199">
        <f t="shared" si="15"/>
        <v>0</v>
      </c>
      <c r="K175" s="170"/>
      <c r="L175" s="34"/>
      <c r="M175" s="200" t="s">
        <v>1</v>
      </c>
      <c r="N175" s="201" t="s">
        <v>44</v>
      </c>
      <c r="T175" s="61"/>
      <c r="AT175" s="17" t="s">
        <v>433</v>
      </c>
      <c r="AU175" s="17" t="s">
        <v>85</v>
      </c>
      <c r="AY175" s="17" t="s">
        <v>433</v>
      </c>
      <c r="BE175" s="103">
        <f t="shared" si="16"/>
        <v>0</v>
      </c>
      <c r="BF175" s="103">
        <f t="shared" si="17"/>
        <v>0</v>
      </c>
      <c r="BG175" s="103">
        <f t="shared" si="18"/>
        <v>0</v>
      </c>
      <c r="BH175" s="103">
        <f t="shared" si="19"/>
        <v>0</v>
      </c>
      <c r="BI175" s="103">
        <f t="shared" si="20"/>
        <v>0</v>
      </c>
      <c r="BJ175" s="17" t="s">
        <v>90</v>
      </c>
      <c r="BK175" s="103">
        <f t="shared" si="21"/>
        <v>0</v>
      </c>
    </row>
    <row r="176" spans="2:65" s="1" customFormat="1" ht="16.350000000000001" customHeight="1">
      <c r="B176" s="34"/>
      <c r="C176" s="193" t="s">
        <v>1</v>
      </c>
      <c r="D176" s="193" t="s">
        <v>184</v>
      </c>
      <c r="E176" s="194" t="s">
        <v>1</v>
      </c>
      <c r="F176" s="195" t="s">
        <v>1</v>
      </c>
      <c r="G176" s="196" t="s">
        <v>1</v>
      </c>
      <c r="H176" s="197"/>
      <c r="I176" s="198"/>
      <c r="J176" s="199">
        <f t="shared" si="15"/>
        <v>0</v>
      </c>
      <c r="K176" s="170"/>
      <c r="L176" s="34"/>
      <c r="M176" s="200" t="s">
        <v>1</v>
      </c>
      <c r="N176" s="201" t="s">
        <v>44</v>
      </c>
      <c r="T176" s="61"/>
      <c r="AT176" s="17" t="s">
        <v>433</v>
      </c>
      <c r="AU176" s="17" t="s">
        <v>85</v>
      </c>
      <c r="AY176" s="17" t="s">
        <v>433</v>
      </c>
      <c r="BE176" s="103">
        <f t="shared" si="16"/>
        <v>0</v>
      </c>
      <c r="BF176" s="103">
        <f t="shared" si="17"/>
        <v>0</v>
      </c>
      <c r="BG176" s="103">
        <f t="shared" si="18"/>
        <v>0</v>
      </c>
      <c r="BH176" s="103">
        <f t="shared" si="19"/>
        <v>0</v>
      </c>
      <c r="BI176" s="103">
        <f t="shared" si="20"/>
        <v>0</v>
      </c>
      <c r="BJ176" s="17" t="s">
        <v>90</v>
      </c>
      <c r="BK176" s="103">
        <f t="shared" si="21"/>
        <v>0</v>
      </c>
    </row>
    <row r="177" spans="2:63" s="1" customFormat="1" ht="16.350000000000001" customHeight="1">
      <c r="B177" s="34"/>
      <c r="C177" s="193" t="s">
        <v>1</v>
      </c>
      <c r="D177" s="193" t="s">
        <v>184</v>
      </c>
      <c r="E177" s="194" t="s">
        <v>1</v>
      </c>
      <c r="F177" s="195" t="s">
        <v>1</v>
      </c>
      <c r="G177" s="196" t="s">
        <v>1</v>
      </c>
      <c r="H177" s="197"/>
      <c r="I177" s="198"/>
      <c r="J177" s="199">
        <f t="shared" si="15"/>
        <v>0</v>
      </c>
      <c r="K177" s="170"/>
      <c r="L177" s="34"/>
      <c r="M177" s="200" t="s">
        <v>1</v>
      </c>
      <c r="N177" s="201" t="s">
        <v>44</v>
      </c>
      <c r="T177" s="61"/>
      <c r="AT177" s="17" t="s">
        <v>433</v>
      </c>
      <c r="AU177" s="17" t="s">
        <v>85</v>
      </c>
      <c r="AY177" s="17" t="s">
        <v>433</v>
      </c>
      <c r="BE177" s="103">
        <f t="shared" si="16"/>
        <v>0</v>
      </c>
      <c r="BF177" s="103">
        <f t="shared" si="17"/>
        <v>0</v>
      </c>
      <c r="BG177" s="103">
        <f t="shared" si="18"/>
        <v>0</v>
      </c>
      <c r="BH177" s="103">
        <f t="shared" si="19"/>
        <v>0</v>
      </c>
      <c r="BI177" s="103">
        <f t="shared" si="20"/>
        <v>0</v>
      </c>
      <c r="BJ177" s="17" t="s">
        <v>90</v>
      </c>
      <c r="BK177" s="103">
        <f t="shared" si="21"/>
        <v>0</v>
      </c>
    </row>
    <row r="178" spans="2:63" s="1" customFormat="1" ht="16.350000000000001" customHeight="1">
      <c r="B178" s="34"/>
      <c r="C178" s="193" t="s">
        <v>1</v>
      </c>
      <c r="D178" s="193" t="s">
        <v>184</v>
      </c>
      <c r="E178" s="194" t="s">
        <v>1</v>
      </c>
      <c r="F178" s="195" t="s">
        <v>1</v>
      </c>
      <c r="G178" s="196" t="s">
        <v>1</v>
      </c>
      <c r="H178" s="197"/>
      <c r="I178" s="198"/>
      <c r="J178" s="199">
        <f t="shared" si="15"/>
        <v>0</v>
      </c>
      <c r="K178" s="170"/>
      <c r="L178" s="34"/>
      <c r="M178" s="200" t="s">
        <v>1</v>
      </c>
      <c r="N178" s="201" t="s">
        <v>44</v>
      </c>
      <c r="T178" s="61"/>
      <c r="AT178" s="17" t="s">
        <v>433</v>
      </c>
      <c r="AU178" s="17" t="s">
        <v>85</v>
      </c>
      <c r="AY178" s="17" t="s">
        <v>433</v>
      </c>
      <c r="BE178" s="103">
        <f t="shared" si="16"/>
        <v>0</v>
      </c>
      <c r="BF178" s="103">
        <f t="shared" si="17"/>
        <v>0</v>
      </c>
      <c r="BG178" s="103">
        <f t="shared" si="18"/>
        <v>0</v>
      </c>
      <c r="BH178" s="103">
        <f t="shared" si="19"/>
        <v>0</v>
      </c>
      <c r="BI178" s="103">
        <f t="shared" si="20"/>
        <v>0</v>
      </c>
      <c r="BJ178" s="17" t="s">
        <v>90</v>
      </c>
      <c r="BK178" s="103">
        <f t="shared" si="21"/>
        <v>0</v>
      </c>
    </row>
    <row r="179" spans="2:63" s="1" customFormat="1" ht="16.350000000000001" customHeight="1">
      <c r="B179" s="34"/>
      <c r="C179" s="193" t="s">
        <v>1</v>
      </c>
      <c r="D179" s="193" t="s">
        <v>184</v>
      </c>
      <c r="E179" s="194" t="s">
        <v>1</v>
      </c>
      <c r="F179" s="195" t="s">
        <v>1</v>
      </c>
      <c r="G179" s="196" t="s">
        <v>1</v>
      </c>
      <c r="H179" s="197"/>
      <c r="I179" s="198"/>
      <c r="J179" s="199">
        <f t="shared" si="15"/>
        <v>0</v>
      </c>
      <c r="K179" s="170"/>
      <c r="L179" s="34"/>
      <c r="M179" s="200" t="s">
        <v>1</v>
      </c>
      <c r="N179" s="201" t="s">
        <v>44</v>
      </c>
      <c r="T179" s="61"/>
      <c r="AT179" s="17" t="s">
        <v>433</v>
      </c>
      <c r="AU179" s="17" t="s">
        <v>85</v>
      </c>
      <c r="AY179" s="17" t="s">
        <v>433</v>
      </c>
      <c r="BE179" s="103">
        <f t="shared" si="16"/>
        <v>0</v>
      </c>
      <c r="BF179" s="103">
        <f t="shared" si="17"/>
        <v>0</v>
      </c>
      <c r="BG179" s="103">
        <f t="shared" si="18"/>
        <v>0</v>
      </c>
      <c r="BH179" s="103">
        <f t="shared" si="19"/>
        <v>0</v>
      </c>
      <c r="BI179" s="103">
        <f t="shared" si="20"/>
        <v>0</v>
      </c>
      <c r="BJ179" s="17" t="s">
        <v>90</v>
      </c>
      <c r="BK179" s="103">
        <f t="shared" si="21"/>
        <v>0</v>
      </c>
    </row>
    <row r="180" spans="2:63" s="1" customFormat="1" ht="16.350000000000001" customHeight="1">
      <c r="B180" s="34"/>
      <c r="C180" s="193" t="s">
        <v>1</v>
      </c>
      <c r="D180" s="193" t="s">
        <v>184</v>
      </c>
      <c r="E180" s="194" t="s">
        <v>1</v>
      </c>
      <c r="F180" s="195" t="s">
        <v>1</v>
      </c>
      <c r="G180" s="196" t="s">
        <v>1</v>
      </c>
      <c r="H180" s="197"/>
      <c r="I180" s="198"/>
      <c r="J180" s="199">
        <f t="shared" si="15"/>
        <v>0</v>
      </c>
      <c r="K180" s="170"/>
      <c r="L180" s="34"/>
      <c r="M180" s="200" t="s">
        <v>1</v>
      </c>
      <c r="N180" s="201" t="s">
        <v>44</v>
      </c>
      <c r="O180" s="202"/>
      <c r="P180" s="202"/>
      <c r="Q180" s="202"/>
      <c r="R180" s="202"/>
      <c r="S180" s="202"/>
      <c r="T180" s="203"/>
      <c r="AT180" s="17" t="s">
        <v>433</v>
      </c>
      <c r="AU180" s="17" t="s">
        <v>85</v>
      </c>
      <c r="AY180" s="17" t="s">
        <v>433</v>
      </c>
      <c r="BE180" s="103">
        <f t="shared" si="16"/>
        <v>0</v>
      </c>
      <c r="BF180" s="103">
        <f t="shared" si="17"/>
        <v>0</v>
      </c>
      <c r="BG180" s="103">
        <f t="shared" si="18"/>
        <v>0</v>
      </c>
      <c r="BH180" s="103">
        <f t="shared" si="19"/>
        <v>0</v>
      </c>
      <c r="BI180" s="103">
        <f t="shared" si="20"/>
        <v>0</v>
      </c>
      <c r="BJ180" s="17" t="s">
        <v>90</v>
      </c>
      <c r="BK180" s="103">
        <f t="shared" si="21"/>
        <v>0</v>
      </c>
    </row>
    <row r="181" spans="2:63" s="1" customFormat="1" ht="6.95" customHeight="1">
      <c r="B181" s="49"/>
      <c r="C181" s="50"/>
      <c r="D181" s="50"/>
      <c r="E181" s="50"/>
      <c r="F181" s="50"/>
      <c r="G181" s="50"/>
      <c r="H181" s="50"/>
      <c r="I181" s="50"/>
      <c r="J181" s="50"/>
      <c r="K181" s="50"/>
      <c r="L181" s="34"/>
    </row>
  </sheetData>
  <sheetProtection algorithmName="SHA-512" hashValue="v/LWp3Gla1PbjNdNHhEtgvmWLxbO6pvv3SCAfcE3p7Yh+2EwU9UEzYzz5MRbWyIGrgfqAqmW058XBIR6EkL/ag==" saltValue="w/AJzsMrVKmWKb8vGLYZ9/Xq108VamEBFvAzRrwFcJorDYcpdygRNPGr0wqVn9IV5cmplux/ZuQYIGm1869JXg==" spinCount="100000" sheet="1" objects="1" scenarios="1" formatColumns="0" formatRows="0" autoFilter="0"/>
  <autoFilter ref="C135:K180" xr:uid="{00000000-0009-0000-0000-00000A000000}"/>
  <mergeCells count="17">
    <mergeCell ref="E20:H20"/>
    <mergeCell ref="E29:H29"/>
    <mergeCell ref="E128:H128"/>
    <mergeCell ref="L2:V2"/>
    <mergeCell ref="D110:F110"/>
    <mergeCell ref="D111:F111"/>
    <mergeCell ref="D112:F112"/>
    <mergeCell ref="E124:H124"/>
    <mergeCell ref="E126:H126"/>
    <mergeCell ref="E85:H85"/>
    <mergeCell ref="E87:H87"/>
    <mergeCell ref="E89:H89"/>
    <mergeCell ref="D108:F108"/>
    <mergeCell ref="D109:F109"/>
    <mergeCell ref="E7:H7"/>
    <mergeCell ref="E9:H9"/>
    <mergeCell ref="E11:H11"/>
  </mergeCells>
  <dataValidations count="2">
    <dataValidation type="list" allowBlank="1" showInputMessage="1" showErrorMessage="1" error="Povolené sú hodnoty K, M." sqref="D171:D181" xr:uid="{00000000-0002-0000-0A00-000000000000}">
      <formula1>"K, M"</formula1>
    </dataValidation>
    <dataValidation type="list" allowBlank="1" showInputMessage="1" showErrorMessage="1" error="Povolené sú hodnoty základná, znížená, nulová." sqref="N171:N181" xr:uid="{00000000-0002-0000-0A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1:H56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8"/>
      <c r="C3" s="19"/>
      <c r="D3" s="19"/>
      <c r="E3" s="19"/>
      <c r="F3" s="19"/>
      <c r="G3" s="19"/>
      <c r="H3" s="20"/>
    </row>
    <row r="4" spans="2:8" ht="24.95" customHeight="1">
      <c r="B4" s="20"/>
      <c r="C4" s="21" t="s">
        <v>1640</v>
      </c>
      <c r="H4" s="20"/>
    </row>
    <row r="5" spans="2:8" ht="12" customHeight="1">
      <c r="B5" s="20"/>
      <c r="C5" s="24" t="s">
        <v>12</v>
      </c>
      <c r="D5" s="259" t="s">
        <v>13</v>
      </c>
      <c r="E5" s="255"/>
      <c r="F5" s="255"/>
      <c r="H5" s="20"/>
    </row>
    <row r="6" spans="2:8" ht="36.950000000000003" customHeight="1">
      <c r="B6" s="20"/>
      <c r="C6" s="26" t="s">
        <v>15</v>
      </c>
      <c r="D6" s="256" t="s">
        <v>16</v>
      </c>
      <c r="E6" s="255"/>
      <c r="F6" s="255"/>
      <c r="H6" s="20"/>
    </row>
    <row r="7" spans="2:8" ht="16.5" customHeight="1">
      <c r="B7" s="20"/>
      <c r="C7" s="27" t="s">
        <v>21</v>
      </c>
      <c r="D7" s="57">
        <f>'Rekapitulácia stavby'!AN8</f>
        <v>44967</v>
      </c>
      <c r="H7" s="20"/>
    </row>
    <row r="8" spans="2:8" s="1" customFormat="1" ht="10.9" customHeight="1">
      <c r="B8" s="34"/>
      <c r="H8" s="34"/>
    </row>
    <row r="9" spans="2:8" s="10" customFormat="1" ht="29.25" customHeight="1">
      <c r="B9" s="143"/>
      <c r="C9" s="144" t="s">
        <v>59</v>
      </c>
      <c r="D9" s="145" t="s">
        <v>60</v>
      </c>
      <c r="E9" s="145" t="s">
        <v>169</v>
      </c>
      <c r="F9" s="146" t="s">
        <v>1641</v>
      </c>
      <c r="H9" s="143"/>
    </row>
    <row r="10" spans="2:8" s="1" customFormat="1" ht="26.45" customHeight="1">
      <c r="B10" s="34"/>
      <c r="C10" s="229" t="s">
        <v>1642</v>
      </c>
      <c r="D10" s="229" t="s">
        <v>98</v>
      </c>
      <c r="H10" s="34"/>
    </row>
    <row r="11" spans="2:8" s="1" customFormat="1" ht="16.899999999999999" customHeight="1">
      <c r="B11" s="34"/>
      <c r="C11" s="230" t="s">
        <v>441</v>
      </c>
      <c r="D11" s="231" t="s">
        <v>1</v>
      </c>
      <c r="E11" s="232" t="s">
        <v>187</v>
      </c>
      <c r="F11" s="233">
        <v>216.55099999999999</v>
      </c>
      <c r="H11" s="34"/>
    </row>
    <row r="12" spans="2:8" s="1" customFormat="1" ht="16.899999999999999" customHeight="1">
      <c r="B12" s="34"/>
      <c r="C12" s="234" t="s">
        <v>1</v>
      </c>
      <c r="D12" s="234" t="s">
        <v>442</v>
      </c>
      <c r="E12" s="17" t="s">
        <v>1</v>
      </c>
      <c r="F12" s="235">
        <v>216.55099999999999</v>
      </c>
      <c r="H12" s="34"/>
    </row>
    <row r="13" spans="2:8" s="1" customFormat="1" ht="16.899999999999999" customHeight="1">
      <c r="B13" s="34"/>
      <c r="C13" s="234" t="s">
        <v>441</v>
      </c>
      <c r="D13" s="234" t="s">
        <v>576</v>
      </c>
      <c r="E13" s="17" t="s">
        <v>1</v>
      </c>
      <c r="F13" s="235">
        <v>216.55099999999999</v>
      </c>
      <c r="H13" s="34"/>
    </row>
    <row r="14" spans="2:8" s="1" customFormat="1" ht="16.899999999999999" customHeight="1">
      <c r="B14" s="34"/>
      <c r="C14" s="236" t="s">
        <v>1643</v>
      </c>
      <c r="H14" s="34"/>
    </row>
    <row r="15" spans="2:8" s="1" customFormat="1" ht="16.899999999999999" customHeight="1">
      <c r="B15" s="34"/>
      <c r="C15" s="234" t="s">
        <v>592</v>
      </c>
      <c r="D15" s="234" t="s">
        <v>593</v>
      </c>
      <c r="E15" s="17" t="s">
        <v>187</v>
      </c>
      <c r="F15" s="235">
        <v>216.55099999999999</v>
      </c>
      <c r="H15" s="34"/>
    </row>
    <row r="16" spans="2:8" s="1" customFormat="1" ht="16.899999999999999" customHeight="1">
      <c r="B16" s="34"/>
      <c r="C16" s="234" t="s">
        <v>504</v>
      </c>
      <c r="D16" s="234" t="s">
        <v>505</v>
      </c>
      <c r="E16" s="17" t="s">
        <v>187</v>
      </c>
      <c r="F16" s="235">
        <v>339.66899999999998</v>
      </c>
      <c r="H16" s="34"/>
    </row>
    <row r="17" spans="2:8" s="1" customFormat="1" ht="16.899999999999999" customHeight="1">
      <c r="B17" s="34"/>
      <c r="C17" s="234" t="s">
        <v>514</v>
      </c>
      <c r="D17" s="234" t="s">
        <v>515</v>
      </c>
      <c r="E17" s="17" t="s">
        <v>187</v>
      </c>
      <c r="F17" s="235">
        <v>238.815</v>
      </c>
      <c r="H17" s="34"/>
    </row>
    <row r="18" spans="2:8" s="1" customFormat="1" ht="16.899999999999999" customHeight="1">
      <c r="B18" s="34"/>
      <c r="C18" s="230" t="s">
        <v>434</v>
      </c>
      <c r="D18" s="231" t="s">
        <v>1</v>
      </c>
      <c r="E18" s="232" t="s">
        <v>187</v>
      </c>
      <c r="F18" s="233">
        <v>57.871000000000002</v>
      </c>
      <c r="H18" s="34"/>
    </row>
    <row r="19" spans="2:8" s="1" customFormat="1" ht="16.899999999999999" customHeight="1">
      <c r="B19" s="34"/>
      <c r="C19" s="234" t="s">
        <v>1</v>
      </c>
      <c r="D19" s="234" t="s">
        <v>435</v>
      </c>
      <c r="E19" s="17" t="s">
        <v>1</v>
      </c>
      <c r="F19" s="235">
        <v>57.871000000000002</v>
      </c>
      <c r="H19" s="34"/>
    </row>
    <row r="20" spans="2:8" s="1" customFormat="1" ht="16.899999999999999" customHeight="1">
      <c r="B20" s="34"/>
      <c r="C20" s="234" t="s">
        <v>434</v>
      </c>
      <c r="D20" s="234" t="s">
        <v>576</v>
      </c>
      <c r="E20" s="17" t="s">
        <v>1</v>
      </c>
      <c r="F20" s="235">
        <v>57.871000000000002</v>
      </c>
      <c r="H20" s="34"/>
    </row>
    <row r="21" spans="2:8" s="1" customFormat="1" ht="16.899999999999999" customHeight="1">
      <c r="B21" s="34"/>
      <c r="C21" s="236" t="s">
        <v>1643</v>
      </c>
      <c r="H21" s="34"/>
    </row>
    <row r="22" spans="2:8" s="1" customFormat="1" ht="16.899999999999999" customHeight="1">
      <c r="B22" s="34"/>
      <c r="C22" s="234" t="s">
        <v>573</v>
      </c>
      <c r="D22" s="234" t="s">
        <v>574</v>
      </c>
      <c r="E22" s="17" t="s">
        <v>187</v>
      </c>
      <c r="F22" s="235">
        <v>100.854</v>
      </c>
      <c r="H22" s="34"/>
    </row>
    <row r="23" spans="2:8" s="1" customFormat="1" ht="16.899999999999999" customHeight="1">
      <c r="B23" s="34"/>
      <c r="C23" s="234" t="s">
        <v>504</v>
      </c>
      <c r="D23" s="234" t="s">
        <v>505</v>
      </c>
      <c r="E23" s="17" t="s">
        <v>187</v>
      </c>
      <c r="F23" s="235">
        <v>339.66899999999998</v>
      </c>
      <c r="H23" s="34"/>
    </row>
    <row r="24" spans="2:8" s="1" customFormat="1" ht="16.899999999999999" customHeight="1">
      <c r="B24" s="34"/>
      <c r="C24" s="234" t="s">
        <v>517</v>
      </c>
      <c r="D24" s="234" t="s">
        <v>518</v>
      </c>
      <c r="E24" s="17" t="s">
        <v>187</v>
      </c>
      <c r="F24" s="235">
        <v>20.170999999999999</v>
      </c>
      <c r="H24" s="34"/>
    </row>
    <row r="25" spans="2:8" s="1" customFormat="1" ht="16.899999999999999" customHeight="1">
      <c r="B25" s="34"/>
      <c r="C25" s="230" t="s">
        <v>436</v>
      </c>
      <c r="D25" s="231" t="s">
        <v>1</v>
      </c>
      <c r="E25" s="232" t="s">
        <v>187</v>
      </c>
      <c r="F25" s="233">
        <v>25.123999999999999</v>
      </c>
      <c r="H25" s="34"/>
    </row>
    <row r="26" spans="2:8" s="1" customFormat="1" ht="16.899999999999999" customHeight="1">
      <c r="B26" s="34"/>
      <c r="C26" s="234" t="s">
        <v>1</v>
      </c>
      <c r="D26" s="234" t="s">
        <v>437</v>
      </c>
      <c r="E26" s="17" t="s">
        <v>1</v>
      </c>
      <c r="F26" s="235">
        <v>25.123999999999999</v>
      </c>
      <c r="H26" s="34"/>
    </row>
    <row r="27" spans="2:8" s="1" customFormat="1" ht="16.899999999999999" customHeight="1">
      <c r="B27" s="34"/>
      <c r="C27" s="234" t="s">
        <v>436</v>
      </c>
      <c r="D27" s="234" t="s">
        <v>576</v>
      </c>
      <c r="E27" s="17" t="s">
        <v>1</v>
      </c>
      <c r="F27" s="235">
        <v>25.123999999999999</v>
      </c>
      <c r="H27" s="34"/>
    </row>
    <row r="28" spans="2:8" s="1" customFormat="1" ht="16.899999999999999" customHeight="1">
      <c r="B28" s="34"/>
      <c r="C28" s="236" t="s">
        <v>1643</v>
      </c>
      <c r="H28" s="34"/>
    </row>
    <row r="29" spans="2:8" s="1" customFormat="1" ht="16.899999999999999" customHeight="1">
      <c r="B29" s="34"/>
      <c r="C29" s="234" t="s">
        <v>573</v>
      </c>
      <c r="D29" s="234" t="s">
        <v>574</v>
      </c>
      <c r="E29" s="17" t="s">
        <v>187</v>
      </c>
      <c r="F29" s="235">
        <v>100.854</v>
      </c>
      <c r="H29" s="34"/>
    </row>
    <row r="30" spans="2:8" s="1" customFormat="1" ht="16.899999999999999" customHeight="1">
      <c r="B30" s="34"/>
      <c r="C30" s="234" t="s">
        <v>504</v>
      </c>
      <c r="D30" s="234" t="s">
        <v>505</v>
      </c>
      <c r="E30" s="17" t="s">
        <v>187</v>
      </c>
      <c r="F30" s="235">
        <v>339.66899999999998</v>
      </c>
      <c r="H30" s="34"/>
    </row>
    <row r="31" spans="2:8" s="1" customFormat="1" ht="16.899999999999999" customHeight="1">
      <c r="B31" s="34"/>
      <c r="C31" s="234" t="s">
        <v>517</v>
      </c>
      <c r="D31" s="234" t="s">
        <v>518</v>
      </c>
      <c r="E31" s="17" t="s">
        <v>187</v>
      </c>
      <c r="F31" s="235">
        <v>20.170999999999999</v>
      </c>
      <c r="H31" s="34"/>
    </row>
    <row r="32" spans="2:8" s="1" customFormat="1" ht="16.899999999999999" customHeight="1">
      <c r="B32" s="34"/>
      <c r="C32" s="230" t="s">
        <v>438</v>
      </c>
      <c r="D32" s="231" t="s">
        <v>1</v>
      </c>
      <c r="E32" s="232" t="s">
        <v>187</v>
      </c>
      <c r="F32" s="233">
        <v>10.859</v>
      </c>
      <c r="H32" s="34"/>
    </row>
    <row r="33" spans="2:8" s="1" customFormat="1" ht="16.899999999999999" customHeight="1">
      <c r="B33" s="34"/>
      <c r="C33" s="234" t="s">
        <v>1</v>
      </c>
      <c r="D33" s="234" t="s">
        <v>439</v>
      </c>
      <c r="E33" s="17" t="s">
        <v>1</v>
      </c>
      <c r="F33" s="235">
        <v>10.859</v>
      </c>
      <c r="H33" s="34"/>
    </row>
    <row r="34" spans="2:8" s="1" customFormat="1" ht="16.899999999999999" customHeight="1">
      <c r="B34" s="34"/>
      <c r="C34" s="234" t="s">
        <v>438</v>
      </c>
      <c r="D34" s="234" t="s">
        <v>576</v>
      </c>
      <c r="E34" s="17" t="s">
        <v>1</v>
      </c>
      <c r="F34" s="235">
        <v>10.859</v>
      </c>
      <c r="H34" s="34"/>
    </row>
    <row r="35" spans="2:8" s="1" customFormat="1" ht="16.899999999999999" customHeight="1">
      <c r="B35" s="34"/>
      <c r="C35" s="236" t="s">
        <v>1643</v>
      </c>
      <c r="H35" s="34"/>
    </row>
    <row r="36" spans="2:8" s="1" customFormat="1" ht="16.899999999999999" customHeight="1">
      <c r="B36" s="34"/>
      <c r="C36" s="234" t="s">
        <v>573</v>
      </c>
      <c r="D36" s="234" t="s">
        <v>574</v>
      </c>
      <c r="E36" s="17" t="s">
        <v>187</v>
      </c>
      <c r="F36" s="235">
        <v>100.854</v>
      </c>
      <c r="H36" s="34"/>
    </row>
    <row r="37" spans="2:8" s="1" customFormat="1" ht="16.899999999999999" customHeight="1">
      <c r="B37" s="34"/>
      <c r="C37" s="234" t="s">
        <v>504</v>
      </c>
      <c r="D37" s="234" t="s">
        <v>505</v>
      </c>
      <c r="E37" s="17" t="s">
        <v>187</v>
      </c>
      <c r="F37" s="235">
        <v>339.66899999999998</v>
      </c>
      <c r="H37" s="34"/>
    </row>
    <row r="38" spans="2:8" s="1" customFormat="1" ht="16.899999999999999" customHeight="1">
      <c r="B38" s="34"/>
      <c r="C38" s="234" t="s">
        <v>517</v>
      </c>
      <c r="D38" s="234" t="s">
        <v>518</v>
      </c>
      <c r="E38" s="17" t="s">
        <v>187</v>
      </c>
      <c r="F38" s="235">
        <v>20.170999999999999</v>
      </c>
      <c r="H38" s="34"/>
    </row>
    <row r="39" spans="2:8" s="1" customFormat="1" ht="16.899999999999999" customHeight="1">
      <c r="B39" s="34"/>
      <c r="C39" s="234" t="s">
        <v>524</v>
      </c>
      <c r="D39" s="234" t="s">
        <v>525</v>
      </c>
      <c r="E39" s="17" t="s">
        <v>187</v>
      </c>
      <c r="F39" s="235">
        <v>17.859000000000002</v>
      </c>
      <c r="H39" s="34"/>
    </row>
    <row r="40" spans="2:8" s="1" customFormat="1" ht="16.899999999999999" customHeight="1">
      <c r="B40" s="34"/>
      <c r="C40" s="230" t="s">
        <v>440</v>
      </c>
      <c r="D40" s="231" t="s">
        <v>1</v>
      </c>
      <c r="E40" s="232" t="s">
        <v>187</v>
      </c>
      <c r="F40" s="233">
        <v>7</v>
      </c>
      <c r="H40" s="34"/>
    </row>
    <row r="41" spans="2:8" s="1" customFormat="1" ht="16.899999999999999" customHeight="1">
      <c r="B41" s="34"/>
      <c r="C41" s="234" t="s">
        <v>1</v>
      </c>
      <c r="D41" s="234" t="s">
        <v>222</v>
      </c>
      <c r="E41" s="17" t="s">
        <v>1</v>
      </c>
      <c r="F41" s="235">
        <v>7</v>
      </c>
      <c r="H41" s="34"/>
    </row>
    <row r="42" spans="2:8" s="1" customFormat="1" ht="16.899999999999999" customHeight="1">
      <c r="B42" s="34"/>
      <c r="C42" s="234" t="s">
        <v>440</v>
      </c>
      <c r="D42" s="234" t="s">
        <v>576</v>
      </c>
      <c r="E42" s="17" t="s">
        <v>1</v>
      </c>
      <c r="F42" s="235">
        <v>7</v>
      </c>
      <c r="H42" s="34"/>
    </row>
    <row r="43" spans="2:8" s="1" customFormat="1" ht="16.899999999999999" customHeight="1">
      <c r="B43" s="34"/>
      <c r="C43" s="236" t="s">
        <v>1643</v>
      </c>
      <c r="H43" s="34"/>
    </row>
    <row r="44" spans="2:8" s="1" customFormat="1" ht="16.899999999999999" customHeight="1">
      <c r="B44" s="34"/>
      <c r="C44" s="234" t="s">
        <v>573</v>
      </c>
      <c r="D44" s="234" t="s">
        <v>574</v>
      </c>
      <c r="E44" s="17" t="s">
        <v>187</v>
      </c>
      <c r="F44" s="235">
        <v>100.854</v>
      </c>
      <c r="H44" s="34"/>
    </row>
    <row r="45" spans="2:8" s="1" customFormat="1" ht="16.899999999999999" customHeight="1">
      <c r="B45" s="34"/>
      <c r="C45" s="234" t="s">
        <v>504</v>
      </c>
      <c r="D45" s="234" t="s">
        <v>505</v>
      </c>
      <c r="E45" s="17" t="s">
        <v>187</v>
      </c>
      <c r="F45" s="235">
        <v>339.66899999999998</v>
      </c>
      <c r="H45" s="34"/>
    </row>
    <row r="46" spans="2:8" s="1" customFormat="1" ht="16.899999999999999" customHeight="1">
      <c r="B46" s="34"/>
      <c r="C46" s="234" t="s">
        <v>517</v>
      </c>
      <c r="D46" s="234" t="s">
        <v>518</v>
      </c>
      <c r="E46" s="17" t="s">
        <v>187</v>
      </c>
      <c r="F46" s="235">
        <v>20.170999999999999</v>
      </c>
      <c r="H46" s="34"/>
    </row>
    <row r="47" spans="2:8" s="1" customFormat="1" ht="16.899999999999999" customHeight="1">
      <c r="B47" s="34"/>
      <c r="C47" s="234" t="s">
        <v>524</v>
      </c>
      <c r="D47" s="234" t="s">
        <v>525</v>
      </c>
      <c r="E47" s="17" t="s">
        <v>187</v>
      </c>
      <c r="F47" s="235">
        <v>17.859000000000002</v>
      </c>
      <c r="H47" s="34"/>
    </row>
    <row r="48" spans="2:8" s="1" customFormat="1" ht="16.899999999999999" customHeight="1">
      <c r="B48" s="34"/>
      <c r="C48" s="230" t="s">
        <v>443</v>
      </c>
      <c r="D48" s="231" t="s">
        <v>1</v>
      </c>
      <c r="E48" s="232" t="s">
        <v>187</v>
      </c>
      <c r="F48" s="233">
        <v>22.263999999999999</v>
      </c>
      <c r="H48" s="34"/>
    </row>
    <row r="49" spans="2:8" s="1" customFormat="1" ht="16.899999999999999" customHeight="1">
      <c r="B49" s="34"/>
      <c r="C49" s="234" t="s">
        <v>1</v>
      </c>
      <c r="D49" s="234" t="s">
        <v>444</v>
      </c>
      <c r="E49" s="17" t="s">
        <v>1</v>
      </c>
      <c r="F49" s="235">
        <v>22.263999999999999</v>
      </c>
      <c r="H49" s="34"/>
    </row>
    <row r="50" spans="2:8" s="1" customFormat="1" ht="16.899999999999999" customHeight="1">
      <c r="B50" s="34"/>
      <c r="C50" s="234" t="s">
        <v>443</v>
      </c>
      <c r="D50" s="234" t="s">
        <v>576</v>
      </c>
      <c r="E50" s="17" t="s">
        <v>1</v>
      </c>
      <c r="F50" s="235">
        <v>22.263999999999999</v>
      </c>
      <c r="H50" s="34"/>
    </row>
    <row r="51" spans="2:8" s="1" customFormat="1" ht="16.899999999999999" customHeight="1">
      <c r="B51" s="34"/>
      <c r="C51" s="236" t="s">
        <v>1643</v>
      </c>
      <c r="H51" s="34"/>
    </row>
    <row r="52" spans="2:8" s="1" customFormat="1" ht="16.899999999999999" customHeight="1">
      <c r="B52" s="34"/>
      <c r="C52" s="234" t="s">
        <v>599</v>
      </c>
      <c r="D52" s="234" t="s">
        <v>600</v>
      </c>
      <c r="E52" s="17" t="s">
        <v>187</v>
      </c>
      <c r="F52" s="235">
        <v>22.263999999999999</v>
      </c>
      <c r="H52" s="34"/>
    </row>
    <row r="53" spans="2:8" s="1" customFormat="1" ht="16.899999999999999" customHeight="1">
      <c r="B53" s="34"/>
      <c r="C53" s="234" t="s">
        <v>504</v>
      </c>
      <c r="D53" s="234" t="s">
        <v>505</v>
      </c>
      <c r="E53" s="17" t="s">
        <v>187</v>
      </c>
      <c r="F53" s="235">
        <v>339.66899999999998</v>
      </c>
      <c r="H53" s="34"/>
    </row>
    <row r="54" spans="2:8" s="1" customFormat="1" ht="16.899999999999999" customHeight="1">
      <c r="B54" s="34"/>
      <c r="C54" s="234" t="s">
        <v>514</v>
      </c>
      <c r="D54" s="234" t="s">
        <v>515</v>
      </c>
      <c r="E54" s="17" t="s">
        <v>187</v>
      </c>
      <c r="F54" s="235">
        <v>238.815</v>
      </c>
      <c r="H54" s="34"/>
    </row>
    <row r="55" spans="2:8" s="1" customFormat="1" ht="7.35" customHeight="1">
      <c r="B55" s="49"/>
      <c r="C55" s="50"/>
      <c r="D55" s="50"/>
      <c r="E55" s="50"/>
      <c r="F55" s="50"/>
      <c r="G55" s="50"/>
      <c r="H55" s="34"/>
    </row>
    <row r="56" spans="2:8" s="1" customFormat="1"/>
  </sheetData>
  <sheetProtection algorithmName="SHA-512" hashValue="XQ5BAF72n1kuuUd0YSYwYxdUvx6h61Js8b2qlORw8c0JIgm9Zfbvu8WNowT4rklFAHMqMdOFzWkQWLVohqTtog==" saltValue="vxZzjU7P0/5PcHhRBV1wSh2bO32akn0YKzeMsVkEKSbmZjI44sgGkxS4F7UsnIE0+VRjLG9XqSRRByCeobrJWA==" spinCount="100000" sheet="1" objects="1" scenarios="1" formatColumns="0" formatRows="0"/>
  <mergeCells count="2">
    <mergeCell ref="D5:F5"/>
    <mergeCell ref="D6:F6"/>
  </mergeCells>
  <pageMargins left="0.7" right="0.7" top="0.75" bottom="0.75" header="0.3" footer="0.3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73"/>
  <sheetViews>
    <sheetView showGridLines="0" topLeftCell="A114" workbookViewId="0">
      <selection activeCell="I247" sqref="I24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7" t="s">
        <v>96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2:46" ht="24.95" customHeight="1">
      <c r="B4" s="20"/>
      <c r="D4" s="21" t="s">
        <v>133</v>
      </c>
      <c r="L4" s="20"/>
      <c r="M4" s="109" t="s">
        <v>9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90" t="str">
        <f>'Rekapitulácia stavby'!K6</f>
        <v>NÚRCH - modernizácia vybraných rehabilitačných priestorov</v>
      </c>
      <c r="F7" s="292"/>
      <c r="G7" s="292"/>
      <c r="H7" s="292"/>
      <c r="L7" s="20"/>
    </row>
    <row r="8" spans="2:46" ht="12.75">
      <c r="B8" s="20"/>
      <c r="D8" s="27" t="s">
        <v>134</v>
      </c>
      <c r="L8" s="20"/>
    </row>
    <row r="9" spans="2:46" ht="16.5" customHeight="1">
      <c r="B9" s="20"/>
      <c r="E9" s="290" t="s">
        <v>135</v>
      </c>
      <c r="F9" s="255"/>
      <c r="G9" s="255"/>
      <c r="H9" s="255"/>
      <c r="L9" s="20"/>
    </row>
    <row r="10" spans="2:46" ht="12" customHeight="1">
      <c r="B10" s="20"/>
      <c r="D10" s="27" t="s">
        <v>136</v>
      </c>
      <c r="L10" s="20"/>
    </row>
    <row r="11" spans="2:46" s="1" customFormat="1" ht="16.5" customHeight="1">
      <c r="B11" s="34"/>
      <c r="E11" s="284" t="s">
        <v>137</v>
      </c>
      <c r="F11" s="289"/>
      <c r="G11" s="289"/>
      <c r="H11" s="289"/>
      <c r="L11" s="34"/>
    </row>
    <row r="12" spans="2:46" s="1" customFormat="1" ht="12" customHeight="1">
      <c r="B12" s="34"/>
      <c r="D12" s="27" t="s">
        <v>138</v>
      </c>
      <c r="L12" s="34"/>
    </row>
    <row r="13" spans="2:46" s="1" customFormat="1" ht="16.5" customHeight="1">
      <c r="B13" s="34"/>
      <c r="E13" s="279" t="s">
        <v>139</v>
      </c>
      <c r="F13" s="289"/>
      <c r="G13" s="289"/>
      <c r="H13" s="289"/>
      <c r="L13" s="34"/>
    </row>
    <row r="14" spans="2:46" s="1" customFormat="1">
      <c r="B14" s="34"/>
      <c r="L14" s="34"/>
    </row>
    <row r="15" spans="2:46" s="1" customFormat="1" ht="12" customHeight="1">
      <c r="B15" s="34"/>
      <c r="D15" s="27" t="s">
        <v>17</v>
      </c>
      <c r="F15" s="25" t="s">
        <v>1</v>
      </c>
      <c r="I15" s="27" t="s">
        <v>18</v>
      </c>
      <c r="J15" s="25" t="s">
        <v>1</v>
      </c>
      <c r="L15" s="34"/>
    </row>
    <row r="16" spans="2:46" s="1" customFormat="1" ht="12" customHeight="1">
      <c r="B16" s="34"/>
      <c r="D16" s="27" t="s">
        <v>19</v>
      </c>
      <c r="F16" s="25" t="s">
        <v>20</v>
      </c>
      <c r="I16" s="27" t="s">
        <v>21</v>
      </c>
      <c r="J16" s="57">
        <f>'Rekapitulácia stavby'!AN8</f>
        <v>44967</v>
      </c>
      <c r="L16" s="34"/>
    </row>
    <row r="17" spans="2:12" s="1" customFormat="1" ht="10.9" customHeight="1">
      <c r="B17" s="34"/>
      <c r="L17" s="34"/>
    </row>
    <row r="18" spans="2:12" s="1" customFormat="1" ht="12" customHeight="1">
      <c r="B18" s="34"/>
      <c r="D18" s="27" t="s">
        <v>22</v>
      </c>
      <c r="I18" s="27" t="s">
        <v>23</v>
      </c>
      <c r="J18" s="25" t="s">
        <v>1</v>
      </c>
      <c r="L18" s="34"/>
    </row>
    <row r="19" spans="2:12" s="1" customFormat="1" ht="18" customHeight="1">
      <c r="B19" s="34"/>
      <c r="E19" s="25" t="s">
        <v>24</v>
      </c>
      <c r="I19" s="27" t="s">
        <v>25</v>
      </c>
      <c r="J19" s="25" t="s">
        <v>1</v>
      </c>
      <c r="L19" s="34"/>
    </row>
    <row r="20" spans="2:12" s="1" customFormat="1" ht="6.95" customHeight="1">
      <c r="B20" s="34"/>
      <c r="L20" s="34"/>
    </row>
    <row r="21" spans="2:12" s="1" customFormat="1" ht="12" customHeight="1">
      <c r="B21" s="34"/>
      <c r="D21" s="27" t="s">
        <v>26</v>
      </c>
      <c r="I21" s="27" t="s">
        <v>23</v>
      </c>
      <c r="J21" s="28" t="str">
        <f>'Rekapitulácia stavby'!AN13</f>
        <v>36396605</v>
      </c>
      <c r="L21" s="34"/>
    </row>
    <row r="22" spans="2:12" s="1" customFormat="1" ht="18" customHeight="1">
      <c r="B22" s="34"/>
      <c r="E22" s="291" t="str">
        <f>'Rekapitulácia stavby'!E14</f>
        <v>OB-BELSTAV, s.r.o., Olešná 500</v>
      </c>
      <c r="F22" s="254"/>
      <c r="G22" s="254"/>
      <c r="H22" s="254"/>
      <c r="I22" s="27" t="s">
        <v>25</v>
      </c>
      <c r="J22" s="28" t="str">
        <f>'Rekapitulácia stavby'!AN14</f>
        <v>SK2020135777</v>
      </c>
      <c r="L22" s="34"/>
    </row>
    <row r="23" spans="2:12" s="1" customFormat="1" ht="6.95" customHeight="1">
      <c r="B23" s="34"/>
      <c r="L23" s="34"/>
    </row>
    <row r="24" spans="2:12" s="1" customFormat="1" ht="12" customHeight="1">
      <c r="B24" s="34"/>
      <c r="D24" s="27" t="s">
        <v>27</v>
      </c>
      <c r="I24" s="27" t="s">
        <v>23</v>
      </c>
      <c r="J24" s="25" t="s">
        <v>28</v>
      </c>
      <c r="L24" s="34"/>
    </row>
    <row r="25" spans="2:12" s="1" customFormat="1" ht="18" customHeight="1">
      <c r="B25" s="34"/>
      <c r="E25" s="25" t="s">
        <v>29</v>
      </c>
      <c r="I25" s="27" t="s">
        <v>25</v>
      </c>
      <c r="J25" s="25" t="s">
        <v>30</v>
      </c>
      <c r="L25" s="34"/>
    </row>
    <row r="26" spans="2:12" s="1" customFormat="1" ht="6.95" customHeight="1">
      <c r="B26" s="34"/>
      <c r="L26" s="34"/>
    </row>
    <row r="27" spans="2:12" s="1" customFormat="1" ht="12" customHeight="1">
      <c r="B27" s="34"/>
      <c r="D27" s="27" t="s">
        <v>32</v>
      </c>
      <c r="I27" s="27" t="s">
        <v>23</v>
      </c>
      <c r="J27" s="25" t="s">
        <v>1</v>
      </c>
      <c r="L27" s="34"/>
    </row>
    <row r="28" spans="2:12" s="1" customFormat="1" ht="18" customHeight="1">
      <c r="B28" s="34"/>
      <c r="E28" s="25" t="s">
        <v>33</v>
      </c>
      <c r="I28" s="27" t="s">
        <v>25</v>
      </c>
      <c r="J28" s="25" t="s">
        <v>1</v>
      </c>
      <c r="L28" s="34"/>
    </row>
    <row r="29" spans="2:12" s="1" customFormat="1" ht="6.95" customHeight="1">
      <c r="B29" s="34"/>
      <c r="L29" s="34"/>
    </row>
    <row r="30" spans="2:12" s="1" customFormat="1" ht="12" customHeight="1">
      <c r="B30" s="34"/>
      <c r="D30" s="27" t="s">
        <v>34</v>
      </c>
      <c r="L30" s="34"/>
    </row>
    <row r="31" spans="2:12" s="7" customFormat="1" ht="16.5" customHeight="1">
      <c r="B31" s="110"/>
      <c r="E31" s="259" t="s">
        <v>1</v>
      </c>
      <c r="F31" s="259"/>
      <c r="G31" s="259"/>
      <c r="H31" s="259"/>
      <c r="L31" s="110"/>
    </row>
    <row r="32" spans="2:12" s="1" customFormat="1" ht="6.95" customHeight="1">
      <c r="B32" s="34"/>
      <c r="L32" s="34"/>
    </row>
    <row r="33" spans="2:12" s="1" customFormat="1" ht="6.95" customHeight="1">
      <c r="B33" s="34"/>
      <c r="D33" s="58"/>
      <c r="E33" s="58"/>
      <c r="F33" s="58"/>
      <c r="G33" s="58"/>
      <c r="H33" s="58"/>
      <c r="I33" s="58"/>
      <c r="J33" s="58"/>
      <c r="K33" s="58"/>
      <c r="L33" s="34"/>
    </row>
    <row r="34" spans="2:12" s="1" customFormat="1" ht="14.45" customHeight="1">
      <c r="B34" s="34"/>
      <c r="D34" s="25" t="s">
        <v>140</v>
      </c>
      <c r="J34" s="33">
        <f>J100</f>
        <v>34468.04</v>
      </c>
      <c r="L34" s="34"/>
    </row>
    <row r="35" spans="2:12" s="1" customFormat="1" ht="14.45" customHeight="1">
      <c r="B35" s="34"/>
      <c r="D35" s="32" t="s">
        <v>127</v>
      </c>
      <c r="J35" s="33">
        <f>J115</f>
        <v>0</v>
      </c>
      <c r="L35" s="34"/>
    </row>
    <row r="36" spans="2:12" s="1" customFormat="1" ht="25.35" customHeight="1">
      <c r="B36" s="34"/>
      <c r="D36" s="111" t="s">
        <v>38</v>
      </c>
      <c r="J36" s="71">
        <f>ROUND(J34 + J35, 2)</f>
        <v>34468.04</v>
      </c>
      <c r="L36" s="34"/>
    </row>
    <row r="37" spans="2:12" s="1" customFormat="1" ht="6.95" customHeight="1">
      <c r="B37" s="34"/>
      <c r="D37" s="58"/>
      <c r="E37" s="58"/>
      <c r="F37" s="58"/>
      <c r="G37" s="58"/>
      <c r="H37" s="58"/>
      <c r="I37" s="58"/>
      <c r="J37" s="58"/>
      <c r="K37" s="58"/>
      <c r="L37" s="34"/>
    </row>
    <row r="38" spans="2:12" s="1" customFormat="1" ht="14.45" customHeight="1">
      <c r="B38" s="34"/>
      <c r="F38" s="37" t="s">
        <v>40</v>
      </c>
      <c r="I38" s="37" t="s">
        <v>39</v>
      </c>
      <c r="J38" s="37" t="s">
        <v>41</v>
      </c>
      <c r="L38" s="34"/>
    </row>
    <row r="39" spans="2:12" s="1" customFormat="1" ht="14.45" customHeight="1">
      <c r="B39" s="34"/>
      <c r="D39" s="60" t="s">
        <v>42</v>
      </c>
      <c r="E39" s="39" t="s">
        <v>43</v>
      </c>
      <c r="F39" s="112">
        <f>ROUND((ROUND((SUM(BE115:BE122) + SUM(BE146:BE261)),  2) + SUM(BE263:BE272)), 2)</f>
        <v>0</v>
      </c>
      <c r="G39" s="113"/>
      <c r="H39" s="113"/>
      <c r="I39" s="114">
        <v>0.2</v>
      </c>
      <c r="J39" s="112">
        <f>ROUND((ROUND(((SUM(BE115:BE122) + SUM(BE146:BE261))*I39),  2) + (SUM(BE263:BE272)*I39)), 2)</f>
        <v>0</v>
      </c>
      <c r="L39" s="34"/>
    </row>
    <row r="40" spans="2:12" s="1" customFormat="1" ht="14.45" customHeight="1">
      <c r="B40" s="34"/>
      <c r="E40" s="39" t="s">
        <v>44</v>
      </c>
      <c r="F40" s="112">
        <f>ROUND((ROUND((SUM(BF115:BF122) + SUM(BF146:BF261)),  2) + SUM(BF263:BF272)), 2)</f>
        <v>34468.04</v>
      </c>
      <c r="G40" s="113"/>
      <c r="H40" s="113"/>
      <c r="I40" s="114">
        <v>0.2</v>
      </c>
      <c r="J40" s="112">
        <f>ROUND((ROUND(((SUM(BF115:BF122) + SUM(BF146:BF261))*I40),  2) + (SUM(BF263:BF272)*I40)), 2)</f>
        <v>6893.61</v>
      </c>
      <c r="L40" s="34"/>
    </row>
    <row r="41" spans="2:12" s="1" customFormat="1" ht="14.45" hidden="1" customHeight="1">
      <c r="B41" s="34"/>
      <c r="E41" s="27" t="s">
        <v>45</v>
      </c>
      <c r="F41" s="90">
        <f>ROUND((ROUND((SUM(BG115:BG122) + SUM(BG146:BG261)),  2) + SUM(BG263:BG272)), 2)</f>
        <v>0</v>
      </c>
      <c r="I41" s="115">
        <v>0.2</v>
      </c>
      <c r="J41" s="90">
        <f>0</f>
        <v>0</v>
      </c>
      <c r="L41" s="34"/>
    </row>
    <row r="42" spans="2:12" s="1" customFormat="1" ht="14.45" hidden="1" customHeight="1">
      <c r="B42" s="34"/>
      <c r="E42" s="27" t="s">
        <v>46</v>
      </c>
      <c r="F42" s="90">
        <f>ROUND((ROUND((SUM(BH115:BH122) + SUM(BH146:BH261)),  2) + SUM(BH263:BH272)), 2)</f>
        <v>0</v>
      </c>
      <c r="I42" s="115">
        <v>0.2</v>
      </c>
      <c r="J42" s="90">
        <f>0</f>
        <v>0</v>
      </c>
      <c r="L42" s="34"/>
    </row>
    <row r="43" spans="2:12" s="1" customFormat="1" ht="14.45" hidden="1" customHeight="1">
      <c r="B43" s="34"/>
      <c r="E43" s="39" t="s">
        <v>47</v>
      </c>
      <c r="F43" s="112">
        <f>ROUND((ROUND((SUM(BI115:BI122) + SUM(BI146:BI261)),  2) + SUM(BI263:BI272)), 2)</f>
        <v>0</v>
      </c>
      <c r="G43" s="113"/>
      <c r="H43" s="113"/>
      <c r="I43" s="114">
        <v>0</v>
      </c>
      <c r="J43" s="112">
        <f>0</f>
        <v>0</v>
      </c>
      <c r="L43" s="34"/>
    </row>
    <row r="44" spans="2:12" s="1" customFormat="1" ht="6.95" customHeight="1">
      <c r="B44" s="34"/>
      <c r="L44" s="34"/>
    </row>
    <row r="45" spans="2:12" s="1" customFormat="1" ht="25.35" customHeight="1">
      <c r="B45" s="34"/>
      <c r="C45" s="107"/>
      <c r="D45" s="116" t="s">
        <v>48</v>
      </c>
      <c r="E45" s="62"/>
      <c r="F45" s="62"/>
      <c r="G45" s="117" t="s">
        <v>49</v>
      </c>
      <c r="H45" s="118" t="s">
        <v>50</v>
      </c>
      <c r="I45" s="62"/>
      <c r="J45" s="119">
        <f>SUM(J36:J43)</f>
        <v>41361.65</v>
      </c>
      <c r="K45" s="120"/>
      <c r="L45" s="34"/>
    </row>
    <row r="46" spans="2:12" s="1" customFormat="1" ht="14.45" customHeight="1">
      <c r="B46" s="34"/>
      <c r="L46" s="34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4"/>
      <c r="D50" s="46" t="s">
        <v>51</v>
      </c>
      <c r="E50" s="47"/>
      <c r="F50" s="47"/>
      <c r="G50" s="46" t="s">
        <v>52</v>
      </c>
      <c r="H50" s="47"/>
      <c r="I50" s="47"/>
      <c r="J50" s="47"/>
      <c r="K50" s="47"/>
      <c r="L50" s="34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4"/>
      <c r="D61" s="48" t="s">
        <v>53</v>
      </c>
      <c r="E61" s="36"/>
      <c r="F61" s="121" t="s">
        <v>54</v>
      </c>
      <c r="G61" s="48" t="s">
        <v>53</v>
      </c>
      <c r="H61" s="36"/>
      <c r="I61" s="36"/>
      <c r="J61" s="122" t="s">
        <v>54</v>
      </c>
      <c r="K61" s="36"/>
      <c r="L61" s="34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4"/>
      <c r="D65" s="46" t="s">
        <v>55</v>
      </c>
      <c r="E65" s="47"/>
      <c r="F65" s="47"/>
      <c r="G65" s="46" t="s">
        <v>56</v>
      </c>
      <c r="H65" s="47"/>
      <c r="I65" s="47"/>
      <c r="J65" s="47"/>
      <c r="K65" s="47"/>
      <c r="L65" s="34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4"/>
      <c r="D76" s="48" t="s">
        <v>53</v>
      </c>
      <c r="E76" s="36"/>
      <c r="F76" s="121" t="s">
        <v>54</v>
      </c>
      <c r="G76" s="48" t="s">
        <v>53</v>
      </c>
      <c r="H76" s="36"/>
      <c r="I76" s="36"/>
      <c r="J76" s="122" t="s">
        <v>54</v>
      </c>
      <c r="K76" s="36"/>
      <c r="L76" s="34"/>
    </row>
    <row r="77" spans="2:12" s="1" customFormat="1" ht="14.45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34"/>
    </row>
    <row r="81" spans="2:12" s="1" customFormat="1" ht="6.95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34"/>
    </row>
    <row r="82" spans="2:12" s="1" customFormat="1" ht="24.95" customHeight="1">
      <c r="B82" s="34"/>
      <c r="C82" s="21" t="s">
        <v>141</v>
      </c>
      <c r="L82" s="34"/>
    </row>
    <row r="83" spans="2:12" s="1" customFormat="1" ht="6.95" customHeight="1">
      <c r="B83" s="34"/>
      <c r="L83" s="34"/>
    </row>
    <row r="84" spans="2:12" s="1" customFormat="1" ht="12" customHeight="1">
      <c r="B84" s="34"/>
      <c r="C84" s="27" t="s">
        <v>15</v>
      </c>
      <c r="L84" s="34"/>
    </row>
    <row r="85" spans="2:12" s="1" customFormat="1" ht="16.5" customHeight="1">
      <c r="B85" s="34"/>
      <c r="E85" s="290" t="str">
        <f>E7</f>
        <v>NÚRCH - modernizácia vybraných rehabilitačných priestorov</v>
      </c>
      <c r="F85" s="292"/>
      <c r="G85" s="292"/>
      <c r="H85" s="292"/>
      <c r="L85" s="34"/>
    </row>
    <row r="86" spans="2:12" ht="12" customHeight="1">
      <c r="B86" s="20"/>
      <c r="C86" s="27" t="s">
        <v>134</v>
      </c>
      <c r="L86" s="20"/>
    </row>
    <row r="87" spans="2:12" ht="16.5" customHeight="1">
      <c r="B87" s="20"/>
      <c r="E87" s="290" t="s">
        <v>135</v>
      </c>
      <c r="F87" s="255"/>
      <c r="G87" s="255"/>
      <c r="H87" s="255"/>
      <c r="L87" s="20"/>
    </row>
    <row r="88" spans="2:12" ht="12" customHeight="1">
      <c r="B88" s="20"/>
      <c r="C88" s="27" t="s">
        <v>136</v>
      </c>
      <c r="L88" s="20"/>
    </row>
    <row r="89" spans="2:12" s="1" customFormat="1" ht="16.5" customHeight="1">
      <c r="B89" s="34"/>
      <c r="E89" s="284" t="s">
        <v>137</v>
      </c>
      <c r="F89" s="289"/>
      <c r="G89" s="289"/>
      <c r="H89" s="289"/>
      <c r="L89" s="34"/>
    </row>
    <row r="90" spans="2:12" s="1" customFormat="1" ht="12" customHeight="1">
      <c r="B90" s="34"/>
      <c r="C90" s="27" t="s">
        <v>138</v>
      </c>
      <c r="L90" s="34"/>
    </row>
    <row r="91" spans="2:12" s="1" customFormat="1" ht="16.5" customHeight="1">
      <c r="B91" s="34"/>
      <c r="E91" s="279" t="str">
        <f>E13</f>
        <v>01-01-01 - Búracie práce</v>
      </c>
      <c r="F91" s="289"/>
      <c r="G91" s="289"/>
      <c r="H91" s="289"/>
      <c r="L91" s="34"/>
    </row>
    <row r="92" spans="2:12" s="1" customFormat="1" ht="6.95" customHeight="1">
      <c r="B92" s="34"/>
      <c r="L92" s="34"/>
    </row>
    <row r="93" spans="2:12" s="1" customFormat="1" ht="12" customHeight="1">
      <c r="B93" s="34"/>
      <c r="C93" s="27" t="s">
        <v>19</v>
      </c>
      <c r="F93" s="25" t="str">
        <f>F16</f>
        <v>Piešťany, Nábrežie Ivana Krasku, p.č: 5825/2</v>
      </c>
      <c r="I93" s="27" t="s">
        <v>21</v>
      </c>
      <c r="J93" s="57">
        <f>IF(J16="","",J16)</f>
        <v>44967</v>
      </c>
      <c r="L93" s="34"/>
    </row>
    <row r="94" spans="2:12" s="1" customFormat="1" ht="6.95" customHeight="1">
      <c r="B94" s="34"/>
      <c r="L94" s="34"/>
    </row>
    <row r="95" spans="2:12" s="1" customFormat="1" ht="15.2" customHeight="1">
      <c r="B95" s="34"/>
      <c r="C95" s="27" t="s">
        <v>22</v>
      </c>
      <c r="F95" s="25" t="str">
        <f>E19</f>
        <v>NURCH Piešťany, Nábr. I. Krasku 4, 921 12 Piešťany</v>
      </c>
      <c r="I95" s="27" t="s">
        <v>27</v>
      </c>
      <c r="J95" s="30" t="str">
        <f>E25</f>
        <v>Portik spol. s r.o.</v>
      </c>
      <c r="L95" s="34"/>
    </row>
    <row r="96" spans="2:12" s="1" customFormat="1" ht="15.2" customHeight="1">
      <c r="B96" s="34"/>
      <c r="C96" s="27" t="s">
        <v>26</v>
      </c>
      <c r="F96" s="25" t="str">
        <f>IF(E22="","",E22)</f>
        <v>OB-BELSTAV, s.r.o., Olešná 500</v>
      </c>
      <c r="I96" s="27" t="s">
        <v>32</v>
      </c>
      <c r="J96" s="30" t="str">
        <f>E28</f>
        <v>Kovács</v>
      </c>
      <c r="L96" s="34"/>
    </row>
    <row r="97" spans="2:47" s="1" customFormat="1" ht="10.35" customHeight="1">
      <c r="B97" s="34"/>
      <c r="L97" s="34"/>
    </row>
    <row r="98" spans="2:47" s="1" customFormat="1" ht="29.25" customHeight="1">
      <c r="B98" s="34"/>
      <c r="C98" s="123" t="s">
        <v>142</v>
      </c>
      <c r="D98" s="107"/>
      <c r="E98" s="107"/>
      <c r="F98" s="107"/>
      <c r="G98" s="107"/>
      <c r="H98" s="107"/>
      <c r="I98" s="107"/>
      <c r="J98" s="124" t="s">
        <v>143</v>
      </c>
      <c r="K98" s="107"/>
      <c r="L98" s="34"/>
    </row>
    <row r="99" spans="2:47" s="1" customFormat="1" ht="10.35" customHeight="1">
      <c r="B99" s="34"/>
      <c r="L99" s="34"/>
    </row>
    <row r="100" spans="2:47" s="1" customFormat="1" ht="22.9" customHeight="1">
      <c r="B100" s="34"/>
      <c r="C100" s="125" t="s">
        <v>144</v>
      </c>
      <c r="J100" s="71">
        <f>J146</f>
        <v>34468.04</v>
      </c>
      <c r="L100" s="34"/>
      <c r="AU100" s="17" t="s">
        <v>145</v>
      </c>
    </row>
    <row r="101" spans="2:47" s="8" customFormat="1" ht="24.95" customHeight="1">
      <c r="B101" s="126"/>
      <c r="D101" s="127" t="s">
        <v>146</v>
      </c>
      <c r="E101" s="128"/>
      <c r="F101" s="128"/>
      <c r="G101" s="128"/>
      <c r="H101" s="128"/>
      <c r="I101" s="128"/>
      <c r="J101" s="129">
        <f>J147</f>
        <v>29150.129999999997</v>
      </c>
      <c r="L101" s="126"/>
    </row>
    <row r="102" spans="2:47" s="9" customFormat="1" ht="19.899999999999999" customHeight="1">
      <c r="B102" s="130"/>
      <c r="D102" s="131" t="s">
        <v>147</v>
      </c>
      <c r="E102" s="132"/>
      <c r="F102" s="132"/>
      <c r="G102" s="132"/>
      <c r="H102" s="132"/>
      <c r="I102" s="132"/>
      <c r="J102" s="133">
        <f>J148</f>
        <v>29149.78</v>
      </c>
      <c r="L102" s="130"/>
    </row>
    <row r="103" spans="2:47" s="9" customFormat="1" ht="19.899999999999999" customHeight="1">
      <c r="B103" s="130"/>
      <c r="D103" s="131" t="s">
        <v>148</v>
      </c>
      <c r="E103" s="132"/>
      <c r="F103" s="132"/>
      <c r="G103" s="132"/>
      <c r="H103" s="132"/>
      <c r="I103" s="132"/>
      <c r="J103" s="133">
        <f>J222</f>
        <v>0.35</v>
      </c>
      <c r="L103" s="130"/>
    </row>
    <row r="104" spans="2:47" s="8" customFormat="1" ht="24.95" customHeight="1">
      <c r="B104" s="126"/>
      <c r="D104" s="127" t="s">
        <v>149</v>
      </c>
      <c r="E104" s="128"/>
      <c r="F104" s="128"/>
      <c r="G104" s="128"/>
      <c r="H104" s="128"/>
      <c r="I104" s="128"/>
      <c r="J104" s="129">
        <f>J224</f>
        <v>2583.4499999999998</v>
      </c>
      <c r="L104" s="126"/>
    </row>
    <row r="105" spans="2:47" s="9" customFormat="1" ht="19.899999999999999" customHeight="1">
      <c r="B105" s="130"/>
      <c r="D105" s="131" t="s">
        <v>150</v>
      </c>
      <c r="E105" s="132"/>
      <c r="F105" s="132"/>
      <c r="G105" s="132"/>
      <c r="H105" s="132"/>
      <c r="I105" s="132"/>
      <c r="J105" s="133">
        <f>J225</f>
        <v>72</v>
      </c>
      <c r="L105" s="130"/>
    </row>
    <row r="106" spans="2:47" s="9" customFormat="1" ht="19.899999999999999" customHeight="1">
      <c r="B106" s="130"/>
      <c r="D106" s="131" t="s">
        <v>151</v>
      </c>
      <c r="E106" s="132"/>
      <c r="F106" s="132"/>
      <c r="G106" s="132"/>
      <c r="H106" s="132"/>
      <c r="I106" s="132"/>
      <c r="J106" s="133">
        <f>J228</f>
        <v>300</v>
      </c>
      <c r="L106" s="130"/>
    </row>
    <row r="107" spans="2:47" s="9" customFormat="1" ht="19.899999999999999" customHeight="1">
      <c r="B107" s="130"/>
      <c r="D107" s="131" t="s">
        <v>152</v>
      </c>
      <c r="E107" s="132"/>
      <c r="F107" s="132"/>
      <c r="G107" s="132"/>
      <c r="H107" s="132"/>
      <c r="I107" s="132"/>
      <c r="J107" s="133">
        <f>J231</f>
        <v>125.88</v>
      </c>
      <c r="L107" s="130"/>
    </row>
    <row r="108" spans="2:47" s="9" customFormat="1" ht="19.899999999999999" customHeight="1">
      <c r="B108" s="130"/>
      <c r="D108" s="131" t="s">
        <v>153</v>
      </c>
      <c r="E108" s="132"/>
      <c r="F108" s="132"/>
      <c r="G108" s="132"/>
      <c r="H108" s="132"/>
      <c r="I108" s="132"/>
      <c r="J108" s="133">
        <f>J235</f>
        <v>876.05</v>
      </c>
      <c r="L108" s="130"/>
    </row>
    <row r="109" spans="2:47" s="9" customFormat="1" ht="19.899999999999999" customHeight="1">
      <c r="B109" s="130"/>
      <c r="D109" s="131" t="s">
        <v>154</v>
      </c>
      <c r="E109" s="132"/>
      <c r="F109" s="132"/>
      <c r="G109" s="132"/>
      <c r="H109" s="132"/>
      <c r="I109" s="132"/>
      <c r="J109" s="133">
        <f>J250</f>
        <v>1209.52</v>
      </c>
      <c r="L109" s="130"/>
    </row>
    <row r="110" spans="2:47" s="8" customFormat="1" ht="24.95" customHeight="1">
      <c r="B110" s="126"/>
      <c r="D110" s="127" t="s">
        <v>155</v>
      </c>
      <c r="E110" s="128"/>
      <c r="F110" s="128"/>
      <c r="G110" s="128"/>
      <c r="H110" s="128"/>
      <c r="I110" s="128"/>
      <c r="J110" s="129">
        <f>J257</f>
        <v>732.48</v>
      </c>
      <c r="L110" s="126"/>
    </row>
    <row r="111" spans="2:47" s="8" customFormat="1" ht="24.95" customHeight="1">
      <c r="B111" s="126"/>
      <c r="D111" s="127" t="s">
        <v>156</v>
      </c>
      <c r="E111" s="128"/>
      <c r="F111" s="128"/>
      <c r="G111" s="128"/>
      <c r="H111" s="128"/>
      <c r="I111" s="128"/>
      <c r="J111" s="129">
        <f>J260</f>
        <v>2001.98</v>
      </c>
      <c r="L111" s="126"/>
    </row>
    <row r="112" spans="2:47" s="8" customFormat="1" ht="21.75" customHeight="1">
      <c r="B112" s="126"/>
      <c r="D112" s="134" t="s">
        <v>157</v>
      </c>
      <c r="J112" s="135">
        <f>J262</f>
        <v>0</v>
      </c>
      <c r="L112" s="126"/>
    </row>
    <row r="113" spans="2:65" s="1" customFormat="1" ht="21.75" customHeight="1">
      <c r="B113" s="34"/>
      <c r="L113" s="34"/>
    </row>
    <row r="114" spans="2:65" s="1" customFormat="1" ht="6.95" customHeight="1">
      <c r="B114" s="34"/>
      <c r="L114" s="34"/>
    </row>
    <row r="115" spans="2:65" s="1" customFormat="1" ht="29.25" customHeight="1">
      <c r="B115" s="34"/>
      <c r="C115" s="125" t="s">
        <v>158</v>
      </c>
      <c r="J115" s="136">
        <f>ROUND(J116 + J117 + J118 + J119 + J120 + J121,2)</f>
        <v>0</v>
      </c>
      <c r="L115" s="34"/>
      <c r="N115" s="137" t="s">
        <v>42</v>
      </c>
    </row>
    <row r="116" spans="2:65" s="1" customFormat="1" ht="18" customHeight="1">
      <c r="B116" s="34"/>
      <c r="D116" s="239" t="s">
        <v>159</v>
      </c>
      <c r="E116" s="240"/>
      <c r="F116" s="240"/>
      <c r="J116" s="100">
        <v>0</v>
      </c>
      <c r="L116" s="138"/>
      <c r="M116" s="139"/>
      <c r="N116" s="140" t="s">
        <v>44</v>
      </c>
      <c r="O116" s="139"/>
      <c r="P116" s="139"/>
      <c r="Q116" s="139"/>
      <c r="R116" s="139"/>
      <c r="S116" s="139"/>
      <c r="T116" s="139"/>
      <c r="U116" s="139"/>
      <c r="V116" s="139"/>
      <c r="W116" s="139"/>
      <c r="X116" s="139"/>
      <c r="Y116" s="139"/>
      <c r="Z116" s="139"/>
      <c r="AA116" s="139"/>
      <c r="AB116" s="139"/>
      <c r="AC116" s="139"/>
      <c r="AD116" s="139"/>
      <c r="AE116" s="139"/>
      <c r="AF116" s="139"/>
      <c r="AG116" s="139"/>
      <c r="AH116" s="139"/>
      <c r="AI116" s="139"/>
      <c r="AJ116" s="139"/>
      <c r="AK116" s="139"/>
      <c r="AL116" s="139"/>
      <c r="AM116" s="139"/>
      <c r="AN116" s="139"/>
      <c r="AO116" s="139"/>
      <c r="AP116" s="139"/>
      <c r="AQ116" s="139"/>
      <c r="AR116" s="139"/>
      <c r="AS116" s="139"/>
      <c r="AT116" s="139"/>
      <c r="AU116" s="139"/>
      <c r="AV116" s="139"/>
      <c r="AW116" s="139"/>
      <c r="AX116" s="139"/>
      <c r="AY116" s="141" t="s">
        <v>160</v>
      </c>
      <c r="AZ116" s="139"/>
      <c r="BA116" s="139"/>
      <c r="BB116" s="139"/>
      <c r="BC116" s="139"/>
      <c r="BD116" s="139"/>
      <c r="BE116" s="142">
        <f t="shared" ref="BE116:BE121" si="0">IF(N116="základná",J116,0)</f>
        <v>0</v>
      </c>
      <c r="BF116" s="142">
        <f t="shared" ref="BF116:BF121" si="1">IF(N116="znížená",J116,0)</f>
        <v>0</v>
      </c>
      <c r="BG116" s="142">
        <f t="shared" ref="BG116:BG121" si="2">IF(N116="zákl. prenesená",J116,0)</f>
        <v>0</v>
      </c>
      <c r="BH116" s="142">
        <f t="shared" ref="BH116:BH121" si="3">IF(N116="zníž. prenesená",J116,0)</f>
        <v>0</v>
      </c>
      <c r="BI116" s="142">
        <f t="shared" ref="BI116:BI121" si="4">IF(N116="nulová",J116,0)</f>
        <v>0</v>
      </c>
      <c r="BJ116" s="141" t="s">
        <v>90</v>
      </c>
      <c r="BK116" s="139"/>
      <c r="BL116" s="139"/>
      <c r="BM116" s="139"/>
    </row>
    <row r="117" spans="2:65" s="1" customFormat="1" ht="18" customHeight="1">
      <c r="B117" s="34"/>
      <c r="D117" s="239" t="s">
        <v>161</v>
      </c>
      <c r="E117" s="240"/>
      <c r="F117" s="240"/>
      <c r="J117" s="100">
        <v>0</v>
      </c>
      <c r="L117" s="138"/>
      <c r="M117" s="139"/>
      <c r="N117" s="140" t="s">
        <v>44</v>
      </c>
      <c r="O117" s="139"/>
      <c r="P117" s="139"/>
      <c r="Q117" s="139"/>
      <c r="R117" s="139"/>
      <c r="S117" s="139"/>
      <c r="T117" s="139"/>
      <c r="U117" s="139"/>
      <c r="V117" s="139"/>
      <c r="W117" s="139"/>
      <c r="X117" s="139"/>
      <c r="Y117" s="139"/>
      <c r="Z117" s="139"/>
      <c r="AA117" s="139"/>
      <c r="AB117" s="139"/>
      <c r="AC117" s="139"/>
      <c r="AD117" s="139"/>
      <c r="AE117" s="139"/>
      <c r="AF117" s="139"/>
      <c r="AG117" s="139"/>
      <c r="AH117" s="139"/>
      <c r="AI117" s="139"/>
      <c r="AJ117" s="139"/>
      <c r="AK117" s="139"/>
      <c r="AL117" s="139"/>
      <c r="AM117" s="139"/>
      <c r="AN117" s="139"/>
      <c r="AO117" s="139"/>
      <c r="AP117" s="139"/>
      <c r="AQ117" s="139"/>
      <c r="AR117" s="139"/>
      <c r="AS117" s="139"/>
      <c r="AT117" s="139"/>
      <c r="AU117" s="139"/>
      <c r="AV117" s="139"/>
      <c r="AW117" s="139"/>
      <c r="AX117" s="139"/>
      <c r="AY117" s="141" t="s">
        <v>160</v>
      </c>
      <c r="AZ117" s="139"/>
      <c r="BA117" s="139"/>
      <c r="BB117" s="139"/>
      <c r="BC117" s="139"/>
      <c r="BD117" s="139"/>
      <c r="BE117" s="142">
        <f t="shared" si="0"/>
        <v>0</v>
      </c>
      <c r="BF117" s="142">
        <f t="shared" si="1"/>
        <v>0</v>
      </c>
      <c r="BG117" s="142">
        <f t="shared" si="2"/>
        <v>0</v>
      </c>
      <c r="BH117" s="142">
        <f t="shared" si="3"/>
        <v>0</v>
      </c>
      <c r="BI117" s="142">
        <f t="shared" si="4"/>
        <v>0</v>
      </c>
      <c r="BJ117" s="141" t="s">
        <v>90</v>
      </c>
      <c r="BK117" s="139"/>
      <c r="BL117" s="139"/>
      <c r="BM117" s="139"/>
    </row>
    <row r="118" spans="2:65" s="1" customFormat="1" ht="18" customHeight="1">
      <c r="B118" s="34"/>
      <c r="D118" s="239" t="s">
        <v>162</v>
      </c>
      <c r="E118" s="240"/>
      <c r="F118" s="240"/>
      <c r="J118" s="100">
        <v>0</v>
      </c>
      <c r="L118" s="138"/>
      <c r="M118" s="139"/>
      <c r="N118" s="140" t="s">
        <v>44</v>
      </c>
      <c r="O118" s="139"/>
      <c r="P118" s="139"/>
      <c r="Q118" s="139"/>
      <c r="R118" s="139"/>
      <c r="S118" s="139"/>
      <c r="T118" s="139"/>
      <c r="U118" s="139"/>
      <c r="V118" s="139"/>
      <c r="W118" s="139"/>
      <c r="X118" s="139"/>
      <c r="Y118" s="139"/>
      <c r="Z118" s="139"/>
      <c r="AA118" s="139"/>
      <c r="AB118" s="139"/>
      <c r="AC118" s="139"/>
      <c r="AD118" s="139"/>
      <c r="AE118" s="139"/>
      <c r="AF118" s="139"/>
      <c r="AG118" s="139"/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  <c r="AU118" s="139"/>
      <c r="AV118" s="139"/>
      <c r="AW118" s="139"/>
      <c r="AX118" s="139"/>
      <c r="AY118" s="141" t="s">
        <v>160</v>
      </c>
      <c r="AZ118" s="139"/>
      <c r="BA118" s="139"/>
      <c r="BB118" s="139"/>
      <c r="BC118" s="139"/>
      <c r="BD118" s="139"/>
      <c r="BE118" s="142">
        <f t="shared" si="0"/>
        <v>0</v>
      </c>
      <c r="BF118" s="142">
        <f t="shared" si="1"/>
        <v>0</v>
      </c>
      <c r="BG118" s="142">
        <f t="shared" si="2"/>
        <v>0</v>
      </c>
      <c r="BH118" s="142">
        <f t="shared" si="3"/>
        <v>0</v>
      </c>
      <c r="BI118" s="142">
        <f t="shared" si="4"/>
        <v>0</v>
      </c>
      <c r="BJ118" s="141" t="s">
        <v>90</v>
      </c>
      <c r="BK118" s="139"/>
      <c r="BL118" s="139"/>
      <c r="BM118" s="139"/>
    </row>
    <row r="119" spans="2:65" s="1" customFormat="1" ht="18" customHeight="1">
      <c r="B119" s="34"/>
      <c r="D119" s="239" t="s">
        <v>163</v>
      </c>
      <c r="E119" s="240"/>
      <c r="F119" s="240"/>
      <c r="J119" s="100">
        <v>0</v>
      </c>
      <c r="L119" s="138"/>
      <c r="M119" s="139"/>
      <c r="N119" s="140" t="s">
        <v>44</v>
      </c>
      <c r="O119" s="139"/>
      <c r="P119" s="139"/>
      <c r="Q119" s="139"/>
      <c r="R119" s="139"/>
      <c r="S119" s="139"/>
      <c r="T119" s="139"/>
      <c r="U119" s="139"/>
      <c r="V119" s="139"/>
      <c r="W119" s="139"/>
      <c r="X119" s="139"/>
      <c r="Y119" s="139"/>
      <c r="Z119" s="139"/>
      <c r="AA119" s="139"/>
      <c r="AB119" s="139"/>
      <c r="AC119" s="139"/>
      <c r="AD119" s="139"/>
      <c r="AE119" s="139"/>
      <c r="AF119" s="139"/>
      <c r="AG119" s="139"/>
      <c r="AH119" s="139"/>
      <c r="AI119" s="139"/>
      <c r="AJ119" s="139"/>
      <c r="AK119" s="139"/>
      <c r="AL119" s="139"/>
      <c r="AM119" s="139"/>
      <c r="AN119" s="139"/>
      <c r="AO119" s="139"/>
      <c r="AP119" s="139"/>
      <c r="AQ119" s="139"/>
      <c r="AR119" s="139"/>
      <c r="AS119" s="139"/>
      <c r="AT119" s="139"/>
      <c r="AU119" s="139"/>
      <c r="AV119" s="139"/>
      <c r="AW119" s="139"/>
      <c r="AX119" s="139"/>
      <c r="AY119" s="141" t="s">
        <v>160</v>
      </c>
      <c r="AZ119" s="139"/>
      <c r="BA119" s="139"/>
      <c r="BB119" s="139"/>
      <c r="BC119" s="139"/>
      <c r="BD119" s="139"/>
      <c r="BE119" s="142">
        <f t="shared" si="0"/>
        <v>0</v>
      </c>
      <c r="BF119" s="142">
        <f t="shared" si="1"/>
        <v>0</v>
      </c>
      <c r="BG119" s="142">
        <f t="shared" si="2"/>
        <v>0</v>
      </c>
      <c r="BH119" s="142">
        <f t="shared" si="3"/>
        <v>0</v>
      </c>
      <c r="BI119" s="142">
        <f t="shared" si="4"/>
        <v>0</v>
      </c>
      <c r="BJ119" s="141" t="s">
        <v>90</v>
      </c>
      <c r="BK119" s="139"/>
      <c r="BL119" s="139"/>
      <c r="BM119" s="139"/>
    </row>
    <row r="120" spans="2:65" s="1" customFormat="1" ht="18" customHeight="1">
      <c r="B120" s="34"/>
      <c r="D120" s="239" t="s">
        <v>164</v>
      </c>
      <c r="E120" s="240"/>
      <c r="F120" s="240"/>
      <c r="J120" s="100">
        <v>0</v>
      </c>
      <c r="L120" s="138"/>
      <c r="M120" s="139"/>
      <c r="N120" s="140" t="s">
        <v>44</v>
      </c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  <c r="Z120" s="139"/>
      <c r="AA120" s="139"/>
      <c r="AB120" s="139"/>
      <c r="AC120" s="139"/>
      <c r="AD120" s="139"/>
      <c r="AE120" s="139"/>
      <c r="AF120" s="139"/>
      <c r="AG120" s="139"/>
      <c r="AH120" s="139"/>
      <c r="AI120" s="139"/>
      <c r="AJ120" s="139"/>
      <c r="AK120" s="139"/>
      <c r="AL120" s="139"/>
      <c r="AM120" s="139"/>
      <c r="AN120" s="139"/>
      <c r="AO120" s="139"/>
      <c r="AP120" s="139"/>
      <c r="AQ120" s="139"/>
      <c r="AR120" s="139"/>
      <c r="AS120" s="139"/>
      <c r="AT120" s="139"/>
      <c r="AU120" s="139"/>
      <c r="AV120" s="139"/>
      <c r="AW120" s="139"/>
      <c r="AX120" s="139"/>
      <c r="AY120" s="141" t="s">
        <v>160</v>
      </c>
      <c r="AZ120" s="139"/>
      <c r="BA120" s="139"/>
      <c r="BB120" s="139"/>
      <c r="BC120" s="139"/>
      <c r="BD120" s="139"/>
      <c r="BE120" s="142">
        <f t="shared" si="0"/>
        <v>0</v>
      </c>
      <c r="BF120" s="142">
        <f t="shared" si="1"/>
        <v>0</v>
      </c>
      <c r="BG120" s="142">
        <f t="shared" si="2"/>
        <v>0</v>
      </c>
      <c r="BH120" s="142">
        <f t="shared" si="3"/>
        <v>0</v>
      </c>
      <c r="BI120" s="142">
        <f t="shared" si="4"/>
        <v>0</v>
      </c>
      <c r="BJ120" s="141" t="s">
        <v>90</v>
      </c>
      <c r="BK120" s="139"/>
      <c r="BL120" s="139"/>
      <c r="BM120" s="139"/>
    </row>
    <row r="121" spans="2:65" s="1" customFormat="1" ht="18" customHeight="1">
      <c r="B121" s="34"/>
      <c r="D121" s="99" t="s">
        <v>165</v>
      </c>
      <c r="J121" s="100">
        <f>ROUND(J34*T121,2)</f>
        <v>0</v>
      </c>
      <c r="L121" s="138"/>
      <c r="M121" s="139"/>
      <c r="N121" s="140" t="s">
        <v>44</v>
      </c>
      <c r="O121" s="139"/>
      <c r="P121" s="139"/>
      <c r="Q121" s="139"/>
      <c r="R121" s="139"/>
      <c r="S121" s="139"/>
      <c r="T121" s="139"/>
      <c r="U121" s="139"/>
      <c r="V121" s="139"/>
      <c r="W121" s="139"/>
      <c r="X121" s="139"/>
      <c r="Y121" s="139"/>
      <c r="Z121" s="139"/>
      <c r="AA121" s="139"/>
      <c r="AB121" s="139"/>
      <c r="AC121" s="139"/>
      <c r="AD121" s="139"/>
      <c r="AE121" s="139"/>
      <c r="AF121" s="139"/>
      <c r="AG121" s="139"/>
      <c r="AH121" s="139"/>
      <c r="AI121" s="139"/>
      <c r="AJ121" s="139"/>
      <c r="AK121" s="139"/>
      <c r="AL121" s="139"/>
      <c r="AM121" s="139"/>
      <c r="AN121" s="139"/>
      <c r="AO121" s="139"/>
      <c r="AP121" s="139"/>
      <c r="AQ121" s="139"/>
      <c r="AR121" s="139"/>
      <c r="AS121" s="139"/>
      <c r="AT121" s="139"/>
      <c r="AU121" s="139"/>
      <c r="AV121" s="139"/>
      <c r="AW121" s="139"/>
      <c r="AX121" s="139"/>
      <c r="AY121" s="141" t="s">
        <v>166</v>
      </c>
      <c r="AZ121" s="139"/>
      <c r="BA121" s="139"/>
      <c r="BB121" s="139"/>
      <c r="BC121" s="139"/>
      <c r="BD121" s="139"/>
      <c r="BE121" s="142">
        <f t="shared" si="0"/>
        <v>0</v>
      </c>
      <c r="BF121" s="142">
        <f t="shared" si="1"/>
        <v>0</v>
      </c>
      <c r="BG121" s="142">
        <f t="shared" si="2"/>
        <v>0</v>
      </c>
      <c r="BH121" s="142">
        <f t="shared" si="3"/>
        <v>0</v>
      </c>
      <c r="BI121" s="142">
        <f t="shared" si="4"/>
        <v>0</v>
      </c>
      <c r="BJ121" s="141" t="s">
        <v>90</v>
      </c>
      <c r="BK121" s="139"/>
      <c r="BL121" s="139"/>
      <c r="BM121" s="139"/>
    </row>
    <row r="122" spans="2:65" s="1" customFormat="1">
      <c r="B122" s="34"/>
      <c r="L122" s="34"/>
    </row>
    <row r="123" spans="2:65" s="1" customFormat="1" ht="29.25" customHeight="1">
      <c r="B123" s="34"/>
      <c r="C123" s="106" t="s">
        <v>132</v>
      </c>
      <c r="D123" s="107"/>
      <c r="E123" s="107"/>
      <c r="F123" s="107"/>
      <c r="G123" s="107"/>
      <c r="H123" s="107"/>
      <c r="I123" s="107"/>
      <c r="J123" s="108">
        <f>ROUND(J100+J115,2)</f>
        <v>34468.04</v>
      </c>
      <c r="K123" s="107"/>
      <c r="L123" s="34"/>
    </row>
    <row r="124" spans="2:65" s="1" customFormat="1" ht="6.95" customHeight="1"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34"/>
    </row>
    <row r="128" spans="2:65" s="1" customFormat="1" ht="6.95" customHeight="1">
      <c r="B128" s="51"/>
      <c r="C128" s="52"/>
      <c r="D128" s="52"/>
      <c r="E128" s="52"/>
      <c r="F128" s="52"/>
      <c r="G128" s="52"/>
      <c r="H128" s="52"/>
      <c r="I128" s="52"/>
      <c r="J128" s="52"/>
      <c r="K128" s="52"/>
      <c r="L128" s="34"/>
    </row>
    <row r="129" spans="2:12" s="1" customFormat="1" ht="24.95" customHeight="1">
      <c r="B129" s="34"/>
      <c r="C129" s="21" t="s">
        <v>167</v>
      </c>
      <c r="L129" s="34"/>
    </row>
    <row r="130" spans="2:12" s="1" customFormat="1" ht="6.95" customHeight="1">
      <c r="B130" s="34"/>
      <c r="L130" s="34"/>
    </row>
    <row r="131" spans="2:12" s="1" customFormat="1" ht="12" customHeight="1">
      <c r="B131" s="34"/>
      <c r="C131" s="27" t="s">
        <v>15</v>
      </c>
      <c r="L131" s="34"/>
    </row>
    <row r="132" spans="2:12" s="1" customFormat="1" ht="16.5" customHeight="1">
      <c r="B132" s="34"/>
      <c r="E132" s="290" t="str">
        <f>E7</f>
        <v>NÚRCH - modernizácia vybraných rehabilitačných priestorov</v>
      </c>
      <c r="F132" s="292"/>
      <c r="G132" s="292"/>
      <c r="H132" s="292"/>
      <c r="L132" s="34"/>
    </row>
    <row r="133" spans="2:12" ht="12" customHeight="1">
      <c r="B133" s="20"/>
      <c r="C133" s="27" t="s">
        <v>134</v>
      </c>
      <c r="L133" s="20"/>
    </row>
    <row r="134" spans="2:12" ht="16.5" customHeight="1">
      <c r="B134" s="20"/>
      <c r="E134" s="290" t="s">
        <v>135</v>
      </c>
      <c r="F134" s="255"/>
      <c r="G134" s="255"/>
      <c r="H134" s="255"/>
      <c r="L134" s="20"/>
    </row>
    <row r="135" spans="2:12" ht="12" customHeight="1">
      <c r="B135" s="20"/>
      <c r="C135" s="27" t="s">
        <v>136</v>
      </c>
      <c r="L135" s="20"/>
    </row>
    <row r="136" spans="2:12" s="1" customFormat="1" ht="16.5" customHeight="1">
      <c r="B136" s="34"/>
      <c r="E136" s="284" t="s">
        <v>137</v>
      </c>
      <c r="F136" s="289"/>
      <c r="G136" s="289"/>
      <c r="H136" s="289"/>
      <c r="L136" s="34"/>
    </row>
    <row r="137" spans="2:12" s="1" customFormat="1" ht="12" customHeight="1">
      <c r="B137" s="34"/>
      <c r="C137" s="27" t="s">
        <v>138</v>
      </c>
      <c r="L137" s="34"/>
    </row>
    <row r="138" spans="2:12" s="1" customFormat="1" ht="16.5" customHeight="1">
      <c r="B138" s="34"/>
      <c r="E138" s="279" t="str">
        <f>E13</f>
        <v>01-01-01 - Búracie práce</v>
      </c>
      <c r="F138" s="289"/>
      <c r="G138" s="289"/>
      <c r="H138" s="289"/>
      <c r="L138" s="34"/>
    </row>
    <row r="139" spans="2:12" s="1" customFormat="1" ht="6.95" customHeight="1">
      <c r="B139" s="34"/>
      <c r="L139" s="34"/>
    </row>
    <row r="140" spans="2:12" s="1" customFormat="1" ht="12" customHeight="1">
      <c r="B140" s="34"/>
      <c r="C140" s="27" t="s">
        <v>19</v>
      </c>
      <c r="F140" s="25" t="str">
        <f>F16</f>
        <v>Piešťany, Nábrežie Ivana Krasku, p.č: 5825/2</v>
      </c>
      <c r="I140" s="27" t="s">
        <v>21</v>
      </c>
      <c r="J140" s="57">
        <f>IF(J16="","",J16)</f>
        <v>44967</v>
      </c>
      <c r="L140" s="34"/>
    </row>
    <row r="141" spans="2:12" s="1" customFormat="1" ht="6.95" customHeight="1">
      <c r="B141" s="34"/>
      <c r="L141" s="34"/>
    </row>
    <row r="142" spans="2:12" s="1" customFormat="1" ht="15.2" customHeight="1">
      <c r="B142" s="34"/>
      <c r="C142" s="27" t="s">
        <v>22</v>
      </c>
      <c r="F142" s="25" t="str">
        <f>E19</f>
        <v>NURCH Piešťany, Nábr. I. Krasku 4, 921 12 Piešťany</v>
      </c>
      <c r="I142" s="27" t="s">
        <v>27</v>
      </c>
      <c r="J142" s="30" t="str">
        <f>E25</f>
        <v>Portik spol. s r.o.</v>
      </c>
      <c r="L142" s="34"/>
    </row>
    <row r="143" spans="2:12" s="1" customFormat="1" ht="15.2" customHeight="1">
      <c r="B143" s="34"/>
      <c r="C143" s="27" t="s">
        <v>26</v>
      </c>
      <c r="F143" s="25" t="str">
        <f>IF(E22="","",E22)</f>
        <v>OB-BELSTAV, s.r.o., Olešná 500</v>
      </c>
      <c r="I143" s="27" t="s">
        <v>32</v>
      </c>
      <c r="J143" s="30" t="str">
        <f>E28</f>
        <v>Kovács</v>
      </c>
      <c r="L143" s="34"/>
    </row>
    <row r="144" spans="2:12" s="1" customFormat="1" ht="10.35" customHeight="1">
      <c r="B144" s="34"/>
      <c r="L144" s="34"/>
    </row>
    <row r="145" spans="2:65" s="10" customFormat="1" ht="29.25" customHeight="1">
      <c r="B145" s="143"/>
      <c r="C145" s="144" t="s">
        <v>168</v>
      </c>
      <c r="D145" s="145" t="s">
        <v>63</v>
      </c>
      <c r="E145" s="145" t="s">
        <v>59</v>
      </c>
      <c r="F145" s="145" t="s">
        <v>60</v>
      </c>
      <c r="G145" s="145" t="s">
        <v>169</v>
      </c>
      <c r="H145" s="145" t="s">
        <v>170</v>
      </c>
      <c r="I145" s="145" t="s">
        <v>171</v>
      </c>
      <c r="J145" s="146" t="s">
        <v>143</v>
      </c>
      <c r="K145" s="147" t="s">
        <v>172</v>
      </c>
      <c r="L145" s="143"/>
      <c r="M145" s="64" t="s">
        <v>1</v>
      </c>
      <c r="N145" s="65" t="s">
        <v>42</v>
      </c>
      <c r="O145" s="65" t="s">
        <v>173</v>
      </c>
      <c r="P145" s="65" t="s">
        <v>174</v>
      </c>
      <c r="Q145" s="65" t="s">
        <v>175</v>
      </c>
      <c r="R145" s="65" t="s">
        <v>176</v>
      </c>
      <c r="S145" s="65" t="s">
        <v>177</v>
      </c>
      <c r="T145" s="66" t="s">
        <v>178</v>
      </c>
    </row>
    <row r="146" spans="2:65" s="1" customFormat="1" ht="22.9" customHeight="1">
      <c r="B146" s="34"/>
      <c r="C146" s="69" t="s">
        <v>140</v>
      </c>
      <c r="J146" s="148">
        <f>BK146</f>
        <v>34468.04</v>
      </c>
      <c r="L146" s="34"/>
      <c r="M146" s="67"/>
      <c r="N146" s="58"/>
      <c r="O146" s="58"/>
      <c r="P146" s="149">
        <f>P147+P224+P257+P260+P262</f>
        <v>0</v>
      </c>
      <c r="Q146" s="58"/>
      <c r="R146" s="149">
        <f>R147+R224+R257+R260+R262</f>
        <v>3.5978820000000002E-2</v>
      </c>
      <c r="S146" s="58"/>
      <c r="T146" s="150">
        <f>T147+T224+T257+T260+T262</f>
        <v>53.396127700000001</v>
      </c>
      <c r="AT146" s="17" t="s">
        <v>77</v>
      </c>
      <c r="AU146" s="17" t="s">
        <v>145</v>
      </c>
      <c r="BK146" s="151">
        <f>BK147+BK224+BK257+BK260+BK262</f>
        <v>34468.04</v>
      </c>
    </row>
    <row r="147" spans="2:65" s="11" customFormat="1" ht="25.9" customHeight="1">
      <c r="B147" s="152"/>
      <c r="D147" s="153" t="s">
        <v>77</v>
      </c>
      <c r="E147" s="154" t="s">
        <v>179</v>
      </c>
      <c r="F147" s="154" t="s">
        <v>180</v>
      </c>
      <c r="I147" s="155"/>
      <c r="J147" s="135">
        <f>BK147</f>
        <v>29150.129999999997</v>
      </c>
      <c r="L147" s="152"/>
      <c r="M147" s="156"/>
      <c r="P147" s="157">
        <f>P148+P222</f>
        <v>0</v>
      </c>
      <c r="R147" s="157">
        <f>R148+R222</f>
        <v>7.3288199999999998E-3</v>
      </c>
      <c r="T147" s="158">
        <f>T148+T222</f>
        <v>51.724510000000002</v>
      </c>
      <c r="AR147" s="153" t="s">
        <v>85</v>
      </c>
      <c r="AT147" s="159" t="s">
        <v>77</v>
      </c>
      <c r="AU147" s="159" t="s">
        <v>78</v>
      </c>
      <c r="AY147" s="153" t="s">
        <v>181</v>
      </c>
      <c r="BK147" s="160">
        <f>BK148+BK222</f>
        <v>29150.129999999997</v>
      </c>
    </row>
    <row r="148" spans="2:65" s="11" customFormat="1" ht="22.9" customHeight="1">
      <c r="B148" s="152"/>
      <c r="D148" s="153" t="s">
        <v>77</v>
      </c>
      <c r="E148" s="161" t="s">
        <v>182</v>
      </c>
      <c r="F148" s="161" t="s">
        <v>183</v>
      </c>
      <c r="I148" s="155"/>
      <c r="J148" s="162">
        <f>BK148</f>
        <v>29149.78</v>
      </c>
      <c r="L148" s="152"/>
      <c r="M148" s="156"/>
      <c r="P148" s="157">
        <f>SUM(P149:P221)</f>
        <v>0</v>
      </c>
      <c r="R148" s="157">
        <f>SUM(R149:R221)</f>
        <v>7.3288199999999998E-3</v>
      </c>
      <c r="T148" s="158">
        <f>SUM(T149:T221)</f>
        <v>51.724510000000002</v>
      </c>
      <c r="AR148" s="153" t="s">
        <v>85</v>
      </c>
      <c r="AT148" s="159" t="s">
        <v>77</v>
      </c>
      <c r="AU148" s="159" t="s">
        <v>85</v>
      </c>
      <c r="AY148" s="153" t="s">
        <v>181</v>
      </c>
      <c r="BK148" s="160">
        <f>SUM(BK149:BK221)</f>
        <v>29149.78</v>
      </c>
    </row>
    <row r="149" spans="2:65" s="1" customFormat="1" ht="37.9" customHeight="1">
      <c r="B149" s="34"/>
      <c r="C149" s="163" t="s">
        <v>85</v>
      </c>
      <c r="D149" s="163" t="s">
        <v>184</v>
      </c>
      <c r="E149" s="164" t="s">
        <v>185</v>
      </c>
      <c r="F149" s="165" t="s">
        <v>186</v>
      </c>
      <c r="G149" s="166" t="s">
        <v>187</v>
      </c>
      <c r="H149" s="167">
        <v>83.501999999999995</v>
      </c>
      <c r="I149" s="168">
        <v>9.85</v>
      </c>
      <c r="J149" s="169">
        <f>ROUND(I149*H149,2)</f>
        <v>822.49</v>
      </c>
      <c r="K149" s="170"/>
      <c r="L149" s="34"/>
      <c r="M149" s="171" t="s">
        <v>1</v>
      </c>
      <c r="N149" s="137" t="s">
        <v>44</v>
      </c>
      <c r="P149" s="172">
        <f>O149*H149</f>
        <v>0</v>
      </c>
      <c r="Q149" s="172">
        <v>0</v>
      </c>
      <c r="R149" s="172">
        <f>Q149*H149</f>
        <v>0</v>
      </c>
      <c r="S149" s="172">
        <v>0.19600000000000001</v>
      </c>
      <c r="T149" s="173">
        <f>S149*H149</f>
        <v>16.366392000000001</v>
      </c>
      <c r="AR149" s="174" t="s">
        <v>188</v>
      </c>
      <c r="AT149" s="174" t="s">
        <v>184</v>
      </c>
      <c r="AU149" s="174" t="s">
        <v>90</v>
      </c>
      <c r="AY149" s="17" t="s">
        <v>181</v>
      </c>
      <c r="BE149" s="103">
        <f>IF(N149="základná",J149,0)</f>
        <v>0</v>
      </c>
      <c r="BF149" s="103">
        <f>IF(N149="znížená",J149,0)</f>
        <v>822.49</v>
      </c>
      <c r="BG149" s="103">
        <f>IF(N149="zákl. prenesená",J149,0)</f>
        <v>0</v>
      </c>
      <c r="BH149" s="103">
        <f>IF(N149="zníž. prenesená",J149,0)</f>
        <v>0</v>
      </c>
      <c r="BI149" s="103">
        <f>IF(N149="nulová",J149,0)</f>
        <v>0</v>
      </c>
      <c r="BJ149" s="17" t="s">
        <v>90</v>
      </c>
      <c r="BK149" s="103">
        <f>ROUND(I149*H149,2)</f>
        <v>822.49</v>
      </c>
      <c r="BL149" s="17" t="s">
        <v>188</v>
      </c>
      <c r="BM149" s="174" t="s">
        <v>189</v>
      </c>
    </row>
    <row r="150" spans="2:65" s="1" customFormat="1" ht="19.5">
      <c r="B150" s="34"/>
      <c r="D150" s="175" t="s">
        <v>190</v>
      </c>
      <c r="F150" s="176" t="s">
        <v>191</v>
      </c>
      <c r="I150" s="139"/>
      <c r="L150" s="34"/>
      <c r="M150" s="177"/>
      <c r="T150" s="61"/>
      <c r="AT150" s="17" t="s">
        <v>190</v>
      </c>
      <c r="AU150" s="17" t="s">
        <v>90</v>
      </c>
    </row>
    <row r="151" spans="2:65" s="12" customFormat="1">
      <c r="B151" s="178"/>
      <c r="D151" s="175" t="s">
        <v>192</v>
      </c>
      <c r="E151" s="179" t="s">
        <v>1</v>
      </c>
      <c r="F151" s="180" t="s">
        <v>193</v>
      </c>
      <c r="H151" s="181">
        <v>83.501999999999995</v>
      </c>
      <c r="I151" s="182"/>
      <c r="L151" s="178"/>
      <c r="M151" s="183"/>
      <c r="T151" s="184"/>
      <c r="AT151" s="179" t="s">
        <v>192</v>
      </c>
      <c r="AU151" s="179" t="s">
        <v>90</v>
      </c>
      <c r="AV151" s="12" t="s">
        <v>90</v>
      </c>
      <c r="AW151" s="12" t="s">
        <v>31</v>
      </c>
      <c r="AX151" s="12" t="s">
        <v>85</v>
      </c>
      <c r="AY151" s="179" t="s">
        <v>181</v>
      </c>
    </row>
    <row r="152" spans="2:65" s="1" customFormat="1" ht="37.9" customHeight="1">
      <c r="B152" s="34"/>
      <c r="C152" s="163" t="s">
        <v>90</v>
      </c>
      <c r="D152" s="163" t="s">
        <v>184</v>
      </c>
      <c r="E152" s="164" t="s">
        <v>194</v>
      </c>
      <c r="F152" s="165" t="s">
        <v>195</v>
      </c>
      <c r="G152" s="166" t="s">
        <v>196</v>
      </c>
      <c r="H152" s="167">
        <v>0.34399999999999997</v>
      </c>
      <c r="I152" s="168">
        <v>330</v>
      </c>
      <c r="J152" s="169">
        <f>ROUND(I152*H152,2)</f>
        <v>113.52</v>
      </c>
      <c r="K152" s="170"/>
      <c r="L152" s="34"/>
      <c r="M152" s="171" t="s">
        <v>1</v>
      </c>
      <c r="N152" s="137" t="s">
        <v>44</v>
      </c>
      <c r="P152" s="172">
        <f>O152*H152</f>
        <v>0</v>
      </c>
      <c r="Q152" s="172">
        <v>0</v>
      </c>
      <c r="R152" s="172">
        <f>Q152*H152</f>
        <v>0</v>
      </c>
      <c r="S152" s="172">
        <v>2.2000000000000002</v>
      </c>
      <c r="T152" s="173">
        <f>S152*H152</f>
        <v>0.75680000000000003</v>
      </c>
      <c r="AR152" s="174" t="s">
        <v>188</v>
      </c>
      <c r="AT152" s="174" t="s">
        <v>184</v>
      </c>
      <c r="AU152" s="174" t="s">
        <v>90</v>
      </c>
      <c r="AY152" s="17" t="s">
        <v>181</v>
      </c>
      <c r="BE152" s="103">
        <f>IF(N152="základná",J152,0)</f>
        <v>0</v>
      </c>
      <c r="BF152" s="103">
        <f>IF(N152="znížená",J152,0)</f>
        <v>113.52</v>
      </c>
      <c r="BG152" s="103">
        <f>IF(N152="zákl. prenesená",J152,0)</f>
        <v>0</v>
      </c>
      <c r="BH152" s="103">
        <f>IF(N152="zníž. prenesená",J152,0)</f>
        <v>0</v>
      </c>
      <c r="BI152" s="103">
        <f>IF(N152="nulová",J152,0)</f>
        <v>0</v>
      </c>
      <c r="BJ152" s="17" t="s">
        <v>90</v>
      </c>
      <c r="BK152" s="103">
        <f>ROUND(I152*H152,2)</f>
        <v>113.52</v>
      </c>
      <c r="BL152" s="17" t="s">
        <v>188</v>
      </c>
      <c r="BM152" s="174" t="s">
        <v>197</v>
      </c>
    </row>
    <row r="153" spans="2:65" s="1" customFormat="1" ht="19.5">
      <c r="B153" s="34"/>
      <c r="D153" s="175" t="s">
        <v>190</v>
      </c>
      <c r="F153" s="176" t="s">
        <v>198</v>
      </c>
      <c r="I153" s="139"/>
      <c r="L153" s="34"/>
      <c r="M153" s="177"/>
      <c r="T153" s="61"/>
      <c r="AT153" s="17" t="s">
        <v>190</v>
      </c>
      <c r="AU153" s="17" t="s">
        <v>90</v>
      </c>
    </row>
    <row r="154" spans="2:65" s="12" customFormat="1">
      <c r="B154" s="178"/>
      <c r="D154" s="175" t="s">
        <v>192</v>
      </c>
      <c r="E154" s="179" t="s">
        <v>1</v>
      </c>
      <c r="F154" s="180" t="s">
        <v>199</v>
      </c>
      <c r="H154" s="181">
        <v>0.34399999999999997</v>
      </c>
      <c r="I154" s="182"/>
      <c r="L154" s="178"/>
      <c r="M154" s="183"/>
      <c r="T154" s="184"/>
      <c r="AT154" s="179" t="s">
        <v>192</v>
      </c>
      <c r="AU154" s="179" t="s">
        <v>90</v>
      </c>
      <c r="AV154" s="12" t="s">
        <v>90</v>
      </c>
      <c r="AW154" s="12" t="s">
        <v>31</v>
      </c>
      <c r="AX154" s="12" t="s">
        <v>85</v>
      </c>
      <c r="AY154" s="179" t="s">
        <v>181</v>
      </c>
    </row>
    <row r="155" spans="2:65" s="1" customFormat="1" ht="24.2" customHeight="1">
      <c r="B155" s="34"/>
      <c r="C155" s="163" t="s">
        <v>95</v>
      </c>
      <c r="D155" s="163" t="s">
        <v>184</v>
      </c>
      <c r="E155" s="164" t="s">
        <v>200</v>
      </c>
      <c r="F155" s="165" t="s">
        <v>201</v>
      </c>
      <c r="G155" s="166" t="s">
        <v>187</v>
      </c>
      <c r="H155" s="167">
        <v>353.22199999999998</v>
      </c>
      <c r="I155" s="168">
        <v>6.8</v>
      </c>
      <c r="J155" s="169">
        <f>ROUND(I155*H155,2)</f>
        <v>2401.91</v>
      </c>
      <c r="K155" s="170"/>
      <c r="L155" s="34"/>
      <c r="M155" s="171" t="s">
        <v>1</v>
      </c>
      <c r="N155" s="137" t="s">
        <v>44</v>
      </c>
      <c r="P155" s="172">
        <f>O155*H155</f>
        <v>0</v>
      </c>
      <c r="Q155" s="172">
        <v>1.0000000000000001E-5</v>
      </c>
      <c r="R155" s="172">
        <f>Q155*H155</f>
        <v>3.53222E-3</v>
      </c>
      <c r="S155" s="172">
        <v>6.0000000000000001E-3</v>
      </c>
      <c r="T155" s="173">
        <f>S155*H155</f>
        <v>2.119332</v>
      </c>
      <c r="AR155" s="174" t="s">
        <v>188</v>
      </c>
      <c r="AT155" s="174" t="s">
        <v>184</v>
      </c>
      <c r="AU155" s="174" t="s">
        <v>90</v>
      </c>
      <c r="AY155" s="17" t="s">
        <v>181</v>
      </c>
      <c r="BE155" s="103">
        <f>IF(N155="základná",J155,0)</f>
        <v>0</v>
      </c>
      <c r="BF155" s="103">
        <f>IF(N155="znížená",J155,0)</f>
        <v>2401.91</v>
      </c>
      <c r="BG155" s="103">
        <f>IF(N155="zákl. prenesená",J155,0)</f>
        <v>0</v>
      </c>
      <c r="BH155" s="103">
        <f>IF(N155="zníž. prenesená",J155,0)</f>
        <v>0</v>
      </c>
      <c r="BI155" s="103">
        <f>IF(N155="nulová",J155,0)</f>
        <v>0</v>
      </c>
      <c r="BJ155" s="17" t="s">
        <v>90</v>
      </c>
      <c r="BK155" s="103">
        <f>ROUND(I155*H155,2)</f>
        <v>2401.91</v>
      </c>
      <c r="BL155" s="17" t="s">
        <v>188</v>
      </c>
      <c r="BM155" s="174" t="s">
        <v>202</v>
      </c>
    </row>
    <row r="156" spans="2:65" s="12" customFormat="1">
      <c r="B156" s="178"/>
      <c r="D156" s="175" t="s">
        <v>192</v>
      </c>
      <c r="E156" s="179" t="s">
        <v>1</v>
      </c>
      <c r="F156" s="180" t="s">
        <v>203</v>
      </c>
      <c r="H156" s="181">
        <v>118.82599999999999</v>
      </c>
      <c r="I156" s="182"/>
      <c r="L156" s="178"/>
      <c r="M156" s="183"/>
      <c r="T156" s="184"/>
      <c r="AT156" s="179" t="s">
        <v>192</v>
      </c>
      <c r="AU156" s="179" t="s">
        <v>90</v>
      </c>
      <c r="AV156" s="12" t="s">
        <v>90</v>
      </c>
      <c r="AW156" s="12" t="s">
        <v>31</v>
      </c>
      <c r="AX156" s="12" t="s">
        <v>78</v>
      </c>
      <c r="AY156" s="179" t="s">
        <v>181</v>
      </c>
    </row>
    <row r="157" spans="2:65" s="12" customFormat="1">
      <c r="B157" s="178"/>
      <c r="D157" s="175" t="s">
        <v>192</v>
      </c>
      <c r="E157" s="179" t="s">
        <v>1</v>
      </c>
      <c r="F157" s="180" t="s">
        <v>204</v>
      </c>
      <c r="H157" s="181">
        <v>222.92599999999999</v>
      </c>
      <c r="I157" s="182"/>
      <c r="L157" s="178"/>
      <c r="M157" s="183"/>
      <c r="T157" s="184"/>
      <c r="AT157" s="179" t="s">
        <v>192</v>
      </c>
      <c r="AU157" s="179" t="s">
        <v>90</v>
      </c>
      <c r="AV157" s="12" t="s">
        <v>90</v>
      </c>
      <c r="AW157" s="12" t="s">
        <v>31</v>
      </c>
      <c r="AX157" s="12" t="s">
        <v>78</v>
      </c>
      <c r="AY157" s="179" t="s">
        <v>181</v>
      </c>
    </row>
    <row r="158" spans="2:65" s="12" customFormat="1">
      <c r="B158" s="178"/>
      <c r="D158" s="175" t="s">
        <v>192</v>
      </c>
      <c r="E158" s="179" t="s">
        <v>1</v>
      </c>
      <c r="F158" s="180" t="s">
        <v>205</v>
      </c>
      <c r="H158" s="181">
        <v>11.47</v>
      </c>
      <c r="I158" s="182"/>
      <c r="L158" s="178"/>
      <c r="M158" s="183"/>
      <c r="T158" s="184"/>
      <c r="AT158" s="179" t="s">
        <v>192</v>
      </c>
      <c r="AU158" s="179" t="s">
        <v>90</v>
      </c>
      <c r="AV158" s="12" t="s">
        <v>90</v>
      </c>
      <c r="AW158" s="12" t="s">
        <v>31</v>
      </c>
      <c r="AX158" s="12" t="s">
        <v>78</v>
      </c>
      <c r="AY158" s="179" t="s">
        <v>181</v>
      </c>
    </row>
    <row r="159" spans="2:65" s="13" customFormat="1">
      <c r="B159" s="185"/>
      <c r="D159" s="175" t="s">
        <v>192</v>
      </c>
      <c r="E159" s="186" t="s">
        <v>1</v>
      </c>
      <c r="F159" s="187" t="s">
        <v>206</v>
      </c>
      <c r="H159" s="188">
        <v>353.22199999999998</v>
      </c>
      <c r="I159" s="189"/>
      <c r="L159" s="185"/>
      <c r="M159" s="190"/>
      <c r="T159" s="191"/>
      <c r="AT159" s="186" t="s">
        <v>192</v>
      </c>
      <c r="AU159" s="186" t="s">
        <v>90</v>
      </c>
      <c r="AV159" s="13" t="s">
        <v>188</v>
      </c>
      <c r="AW159" s="13" t="s">
        <v>31</v>
      </c>
      <c r="AX159" s="13" t="s">
        <v>85</v>
      </c>
      <c r="AY159" s="186" t="s">
        <v>181</v>
      </c>
    </row>
    <row r="160" spans="2:65" s="1" customFormat="1" ht="24.2" customHeight="1">
      <c r="B160" s="34"/>
      <c r="C160" s="163" t="s">
        <v>188</v>
      </c>
      <c r="D160" s="163" t="s">
        <v>184</v>
      </c>
      <c r="E160" s="164" t="s">
        <v>207</v>
      </c>
      <c r="F160" s="165" t="s">
        <v>208</v>
      </c>
      <c r="G160" s="166" t="s">
        <v>187</v>
      </c>
      <c r="H160" s="167">
        <v>353.22199999999998</v>
      </c>
      <c r="I160" s="168">
        <v>2.5</v>
      </c>
      <c r="J160" s="169">
        <f>ROUND(I160*H160,2)</f>
        <v>883.06</v>
      </c>
      <c r="K160" s="170"/>
      <c r="L160" s="34"/>
      <c r="M160" s="171" t="s">
        <v>1</v>
      </c>
      <c r="N160" s="137" t="s">
        <v>44</v>
      </c>
      <c r="P160" s="172">
        <f>O160*H160</f>
        <v>0</v>
      </c>
      <c r="Q160" s="172">
        <v>0</v>
      </c>
      <c r="R160" s="172">
        <f>Q160*H160</f>
        <v>0</v>
      </c>
      <c r="S160" s="172">
        <v>2E-3</v>
      </c>
      <c r="T160" s="173">
        <f>S160*H160</f>
        <v>0.70644399999999996</v>
      </c>
      <c r="AR160" s="174" t="s">
        <v>188</v>
      </c>
      <c r="AT160" s="174" t="s">
        <v>184</v>
      </c>
      <c r="AU160" s="174" t="s">
        <v>90</v>
      </c>
      <c r="AY160" s="17" t="s">
        <v>181</v>
      </c>
      <c r="BE160" s="103">
        <f>IF(N160="základná",J160,0)</f>
        <v>0</v>
      </c>
      <c r="BF160" s="103">
        <f>IF(N160="znížená",J160,0)</f>
        <v>883.06</v>
      </c>
      <c r="BG160" s="103">
        <f>IF(N160="zákl. prenesená",J160,0)</f>
        <v>0</v>
      </c>
      <c r="BH160" s="103">
        <f>IF(N160="zníž. prenesená",J160,0)</f>
        <v>0</v>
      </c>
      <c r="BI160" s="103">
        <f>IF(N160="nulová",J160,0)</f>
        <v>0</v>
      </c>
      <c r="BJ160" s="17" t="s">
        <v>90</v>
      </c>
      <c r="BK160" s="103">
        <f>ROUND(I160*H160,2)</f>
        <v>883.06</v>
      </c>
      <c r="BL160" s="17" t="s">
        <v>188</v>
      </c>
      <c r="BM160" s="174" t="s">
        <v>209</v>
      </c>
    </row>
    <row r="161" spans="2:65" s="1" customFormat="1" ht="33" customHeight="1">
      <c r="B161" s="34"/>
      <c r="C161" s="163" t="s">
        <v>210</v>
      </c>
      <c r="D161" s="163" t="s">
        <v>184</v>
      </c>
      <c r="E161" s="164" t="s">
        <v>211</v>
      </c>
      <c r="F161" s="165" t="s">
        <v>212</v>
      </c>
      <c r="G161" s="166" t="s">
        <v>187</v>
      </c>
      <c r="H161" s="167">
        <v>119.161</v>
      </c>
      <c r="I161" s="168">
        <v>7.65</v>
      </c>
      <c r="J161" s="169">
        <f>ROUND(I161*H161,2)</f>
        <v>911.58</v>
      </c>
      <c r="K161" s="170"/>
      <c r="L161" s="34"/>
      <c r="M161" s="171" t="s">
        <v>1</v>
      </c>
      <c r="N161" s="137" t="s">
        <v>44</v>
      </c>
      <c r="P161" s="172">
        <f>O161*H161</f>
        <v>0</v>
      </c>
      <c r="Q161" s="172">
        <v>0</v>
      </c>
      <c r="R161" s="172">
        <f>Q161*H161</f>
        <v>0</v>
      </c>
      <c r="S161" s="172">
        <v>0.02</v>
      </c>
      <c r="T161" s="173">
        <f>S161*H161</f>
        <v>2.3832200000000001</v>
      </c>
      <c r="AR161" s="174" t="s">
        <v>188</v>
      </c>
      <c r="AT161" s="174" t="s">
        <v>184</v>
      </c>
      <c r="AU161" s="174" t="s">
        <v>90</v>
      </c>
      <c r="AY161" s="17" t="s">
        <v>181</v>
      </c>
      <c r="BE161" s="103">
        <f>IF(N161="základná",J161,0)</f>
        <v>0</v>
      </c>
      <c r="BF161" s="103">
        <f>IF(N161="znížená",J161,0)</f>
        <v>911.58</v>
      </c>
      <c r="BG161" s="103">
        <f>IF(N161="zákl. prenesená",J161,0)</f>
        <v>0</v>
      </c>
      <c r="BH161" s="103">
        <f>IF(N161="zníž. prenesená",J161,0)</f>
        <v>0</v>
      </c>
      <c r="BI161" s="103">
        <f>IF(N161="nulová",J161,0)</f>
        <v>0</v>
      </c>
      <c r="BJ161" s="17" t="s">
        <v>90</v>
      </c>
      <c r="BK161" s="103">
        <f>ROUND(I161*H161,2)</f>
        <v>911.58</v>
      </c>
      <c r="BL161" s="17" t="s">
        <v>188</v>
      </c>
      <c r="BM161" s="174" t="s">
        <v>213</v>
      </c>
    </row>
    <row r="162" spans="2:65" s="1" customFormat="1" ht="19.5">
      <c r="B162" s="34"/>
      <c r="D162" s="175" t="s">
        <v>190</v>
      </c>
      <c r="F162" s="176" t="s">
        <v>214</v>
      </c>
      <c r="I162" s="139"/>
      <c r="L162" s="34"/>
      <c r="M162" s="177"/>
      <c r="T162" s="61"/>
      <c r="AT162" s="17" t="s">
        <v>190</v>
      </c>
      <c r="AU162" s="17" t="s">
        <v>90</v>
      </c>
    </row>
    <row r="163" spans="2:65" s="12" customFormat="1">
      <c r="B163" s="178"/>
      <c r="D163" s="175" t="s">
        <v>192</v>
      </c>
      <c r="E163" s="179" t="s">
        <v>1</v>
      </c>
      <c r="F163" s="180" t="s">
        <v>203</v>
      </c>
      <c r="H163" s="181">
        <v>118.82599999999999</v>
      </c>
      <c r="I163" s="182"/>
      <c r="L163" s="178"/>
      <c r="M163" s="183"/>
      <c r="T163" s="184"/>
      <c r="AT163" s="179" t="s">
        <v>192</v>
      </c>
      <c r="AU163" s="179" t="s">
        <v>90</v>
      </c>
      <c r="AV163" s="12" t="s">
        <v>90</v>
      </c>
      <c r="AW163" s="12" t="s">
        <v>31</v>
      </c>
      <c r="AX163" s="12" t="s">
        <v>78</v>
      </c>
      <c r="AY163" s="179" t="s">
        <v>181</v>
      </c>
    </row>
    <row r="164" spans="2:65" s="12" customFormat="1">
      <c r="B164" s="178"/>
      <c r="D164" s="175" t="s">
        <v>192</v>
      </c>
      <c r="E164" s="179" t="s">
        <v>1</v>
      </c>
      <c r="F164" s="180" t="s">
        <v>215</v>
      </c>
      <c r="H164" s="181">
        <v>0.33500000000000002</v>
      </c>
      <c r="I164" s="182"/>
      <c r="L164" s="178"/>
      <c r="M164" s="183"/>
      <c r="T164" s="184"/>
      <c r="AT164" s="179" t="s">
        <v>192</v>
      </c>
      <c r="AU164" s="179" t="s">
        <v>90</v>
      </c>
      <c r="AV164" s="12" t="s">
        <v>90</v>
      </c>
      <c r="AW164" s="12" t="s">
        <v>31</v>
      </c>
      <c r="AX164" s="12" t="s">
        <v>78</v>
      </c>
      <c r="AY164" s="179" t="s">
        <v>181</v>
      </c>
    </row>
    <row r="165" spans="2:65" s="13" customFormat="1">
      <c r="B165" s="185"/>
      <c r="D165" s="175" t="s">
        <v>192</v>
      </c>
      <c r="E165" s="186" t="s">
        <v>1</v>
      </c>
      <c r="F165" s="187" t="s">
        <v>206</v>
      </c>
      <c r="H165" s="188">
        <v>119.161</v>
      </c>
      <c r="I165" s="189"/>
      <c r="L165" s="185"/>
      <c r="M165" s="190"/>
      <c r="T165" s="191"/>
      <c r="AT165" s="186" t="s">
        <v>192</v>
      </c>
      <c r="AU165" s="186" t="s">
        <v>90</v>
      </c>
      <c r="AV165" s="13" t="s">
        <v>188</v>
      </c>
      <c r="AW165" s="13" t="s">
        <v>31</v>
      </c>
      <c r="AX165" s="13" t="s">
        <v>85</v>
      </c>
      <c r="AY165" s="186" t="s">
        <v>181</v>
      </c>
    </row>
    <row r="166" spans="2:65" s="1" customFormat="1" ht="33" customHeight="1">
      <c r="B166" s="34"/>
      <c r="C166" s="163" t="s">
        <v>216</v>
      </c>
      <c r="D166" s="163" t="s">
        <v>184</v>
      </c>
      <c r="E166" s="164" t="s">
        <v>217</v>
      </c>
      <c r="F166" s="165" t="s">
        <v>218</v>
      </c>
      <c r="G166" s="166" t="s">
        <v>187</v>
      </c>
      <c r="H166" s="167">
        <v>0.60599999999999998</v>
      </c>
      <c r="I166" s="168">
        <v>36.5</v>
      </c>
      <c r="J166" s="169">
        <f>ROUND(I166*H166,2)</f>
        <v>22.12</v>
      </c>
      <c r="K166" s="170"/>
      <c r="L166" s="34"/>
      <c r="M166" s="171" t="s">
        <v>1</v>
      </c>
      <c r="N166" s="137" t="s">
        <v>44</v>
      </c>
      <c r="P166" s="172">
        <f>O166*H166</f>
        <v>0</v>
      </c>
      <c r="Q166" s="172">
        <v>0</v>
      </c>
      <c r="R166" s="172">
        <f>Q166*H166</f>
        <v>0</v>
      </c>
      <c r="S166" s="172">
        <v>5.7000000000000002E-2</v>
      </c>
      <c r="T166" s="173">
        <f>S166*H166</f>
        <v>3.4542000000000003E-2</v>
      </c>
      <c r="AR166" s="174" t="s">
        <v>188</v>
      </c>
      <c r="AT166" s="174" t="s">
        <v>184</v>
      </c>
      <c r="AU166" s="174" t="s">
        <v>90</v>
      </c>
      <c r="AY166" s="17" t="s">
        <v>181</v>
      </c>
      <c r="BE166" s="103">
        <f>IF(N166="základná",J166,0)</f>
        <v>0</v>
      </c>
      <c r="BF166" s="103">
        <f>IF(N166="znížená",J166,0)</f>
        <v>22.12</v>
      </c>
      <c r="BG166" s="103">
        <f>IF(N166="zákl. prenesená",J166,0)</f>
        <v>0</v>
      </c>
      <c r="BH166" s="103">
        <f>IF(N166="zníž. prenesená",J166,0)</f>
        <v>0</v>
      </c>
      <c r="BI166" s="103">
        <f>IF(N166="nulová",J166,0)</f>
        <v>0</v>
      </c>
      <c r="BJ166" s="17" t="s">
        <v>90</v>
      </c>
      <c r="BK166" s="103">
        <f>ROUND(I166*H166,2)</f>
        <v>22.12</v>
      </c>
      <c r="BL166" s="17" t="s">
        <v>188</v>
      </c>
      <c r="BM166" s="174" t="s">
        <v>219</v>
      </c>
    </row>
    <row r="167" spans="2:65" s="1" customFormat="1" ht="19.5">
      <c r="B167" s="34"/>
      <c r="D167" s="175" t="s">
        <v>190</v>
      </c>
      <c r="F167" s="176" t="s">
        <v>220</v>
      </c>
      <c r="I167" s="139"/>
      <c r="L167" s="34"/>
      <c r="M167" s="177"/>
      <c r="T167" s="61"/>
      <c r="AT167" s="17" t="s">
        <v>190</v>
      </c>
      <c r="AU167" s="17" t="s">
        <v>90</v>
      </c>
    </row>
    <row r="168" spans="2:65" s="12" customFormat="1">
      <c r="B168" s="178"/>
      <c r="D168" s="175" t="s">
        <v>192</v>
      </c>
      <c r="E168" s="179" t="s">
        <v>1</v>
      </c>
      <c r="F168" s="180" t="s">
        <v>221</v>
      </c>
      <c r="H168" s="181">
        <v>0.60599999999999998</v>
      </c>
      <c r="I168" s="182"/>
      <c r="L168" s="178"/>
      <c r="M168" s="183"/>
      <c r="T168" s="184"/>
      <c r="AT168" s="179" t="s">
        <v>192</v>
      </c>
      <c r="AU168" s="179" t="s">
        <v>90</v>
      </c>
      <c r="AV168" s="12" t="s">
        <v>90</v>
      </c>
      <c r="AW168" s="12" t="s">
        <v>31</v>
      </c>
      <c r="AX168" s="12" t="s">
        <v>85</v>
      </c>
      <c r="AY168" s="179" t="s">
        <v>181</v>
      </c>
    </row>
    <row r="169" spans="2:65" s="1" customFormat="1" ht="24.2" customHeight="1">
      <c r="B169" s="34"/>
      <c r="C169" s="163" t="s">
        <v>222</v>
      </c>
      <c r="D169" s="163" t="s">
        <v>184</v>
      </c>
      <c r="E169" s="164" t="s">
        <v>223</v>
      </c>
      <c r="F169" s="165" t="s">
        <v>224</v>
      </c>
      <c r="G169" s="166" t="s">
        <v>225</v>
      </c>
      <c r="H169" s="167">
        <v>10</v>
      </c>
      <c r="I169" s="168">
        <v>1.5</v>
      </c>
      <c r="J169" s="169">
        <f>ROUND(I169*H169,2)</f>
        <v>15</v>
      </c>
      <c r="K169" s="170"/>
      <c r="L169" s="34"/>
      <c r="M169" s="171" t="s">
        <v>1</v>
      </c>
      <c r="N169" s="137" t="s">
        <v>44</v>
      </c>
      <c r="P169" s="172">
        <f>O169*H169</f>
        <v>0</v>
      </c>
      <c r="Q169" s="172">
        <v>0</v>
      </c>
      <c r="R169" s="172">
        <f>Q169*H169</f>
        <v>0</v>
      </c>
      <c r="S169" s="172">
        <v>2.4E-2</v>
      </c>
      <c r="T169" s="173">
        <f>S169*H169</f>
        <v>0.24</v>
      </c>
      <c r="AR169" s="174" t="s">
        <v>188</v>
      </c>
      <c r="AT169" s="174" t="s">
        <v>184</v>
      </c>
      <c r="AU169" s="174" t="s">
        <v>90</v>
      </c>
      <c r="AY169" s="17" t="s">
        <v>181</v>
      </c>
      <c r="BE169" s="103">
        <f>IF(N169="základná",J169,0)</f>
        <v>0</v>
      </c>
      <c r="BF169" s="103">
        <f>IF(N169="znížená",J169,0)</f>
        <v>15</v>
      </c>
      <c r="BG169" s="103">
        <f>IF(N169="zákl. prenesená",J169,0)</f>
        <v>0</v>
      </c>
      <c r="BH169" s="103">
        <f>IF(N169="zníž. prenesená",J169,0)</f>
        <v>0</v>
      </c>
      <c r="BI169" s="103">
        <f>IF(N169="nulová",J169,0)</f>
        <v>0</v>
      </c>
      <c r="BJ169" s="17" t="s">
        <v>90</v>
      </c>
      <c r="BK169" s="103">
        <f>ROUND(I169*H169,2)</f>
        <v>15</v>
      </c>
      <c r="BL169" s="17" t="s">
        <v>188</v>
      </c>
      <c r="BM169" s="174" t="s">
        <v>226</v>
      </c>
    </row>
    <row r="170" spans="2:65" s="1" customFormat="1" ht="19.5">
      <c r="B170" s="34"/>
      <c r="D170" s="175" t="s">
        <v>190</v>
      </c>
      <c r="F170" s="176" t="s">
        <v>227</v>
      </c>
      <c r="I170" s="139"/>
      <c r="L170" s="34"/>
      <c r="M170" s="177"/>
      <c r="T170" s="61"/>
      <c r="AT170" s="17" t="s">
        <v>190</v>
      </c>
      <c r="AU170" s="17" t="s">
        <v>90</v>
      </c>
    </row>
    <row r="171" spans="2:65" s="12" customFormat="1">
      <c r="B171" s="178"/>
      <c r="D171" s="175" t="s">
        <v>192</v>
      </c>
      <c r="E171" s="179" t="s">
        <v>1</v>
      </c>
      <c r="F171" s="180" t="s">
        <v>228</v>
      </c>
      <c r="H171" s="181">
        <v>10</v>
      </c>
      <c r="I171" s="182"/>
      <c r="L171" s="178"/>
      <c r="M171" s="183"/>
      <c r="T171" s="184"/>
      <c r="AT171" s="179" t="s">
        <v>192</v>
      </c>
      <c r="AU171" s="179" t="s">
        <v>90</v>
      </c>
      <c r="AV171" s="12" t="s">
        <v>90</v>
      </c>
      <c r="AW171" s="12" t="s">
        <v>31</v>
      </c>
      <c r="AX171" s="12" t="s">
        <v>85</v>
      </c>
      <c r="AY171" s="179" t="s">
        <v>181</v>
      </c>
    </row>
    <row r="172" spans="2:65" s="1" customFormat="1" ht="24.2" customHeight="1">
      <c r="B172" s="34"/>
      <c r="C172" s="163" t="s">
        <v>229</v>
      </c>
      <c r="D172" s="163" t="s">
        <v>184</v>
      </c>
      <c r="E172" s="164" t="s">
        <v>230</v>
      </c>
      <c r="F172" s="165" t="s">
        <v>231</v>
      </c>
      <c r="G172" s="166" t="s">
        <v>225</v>
      </c>
      <c r="H172" s="167">
        <v>4</v>
      </c>
      <c r="I172" s="168">
        <v>1.5</v>
      </c>
      <c r="J172" s="169">
        <f>ROUND(I172*H172,2)</f>
        <v>6</v>
      </c>
      <c r="K172" s="170"/>
      <c r="L172" s="34"/>
      <c r="M172" s="171" t="s">
        <v>1</v>
      </c>
      <c r="N172" s="137" t="s">
        <v>44</v>
      </c>
      <c r="P172" s="172">
        <f>O172*H172</f>
        <v>0</v>
      </c>
      <c r="Q172" s="172">
        <v>0</v>
      </c>
      <c r="R172" s="172">
        <f>Q172*H172</f>
        <v>0</v>
      </c>
      <c r="S172" s="172">
        <v>0.03</v>
      </c>
      <c r="T172" s="173">
        <f>S172*H172</f>
        <v>0.12</v>
      </c>
      <c r="AR172" s="174" t="s">
        <v>188</v>
      </c>
      <c r="AT172" s="174" t="s">
        <v>184</v>
      </c>
      <c r="AU172" s="174" t="s">
        <v>90</v>
      </c>
      <c r="AY172" s="17" t="s">
        <v>181</v>
      </c>
      <c r="BE172" s="103">
        <f>IF(N172="základná",J172,0)</f>
        <v>0</v>
      </c>
      <c r="BF172" s="103">
        <f>IF(N172="znížená",J172,0)</f>
        <v>6</v>
      </c>
      <c r="BG172" s="103">
        <f>IF(N172="zákl. prenesená",J172,0)</f>
        <v>0</v>
      </c>
      <c r="BH172" s="103">
        <f>IF(N172="zníž. prenesená",J172,0)</f>
        <v>0</v>
      </c>
      <c r="BI172" s="103">
        <f>IF(N172="nulová",J172,0)</f>
        <v>0</v>
      </c>
      <c r="BJ172" s="17" t="s">
        <v>90</v>
      </c>
      <c r="BK172" s="103">
        <f>ROUND(I172*H172,2)</f>
        <v>6</v>
      </c>
      <c r="BL172" s="17" t="s">
        <v>188</v>
      </c>
      <c r="BM172" s="174" t="s">
        <v>232</v>
      </c>
    </row>
    <row r="173" spans="2:65" s="1" customFormat="1" ht="19.5">
      <c r="B173" s="34"/>
      <c r="D173" s="175" t="s">
        <v>190</v>
      </c>
      <c r="F173" s="176" t="s">
        <v>233</v>
      </c>
      <c r="I173" s="139"/>
      <c r="L173" s="34"/>
      <c r="M173" s="177"/>
      <c r="T173" s="61"/>
      <c r="AT173" s="17" t="s">
        <v>190</v>
      </c>
      <c r="AU173" s="17" t="s">
        <v>90</v>
      </c>
    </row>
    <row r="174" spans="2:65" s="12" customFormat="1">
      <c r="B174" s="178"/>
      <c r="D174" s="175" t="s">
        <v>192</v>
      </c>
      <c r="E174" s="179" t="s">
        <v>1</v>
      </c>
      <c r="F174" s="180" t="s">
        <v>234</v>
      </c>
      <c r="H174" s="181">
        <v>4</v>
      </c>
      <c r="I174" s="182"/>
      <c r="L174" s="178"/>
      <c r="M174" s="183"/>
      <c r="T174" s="184"/>
      <c r="AT174" s="179" t="s">
        <v>192</v>
      </c>
      <c r="AU174" s="179" t="s">
        <v>90</v>
      </c>
      <c r="AV174" s="12" t="s">
        <v>90</v>
      </c>
      <c r="AW174" s="12" t="s">
        <v>31</v>
      </c>
      <c r="AX174" s="12" t="s">
        <v>85</v>
      </c>
      <c r="AY174" s="179" t="s">
        <v>181</v>
      </c>
    </row>
    <row r="175" spans="2:65" s="1" customFormat="1" ht="24.2" customHeight="1">
      <c r="B175" s="34"/>
      <c r="C175" s="163" t="s">
        <v>182</v>
      </c>
      <c r="D175" s="163" t="s">
        <v>184</v>
      </c>
      <c r="E175" s="164" t="s">
        <v>235</v>
      </c>
      <c r="F175" s="165" t="s">
        <v>236</v>
      </c>
      <c r="G175" s="166" t="s">
        <v>187</v>
      </c>
      <c r="H175" s="167">
        <v>17.574000000000002</v>
      </c>
      <c r="I175" s="168">
        <v>12.8</v>
      </c>
      <c r="J175" s="169">
        <f>ROUND(I175*H175,2)</f>
        <v>224.95</v>
      </c>
      <c r="K175" s="170"/>
      <c r="L175" s="34"/>
      <c r="M175" s="171" t="s">
        <v>1</v>
      </c>
      <c r="N175" s="137" t="s">
        <v>44</v>
      </c>
      <c r="P175" s="172">
        <f>O175*H175</f>
        <v>0</v>
      </c>
      <c r="Q175" s="172">
        <v>0</v>
      </c>
      <c r="R175" s="172">
        <f>Q175*H175</f>
        <v>0</v>
      </c>
      <c r="S175" s="172">
        <v>7.5999999999999998E-2</v>
      </c>
      <c r="T175" s="173">
        <f>S175*H175</f>
        <v>1.3356240000000001</v>
      </c>
      <c r="AR175" s="174" t="s">
        <v>188</v>
      </c>
      <c r="AT175" s="174" t="s">
        <v>184</v>
      </c>
      <c r="AU175" s="174" t="s">
        <v>90</v>
      </c>
      <c r="AY175" s="17" t="s">
        <v>181</v>
      </c>
      <c r="BE175" s="103">
        <f>IF(N175="základná",J175,0)</f>
        <v>0</v>
      </c>
      <c r="BF175" s="103">
        <f>IF(N175="znížená",J175,0)</f>
        <v>224.95</v>
      </c>
      <c r="BG175" s="103">
        <f>IF(N175="zákl. prenesená",J175,0)</f>
        <v>0</v>
      </c>
      <c r="BH175" s="103">
        <f>IF(N175="zníž. prenesená",J175,0)</f>
        <v>0</v>
      </c>
      <c r="BI175" s="103">
        <f>IF(N175="nulová",J175,0)</f>
        <v>0</v>
      </c>
      <c r="BJ175" s="17" t="s">
        <v>90</v>
      </c>
      <c r="BK175" s="103">
        <f>ROUND(I175*H175,2)</f>
        <v>224.95</v>
      </c>
      <c r="BL175" s="17" t="s">
        <v>188</v>
      </c>
      <c r="BM175" s="174" t="s">
        <v>237</v>
      </c>
    </row>
    <row r="176" spans="2:65" s="1" customFormat="1" ht="19.5">
      <c r="B176" s="34"/>
      <c r="D176" s="175" t="s">
        <v>190</v>
      </c>
      <c r="F176" s="176" t="s">
        <v>227</v>
      </c>
      <c r="I176" s="139"/>
      <c r="L176" s="34"/>
      <c r="M176" s="177"/>
      <c r="T176" s="61"/>
      <c r="AT176" s="17" t="s">
        <v>190</v>
      </c>
      <c r="AU176" s="17" t="s">
        <v>90</v>
      </c>
    </row>
    <row r="177" spans="2:65" s="12" customFormat="1">
      <c r="B177" s="178"/>
      <c r="D177" s="175" t="s">
        <v>192</v>
      </c>
      <c r="E177" s="179" t="s">
        <v>1</v>
      </c>
      <c r="F177" s="180" t="s">
        <v>238</v>
      </c>
      <c r="H177" s="181">
        <v>17.574000000000002</v>
      </c>
      <c r="I177" s="182"/>
      <c r="L177" s="178"/>
      <c r="M177" s="183"/>
      <c r="T177" s="184"/>
      <c r="AT177" s="179" t="s">
        <v>192</v>
      </c>
      <c r="AU177" s="179" t="s">
        <v>90</v>
      </c>
      <c r="AV177" s="12" t="s">
        <v>90</v>
      </c>
      <c r="AW177" s="12" t="s">
        <v>31</v>
      </c>
      <c r="AX177" s="12" t="s">
        <v>85</v>
      </c>
      <c r="AY177" s="179" t="s">
        <v>181</v>
      </c>
    </row>
    <row r="178" spans="2:65" s="1" customFormat="1" ht="24.2" customHeight="1">
      <c r="B178" s="34"/>
      <c r="C178" s="163" t="s">
        <v>228</v>
      </c>
      <c r="D178" s="163" t="s">
        <v>184</v>
      </c>
      <c r="E178" s="164" t="s">
        <v>239</v>
      </c>
      <c r="F178" s="165" t="s">
        <v>240</v>
      </c>
      <c r="G178" s="166" t="s">
        <v>187</v>
      </c>
      <c r="H178" s="167">
        <v>13.5</v>
      </c>
      <c r="I178" s="168">
        <v>12.8</v>
      </c>
      <c r="J178" s="169">
        <f>ROUND(I178*H178,2)</f>
        <v>172.8</v>
      </c>
      <c r="K178" s="170"/>
      <c r="L178" s="34"/>
      <c r="M178" s="171" t="s">
        <v>1</v>
      </c>
      <c r="N178" s="137" t="s">
        <v>44</v>
      </c>
      <c r="P178" s="172">
        <f>O178*H178</f>
        <v>0</v>
      </c>
      <c r="Q178" s="172">
        <v>0</v>
      </c>
      <c r="R178" s="172">
        <f>Q178*H178</f>
        <v>0</v>
      </c>
      <c r="S178" s="172">
        <v>2.5000000000000001E-2</v>
      </c>
      <c r="T178" s="173">
        <f>S178*H178</f>
        <v>0.33750000000000002</v>
      </c>
      <c r="AR178" s="174" t="s">
        <v>188</v>
      </c>
      <c r="AT178" s="174" t="s">
        <v>184</v>
      </c>
      <c r="AU178" s="174" t="s">
        <v>90</v>
      </c>
      <c r="AY178" s="17" t="s">
        <v>181</v>
      </c>
      <c r="BE178" s="103">
        <f>IF(N178="základná",J178,0)</f>
        <v>0</v>
      </c>
      <c r="BF178" s="103">
        <f>IF(N178="znížená",J178,0)</f>
        <v>172.8</v>
      </c>
      <c r="BG178" s="103">
        <f>IF(N178="zákl. prenesená",J178,0)</f>
        <v>0</v>
      </c>
      <c r="BH178" s="103">
        <f>IF(N178="zníž. prenesená",J178,0)</f>
        <v>0</v>
      </c>
      <c r="BI178" s="103">
        <f>IF(N178="nulová",J178,0)</f>
        <v>0</v>
      </c>
      <c r="BJ178" s="17" t="s">
        <v>90</v>
      </c>
      <c r="BK178" s="103">
        <f>ROUND(I178*H178,2)</f>
        <v>172.8</v>
      </c>
      <c r="BL178" s="17" t="s">
        <v>188</v>
      </c>
      <c r="BM178" s="174" t="s">
        <v>241</v>
      </c>
    </row>
    <row r="179" spans="2:65" s="1" customFormat="1" ht="19.5">
      <c r="B179" s="34"/>
      <c r="D179" s="175" t="s">
        <v>190</v>
      </c>
      <c r="F179" s="176" t="s">
        <v>233</v>
      </c>
      <c r="I179" s="139"/>
      <c r="L179" s="34"/>
      <c r="M179" s="177"/>
      <c r="T179" s="61"/>
      <c r="AT179" s="17" t="s">
        <v>190</v>
      </c>
      <c r="AU179" s="17" t="s">
        <v>90</v>
      </c>
    </row>
    <row r="180" spans="2:65" s="12" customFormat="1">
      <c r="B180" s="178"/>
      <c r="D180" s="175" t="s">
        <v>192</v>
      </c>
      <c r="E180" s="179" t="s">
        <v>1</v>
      </c>
      <c r="F180" s="180" t="s">
        <v>242</v>
      </c>
      <c r="H180" s="181">
        <v>13.5</v>
      </c>
      <c r="I180" s="182"/>
      <c r="L180" s="178"/>
      <c r="M180" s="183"/>
      <c r="T180" s="184"/>
      <c r="AT180" s="179" t="s">
        <v>192</v>
      </c>
      <c r="AU180" s="179" t="s">
        <v>90</v>
      </c>
      <c r="AV180" s="12" t="s">
        <v>90</v>
      </c>
      <c r="AW180" s="12" t="s">
        <v>31</v>
      </c>
      <c r="AX180" s="12" t="s">
        <v>85</v>
      </c>
      <c r="AY180" s="179" t="s">
        <v>181</v>
      </c>
    </row>
    <row r="181" spans="2:65" s="1" customFormat="1" ht="24.2" customHeight="1">
      <c r="B181" s="34"/>
      <c r="C181" s="163" t="s">
        <v>243</v>
      </c>
      <c r="D181" s="163" t="s">
        <v>184</v>
      </c>
      <c r="E181" s="164" t="s">
        <v>244</v>
      </c>
      <c r="F181" s="165" t="s">
        <v>245</v>
      </c>
      <c r="G181" s="166" t="s">
        <v>225</v>
      </c>
      <c r="H181" s="167">
        <v>17</v>
      </c>
      <c r="I181" s="168">
        <v>10</v>
      </c>
      <c r="J181" s="169">
        <f>ROUND(I181*H181,2)</f>
        <v>170</v>
      </c>
      <c r="K181" s="170"/>
      <c r="L181" s="34"/>
      <c r="M181" s="171" t="s">
        <v>1</v>
      </c>
      <c r="N181" s="137" t="s">
        <v>44</v>
      </c>
      <c r="P181" s="172">
        <f>O181*H181</f>
        <v>0</v>
      </c>
      <c r="Q181" s="172">
        <v>0</v>
      </c>
      <c r="R181" s="172">
        <f>Q181*H181</f>
        <v>0</v>
      </c>
      <c r="S181" s="172">
        <v>7.2999999999999995E-2</v>
      </c>
      <c r="T181" s="173">
        <f>S181*H181</f>
        <v>1.2409999999999999</v>
      </c>
      <c r="AR181" s="174" t="s">
        <v>188</v>
      </c>
      <c r="AT181" s="174" t="s">
        <v>184</v>
      </c>
      <c r="AU181" s="174" t="s">
        <v>90</v>
      </c>
      <c r="AY181" s="17" t="s">
        <v>181</v>
      </c>
      <c r="BE181" s="103">
        <f>IF(N181="základná",J181,0)</f>
        <v>0</v>
      </c>
      <c r="BF181" s="103">
        <f>IF(N181="znížená",J181,0)</f>
        <v>170</v>
      </c>
      <c r="BG181" s="103">
        <f>IF(N181="zákl. prenesená",J181,0)</f>
        <v>0</v>
      </c>
      <c r="BH181" s="103">
        <f>IF(N181="zníž. prenesená",J181,0)</f>
        <v>0</v>
      </c>
      <c r="BI181" s="103">
        <f>IF(N181="nulová",J181,0)</f>
        <v>0</v>
      </c>
      <c r="BJ181" s="17" t="s">
        <v>90</v>
      </c>
      <c r="BK181" s="103">
        <f>ROUND(I181*H181,2)</f>
        <v>170</v>
      </c>
      <c r="BL181" s="17" t="s">
        <v>188</v>
      </c>
      <c r="BM181" s="174" t="s">
        <v>246</v>
      </c>
    </row>
    <row r="182" spans="2:65" s="12" customFormat="1">
      <c r="B182" s="178"/>
      <c r="D182" s="175" t="s">
        <v>192</v>
      </c>
      <c r="E182" s="179" t="s">
        <v>1</v>
      </c>
      <c r="F182" s="180" t="s">
        <v>247</v>
      </c>
      <c r="H182" s="181">
        <v>8</v>
      </c>
      <c r="I182" s="182"/>
      <c r="L182" s="178"/>
      <c r="M182" s="183"/>
      <c r="T182" s="184"/>
      <c r="AT182" s="179" t="s">
        <v>192</v>
      </c>
      <c r="AU182" s="179" t="s">
        <v>90</v>
      </c>
      <c r="AV182" s="12" t="s">
        <v>90</v>
      </c>
      <c r="AW182" s="12" t="s">
        <v>31</v>
      </c>
      <c r="AX182" s="12" t="s">
        <v>78</v>
      </c>
      <c r="AY182" s="179" t="s">
        <v>181</v>
      </c>
    </row>
    <row r="183" spans="2:65" s="12" customFormat="1">
      <c r="B183" s="178"/>
      <c r="D183" s="175" t="s">
        <v>192</v>
      </c>
      <c r="E183" s="179" t="s">
        <v>1</v>
      </c>
      <c r="F183" s="180" t="s">
        <v>248</v>
      </c>
      <c r="H183" s="181">
        <v>8</v>
      </c>
      <c r="I183" s="182"/>
      <c r="L183" s="178"/>
      <c r="M183" s="183"/>
      <c r="T183" s="184"/>
      <c r="AT183" s="179" t="s">
        <v>192</v>
      </c>
      <c r="AU183" s="179" t="s">
        <v>90</v>
      </c>
      <c r="AV183" s="12" t="s">
        <v>90</v>
      </c>
      <c r="AW183" s="12" t="s">
        <v>31</v>
      </c>
      <c r="AX183" s="12" t="s">
        <v>78</v>
      </c>
      <c r="AY183" s="179" t="s">
        <v>181</v>
      </c>
    </row>
    <row r="184" spans="2:65" s="12" customFormat="1">
      <c r="B184" s="178"/>
      <c r="D184" s="175" t="s">
        <v>192</v>
      </c>
      <c r="E184" s="179" t="s">
        <v>1</v>
      </c>
      <c r="F184" s="180" t="s">
        <v>249</v>
      </c>
      <c r="H184" s="181">
        <v>1</v>
      </c>
      <c r="I184" s="182"/>
      <c r="L184" s="178"/>
      <c r="M184" s="183"/>
      <c r="T184" s="184"/>
      <c r="AT184" s="179" t="s">
        <v>192</v>
      </c>
      <c r="AU184" s="179" t="s">
        <v>90</v>
      </c>
      <c r="AV184" s="12" t="s">
        <v>90</v>
      </c>
      <c r="AW184" s="12" t="s">
        <v>31</v>
      </c>
      <c r="AX184" s="12" t="s">
        <v>78</v>
      </c>
      <c r="AY184" s="179" t="s">
        <v>181</v>
      </c>
    </row>
    <row r="185" spans="2:65" s="13" customFormat="1">
      <c r="B185" s="185"/>
      <c r="D185" s="175" t="s">
        <v>192</v>
      </c>
      <c r="E185" s="186" t="s">
        <v>1</v>
      </c>
      <c r="F185" s="187" t="s">
        <v>206</v>
      </c>
      <c r="H185" s="188">
        <v>17</v>
      </c>
      <c r="I185" s="189"/>
      <c r="L185" s="185"/>
      <c r="M185" s="190"/>
      <c r="T185" s="191"/>
      <c r="AT185" s="186" t="s">
        <v>192</v>
      </c>
      <c r="AU185" s="186" t="s">
        <v>90</v>
      </c>
      <c r="AV185" s="13" t="s">
        <v>188</v>
      </c>
      <c r="AW185" s="13" t="s">
        <v>31</v>
      </c>
      <c r="AX185" s="13" t="s">
        <v>85</v>
      </c>
      <c r="AY185" s="186" t="s">
        <v>181</v>
      </c>
    </row>
    <row r="186" spans="2:65" s="1" customFormat="1" ht="24.2" customHeight="1">
      <c r="B186" s="34"/>
      <c r="C186" s="163" t="s">
        <v>250</v>
      </c>
      <c r="D186" s="163" t="s">
        <v>184</v>
      </c>
      <c r="E186" s="164" t="s">
        <v>251</v>
      </c>
      <c r="F186" s="165" t="s">
        <v>252</v>
      </c>
      <c r="G186" s="166" t="s">
        <v>225</v>
      </c>
      <c r="H186" s="167">
        <v>2</v>
      </c>
      <c r="I186" s="168">
        <v>35</v>
      </c>
      <c r="J186" s="169">
        <f>ROUND(I186*H186,2)</f>
        <v>70</v>
      </c>
      <c r="K186" s="170"/>
      <c r="L186" s="34"/>
      <c r="M186" s="171" t="s">
        <v>1</v>
      </c>
      <c r="N186" s="137" t="s">
        <v>44</v>
      </c>
      <c r="P186" s="172">
        <f>O186*H186</f>
        <v>0</v>
      </c>
      <c r="Q186" s="172">
        <v>0</v>
      </c>
      <c r="R186" s="172">
        <f>Q186*H186</f>
        <v>0</v>
      </c>
      <c r="S186" s="172">
        <v>0.34399999999999997</v>
      </c>
      <c r="T186" s="173">
        <f>S186*H186</f>
        <v>0.68799999999999994</v>
      </c>
      <c r="AR186" s="174" t="s">
        <v>188</v>
      </c>
      <c r="AT186" s="174" t="s">
        <v>184</v>
      </c>
      <c r="AU186" s="174" t="s">
        <v>90</v>
      </c>
      <c r="AY186" s="17" t="s">
        <v>181</v>
      </c>
      <c r="BE186" s="103">
        <f>IF(N186="základná",J186,0)</f>
        <v>0</v>
      </c>
      <c r="BF186" s="103">
        <f>IF(N186="znížená",J186,0)</f>
        <v>70</v>
      </c>
      <c r="BG186" s="103">
        <f>IF(N186="zákl. prenesená",J186,0)</f>
        <v>0</v>
      </c>
      <c r="BH186" s="103">
        <f>IF(N186="zníž. prenesená",J186,0)</f>
        <v>0</v>
      </c>
      <c r="BI186" s="103">
        <f>IF(N186="nulová",J186,0)</f>
        <v>0</v>
      </c>
      <c r="BJ186" s="17" t="s">
        <v>90</v>
      </c>
      <c r="BK186" s="103">
        <f>ROUND(I186*H186,2)</f>
        <v>70</v>
      </c>
      <c r="BL186" s="17" t="s">
        <v>188</v>
      </c>
      <c r="BM186" s="174" t="s">
        <v>253</v>
      </c>
    </row>
    <row r="187" spans="2:65" s="12" customFormat="1">
      <c r="B187" s="178"/>
      <c r="D187" s="175" t="s">
        <v>192</v>
      </c>
      <c r="E187" s="179" t="s">
        <v>1</v>
      </c>
      <c r="F187" s="180" t="s">
        <v>254</v>
      </c>
      <c r="H187" s="181">
        <v>1</v>
      </c>
      <c r="I187" s="182"/>
      <c r="L187" s="178"/>
      <c r="M187" s="183"/>
      <c r="T187" s="184"/>
      <c r="AT187" s="179" t="s">
        <v>192</v>
      </c>
      <c r="AU187" s="179" t="s">
        <v>90</v>
      </c>
      <c r="AV187" s="12" t="s">
        <v>90</v>
      </c>
      <c r="AW187" s="12" t="s">
        <v>31</v>
      </c>
      <c r="AX187" s="12" t="s">
        <v>78</v>
      </c>
      <c r="AY187" s="179" t="s">
        <v>181</v>
      </c>
    </row>
    <row r="188" spans="2:65" s="12" customFormat="1">
      <c r="B188" s="178"/>
      <c r="D188" s="175" t="s">
        <v>192</v>
      </c>
      <c r="E188" s="179" t="s">
        <v>1</v>
      </c>
      <c r="F188" s="180" t="s">
        <v>249</v>
      </c>
      <c r="H188" s="181">
        <v>1</v>
      </c>
      <c r="I188" s="182"/>
      <c r="L188" s="178"/>
      <c r="M188" s="183"/>
      <c r="T188" s="184"/>
      <c r="AT188" s="179" t="s">
        <v>192</v>
      </c>
      <c r="AU188" s="179" t="s">
        <v>90</v>
      </c>
      <c r="AV188" s="12" t="s">
        <v>90</v>
      </c>
      <c r="AW188" s="12" t="s">
        <v>31</v>
      </c>
      <c r="AX188" s="12" t="s">
        <v>78</v>
      </c>
      <c r="AY188" s="179" t="s">
        <v>181</v>
      </c>
    </row>
    <row r="189" spans="2:65" s="13" customFormat="1">
      <c r="B189" s="185"/>
      <c r="D189" s="175" t="s">
        <v>192</v>
      </c>
      <c r="E189" s="186" t="s">
        <v>1</v>
      </c>
      <c r="F189" s="187" t="s">
        <v>206</v>
      </c>
      <c r="H189" s="188">
        <v>2</v>
      </c>
      <c r="I189" s="189"/>
      <c r="L189" s="185"/>
      <c r="M189" s="190"/>
      <c r="T189" s="191"/>
      <c r="AT189" s="186" t="s">
        <v>192</v>
      </c>
      <c r="AU189" s="186" t="s">
        <v>90</v>
      </c>
      <c r="AV189" s="13" t="s">
        <v>188</v>
      </c>
      <c r="AW189" s="13" t="s">
        <v>31</v>
      </c>
      <c r="AX189" s="13" t="s">
        <v>85</v>
      </c>
      <c r="AY189" s="186" t="s">
        <v>181</v>
      </c>
    </row>
    <row r="190" spans="2:65" s="1" customFormat="1" ht="24.2" customHeight="1">
      <c r="B190" s="34"/>
      <c r="C190" s="163" t="s">
        <v>255</v>
      </c>
      <c r="D190" s="163" t="s">
        <v>184</v>
      </c>
      <c r="E190" s="164" t="s">
        <v>256</v>
      </c>
      <c r="F190" s="165" t="s">
        <v>257</v>
      </c>
      <c r="G190" s="166" t="s">
        <v>187</v>
      </c>
      <c r="H190" s="167">
        <v>2.02</v>
      </c>
      <c r="I190" s="168">
        <v>26.5</v>
      </c>
      <c r="J190" s="169">
        <f>ROUND(I190*H190,2)</f>
        <v>53.53</v>
      </c>
      <c r="K190" s="170"/>
      <c r="L190" s="34"/>
      <c r="M190" s="171" t="s">
        <v>1</v>
      </c>
      <c r="N190" s="137" t="s">
        <v>44</v>
      </c>
      <c r="P190" s="172">
        <f>O190*H190</f>
        <v>0</v>
      </c>
      <c r="Q190" s="172">
        <v>0</v>
      </c>
      <c r="R190" s="172">
        <f>Q190*H190</f>
        <v>0</v>
      </c>
      <c r="S190" s="172">
        <v>0.27</v>
      </c>
      <c r="T190" s="173">
        <f>S190*H190</f>
        <v>0.5454</v>
      </c>
      <c r="AR190" s="174" t="s">
        <v>188</v>
      </c>
      <c r="AT190" s="174" t="s">
        <v>184</v>
      </c>
      <c r="AU190" s="174" t="s">
        <v>90</v>
      </c>
      <c r="AY190" s="17" t="s">
        <v>181</v>
      </c>
      <c r="BE190" s="103">
        <f>IF(N190="základná",J190,0)</f>
        <v>0</v>
      </c>
      <c r="BF190" s="103">
        <f>IF(N190="znížená",J190,0)</f>
        <v>53.53</v>
      </c>
      <c r="BG190" s="103">
        <f>IF(N190="zákl. prenesená",J190,0)</f>
        <v>0</v>
      </c>
      <c r="BH190" s="103">
        <f>IF(N190="zníž. prenesená",J190,0)</f>
        <v>0</v>
      </c>
      <c r="BI190" s="103">
        <f>IF(N190="nulová",J190,0)</f>
        <v>0</v>
      </c>
      <c r="BJ190" s="17" t="s">
        <v>90</v>
      </c>
      <c r="BK190" s="103">
        <f>ROUND(I190*H190,2)</f>
        <v>53.53</v>
      </c>
      <c r="BL190" s="17" t="s">
        <v>188</v>
      </c>
      <c r="BM190" s="174" t="s">
        <v>258</v>
      </c>
    </row>
    <row r="191" spans="2:65" s="1" customFormat="1" ht="19.5">
      <c r="B191" s="34"/>
      <c r="D191" s="175" t="s">
        <v>190</v>
      </c>
      <c r="F191" s="176" t="s">
        <v>220</v>
      </c>
      <c r="I191" s="139"/>
      <c r="L191" s="34"/>
      <c r="M191" s="177"/>
      <c r="T191" s="61"/>
      <c r="AT191" s="17" t="s">
        <v>190</v>
      </c>
      <c r="AU191" s="17" t="s">
        <v>90</v>
      </c>
    </row>
    <row r="192" spans="2:65" s="12" customFormat="1">
      <c r="B192" s="178"/>
      <c r="D192" s="175" t="s">
        <v>192</v>
      </c>
      <c r="E192" s="179" t="s">
        <v>1</v>
      </c>
      <c r="F192" s="180" t="s">
        <v>259</v>
      </c>
      <c r="H192" s="181">
        <v>2.02</v>
      </c>
      <c r="I192" s="182"/>
      <c r="L192" s="178"/>
      <c r="M192" s="183"/>
      <c r="T192" s="184"/>
      <c r="AT192" s="179" t="s">
        <v>192</v>
      </c>
      <c r="AU192" s="179" t="s">
        <v>90</v>
      </c>
      <c r="AV192" s="12" t="s">
        <v>90</v>
      </c>
      <c r="AW192" s="12" t="s">
        <v>31</v>
      </c>
      <c r="AX192" s="12" t="s">
        <v>85</v>
      </c>
      <c r="AY192" s="179" t="s">
        <v>181</v>
      </c>
    </row>
    <row r="193" spans="2:65" s="1" customFormat="1" ht="24.2" customHeight="1">
      <c r="B193" s="34"/>
      <c r="C193" s="163" t="s">
        <v>260</v>
      </c>
      <c r="D193" s="163" t="s">
        <v>184</v>
      </c>
      <c r="E193" s="164" t="s">
        <v>261</v>
      </c>
      <c r="F193" s="165" t="s">
        <v>262</v>
      </c>
      <c r="G193" s="166" t="s">
        <v>263</v>
      </c>
      <c r="H193" s="167">
        <v>30</v>
      </c>
      <c r="I193" s="168">
        <v>1.6</v>
      </c>
      <c r="J193" s="169">
        <f>ROUND(I193*H193,2)</f>
        <v>48</v>
      </c>
      <c r="K193" s="170"/>
      <c r="L193" s="34"/>
      <c r="M193" s="171" t="s">
        <v>1</v>
      </c>
      <c r="N193" s="137" t="s">
        <v>44</v>
      </c>
      <c r="P193" s="172">
        <f>O193*H193</f>
        <v>0</v>
      </c>
      <c r="Q193" s="172">
        <v>1.0000000000000001E-5</v>
      </c>
      <c r="R193" s="172">
        <f>Q193*H193</f>
        <v>3.0000000000000003E-4</v>
      </c>
      <c r="S193" s="172">
        <v>1.8000000000000001E-4</v>
      </c>
      <c r="T193" s="173">
        <f>S193*H193</f>
        <v>5.4000000000000003E-3</v>
      </c>
      <c r="AR193" s="174" t="s">
        <v>188</v>
      </c>
      <c r="AT193" s="174" t="s">
        <v>184</v>
      </c>
      <c r="AU193" s="174" t="s">
        <v>90</v>
      </c>
      <c r="AY193" s="17" t="s">
        <v>181</v>
      </c>
      <c r="BE193" s="103">
        <f>IF(N193="základná",J193,0)</f>
        <v>0</v>
      </c>
      <c r="BF193" s="103">
        <f>IF(N193="znížená",J193,0)</f>
        <v>48</v>
      </c>
      <c r="BG193" s="103">
        <f>IF(N193="zákl. prenesená",J193,0)</f>
        <v>0</v>
      </c>
      <c r="BH193" s="103">
        <f>IF(N193="zníž. prenesená",J193,0)</f>
        <v>0</v>
      </c>
      <c r="BI193" s="103">
        <f>IF(N193="nulová",J193,0)</f>
        <v>0</v>
      </c>
      <c r="BJ193" s="17" t="s">
        <v>90</v>
      </c>
      <c r="BK193" s="103">
        <f>ROUND(I193*H193,2)</f>
        <v>48</v>
      </c>
      <c r="BL193" s="17" t="s">
        <v>188</v>
      </c>
      <c r="BM193" s="174" t="s">
        <v>264</v>
      </c>
    </row>
    <row r="194" spans="2:65" s="12" customFormat="1">
      <c r="B194" s="178"/>
      <c r="D194" s="175" t="s">
        <v>192</v>
      </c>
      <c r="E194" s="179" t="s">
        <v>1</v>
      </c>
      <c r="F194" s="180" t="s">
        <v>265</v>
      </c>
      <c r="H194" s="181">
        <v>30</v>
      </c>
      <c r="I194" s="182"/>
      <c r="L194" s="178"/>
      <c r="M194" s="183"/>
      <c r="T194" s="184"/>
      <c r="AT194" s="179" t="s">
        <v>192</v>
      </c>
      <c r="AU194" s="179" t="s">
        <v>90</v>
      </c>
      <c r="AV194" s="12" t="s">
        <v>90</v>
      </c>
      <c r="AW194" s="12" t="s">
        <v>31</v>
      </c>
      <c r="AX194" s="12" t="s">
        <v>85</v>
      </c>
      <c r="AY194" s="179" t="s">
        <v>181</v>
      </c>
    </row>
    <row r="195" spans="2:65" s="1" customFormat="1" ht="24.2" customHeight="1">
      <c r="B195" s="34"/>
      <c r="C195" s="163" t="s">
        <v>266</v>
      </c>
      <c r="D195" s="163" t="s">
        <v>184</v>
      </c>
      <c r="E195" s="164" t="s">
        <v>267</v>
      </c>
      <c r="F195" s="165" t="s">
        <v>268</v>
      </c>
      <c r="G195" s="166" t="s">
        <v>263</v>
      </c>
      <c r="H195" s="167">
        <v>55</v>
      </c>
      <c r="I195" s="168">
        <v>2.2000000000000002</v>
      </c>
      <c r="J195" s="169">
        <f>ROUND(I195*H195,2)</f>
        <v>121</v>
      </c>
      <c r="K195" s="170"/>
      <c r="L195" s="34"/>
      <c r="M195" s="171" t="s">
        <v>1</v>
      </c>
      <c r="N195" s="137" t="s">
        <v>44</v>
      </c>
      <c r="P195" s="172">
        <f>O195*H195</f>
        <v>0</v>
      </c>
      <c r="Q195" s="172">
        <v>3.0000000000000001E-5</v>
      </c>
      <c r="R195" s="172">
        <f>Q195*H195</f>
        <v>1.65E-3</v>
      </c>
      <c r="S195" s="172">
        <v>7.9000000000000001E-4</v>
      </c>
      <c r="T195" s="173">
        <f>S195*H195</f>
        <v>4.3450000000000003E-2</v>
      </c>
      <c r="AR195" s="174" t="s">
        <v>188</v>
      </c>
      <c r="AT195" s="174" t="s">
        <v>184</v>
      </c>
      <c r="AU195" s="174" t="s">
        <v>90</v>
      </c>
      <c r="AY195" s="17" t="s">
        <v>181</v>
      </c>
      <c r="BE195" s="103">
        <f>IF(N195="základná",J195,0)</f>
        <v>0</v>
      </c>
      <c r="BF195" s="103">
        <f>IF(N195="znížená",J195,0)</f>
        <v>121</v>
      </c>
      <c r="BG195" s="103">
        <f>IF(N195="zákl. prenesená",J195,0)</f>
        <v>0</v>
      </c>
      <c r="BH195" s="103">
        <f>IF(N195="zníž. prenesená",J195,0)</f>
        <v>0</v>
      </c>
      <c r="BI195" s="103">
        <f>IF(N195="nulová",J195,0)</f>
        <v>0</v>
      </c>
      <c r="BJ195" s="17" t="s">
        <v>90</v>
      </c>
      <c r="BK195" s="103">
        <f>ROUND(I195*H195,2)</f>
        <v>121</v>
      </c>
      <c r="BL195" s="17" t="s">
        <v>188</v>
      </c>
      <c r="BM195" s="174" t="s">
        <v>269</v>
      </c>
    </row>
    <row r="196" spans="2:65" s="12" customFormat="1">
      <c r="B196" s="178"/>
      <c r="D196" s="175" t="s">
        <v>192</v>
      </c>
      <c r="E196" s="179" t="s">
        <v>1</v>
      </c>
      <c r="F196" s="180" t="s">
        <v>270</v>
      </c>
      <c r="H196" s="181">
        <v>55</v>
      </c>
      <c r="I196" s="182"/>
      <c r="L196" s="178"/>
      <c r="M196" s="183"/>
      <c r="T196" s="184"/>
      <c r="AT196" s="179" t="s">
        <v>192</v>
      </c>
      <c r="AU196" s="179" t="s">
        <v>90</v>
      </c>
      <c r="AV196" s="12" t="s">
        <v>90</v>
      </c>
      <c r="AW196" s="12" t="s">
        <v>31</v>
      </c>
      <c r="AX196" s="12" t="s">
        <v>85</v>
      </c>
      <c r="AY196" s="179" t="s">
        <v>181</v>
      </c>
    </row>
    <row r="197" spans="2:65" s="1" customFormat="1" ht="24.2" customHeight="1">
      <c r="B197" s="34"/>
      <c r="C197" s="163" t="s">
        <v>271</v>
      </c>
      <c r="D197" s="163" t="s">
        <v>184</v>
      </c>
      <c r="E197" s="164" t="s">
        <v>272</v>
      </c>
      <c r="F197" s="165" t="s">
        <v>273</v>
      </c>
      <c r="G197" s="166" t="s">
        <v>263</v>
      </c>
      <c r="H197" s="167">
        <v>80</v>
      </c>
      <c r="I197" s="168">
        <v>2.65</v>
      </c>
      <c r="J197" s="169">
        <f>ROUND(I197*H197,2)</f>
        <v>212</v>
      </c>
      <c r="K197" s="170"/>
      <c r="L197" s="34"/>
      <c r="M197" s="171" t="s">
        <v>1</v>
      </c>
      <c r="N197" s="137" t="s">
        <v>44</v>
      </c>
      <c r="P197" s="172">
        <f>O197*H197</f>
        <v>0</v>
      </c>
      <c r="Q197" s="172">
        <v>1.0000000000000001E-5</v>
      </c>
      <c r="R197" s="172">
        <f>Q197*H197</f>
        <v>8.0000000000000004E-4</v>
      </c>
      <c r="S197" s="172">
        <v>1.9000000000000001E-4</v>
      </c>
      <c r="T197" s="173">
        <f>S197*H197</f>
        <v>1.5200000000000002E-2</v>
      </c>
      <c r="AR197" s="174" t="s">
        <v>188</v>
      </c>
      <c r="AT197" s="174" t="s">
        <v>184</v>
      </c>
      <c r="AU197" s="174" t="s">
        <v>90</v>
      </c>
      <c r="AY197" s="17" t="s">
        <v>181</v>
      </c>
      <c r="BE197" s="103">
        <f>IF(N197="základná",J197,0)</f>
        <v>0</v>
      </c>
      <c r="BF197" s="103">
        <f>IF(N197="znížená",J197,0)</f>
        <v>212</v>
      </c>
      <c r="BG197" s="103">
        <f>IF(N197="zákl. prenesená",J197,0)</f>
        <v>0</v>
      </c>
      <c r="BH197" s="103">
        <f>IF(N197="zníž. prenesená",J197,0)</f>
        <v>0</v>
      </c>
      <c r="BI197" s="103">
        <f>IF(N197="nulová",J197,0)</f>
        <v>0</v>
      </c>
      <c r="BJ197" s="17" t="s">
        <v>90</v>
      </c>
      <c r="BK197" s="103">
        <f>ROUND(I197*H197,2)</f>
        <v>212</v>
      </c>
      <c r="BL197" s="17" t="s">
        <v>188</v>
      </c>
      <c r="BM197" s="174" t="s">
        <v>274</v>
      </c>
    </row>
    <row r="198" spans="2:65" s="12" customFormat="1">
      <c r="B198" s="178"/>
      <c r="D198" s="175" t="s">
        <v>192</v>
      </c>
      <c r="E198" s="179" t="s">
        <v>1</v>
      </c>
      <c r="F198" s="180" t="s">
        <v>275</v>
      </c>
      <c r="H198" s="181">
        <v>80</v>
      </c>
      <c r="I198" s="182"/>
      <c r="L198" s="178"/>
      <c r="M198" s="183"/>
      <c r="T198" s="184"/>
      <c r="AT198" s="179" t="s">
        <v>192</v>
      </c>
      <c r="AU198" s="179" t="s">
        <v>90</v>
      </c>
      <c r="AV198" s="12" t="s">
        <v>90</v>
      </c>
      <c r="AW198" s="12" t="s">
        <v>31</v>
      </c>
      <c r="AX198" s="12" t="s">
        <v>85</v>
      </c>
      <c r="AY198" s="179" t="s">
        <v>181</v>
      </c>
    </row>
    <row r="199" spans="2:65" s="1" customFormat="1" ht="44.25" customHeight="1">
      <c r="B199" s="34"/>
      <c r="C199" s="163" t="s">
        <v>276</v>
      </c>
      <c r="D199" s="163" t="s">
        <v>184</v>
      </c>
      <c r="E199" s="164" t="s">
        <v>277</v>
      </c>
      <c r="F199" s="165" t="s">
        <v>278</v>
      </c>
      <c r="G199" s="166" t="s">
        <v>279</v>
      </c>
      <c r="H199" s="167">
        <v>1.25</v>
      </c>
      <c r="I199" s="168">
        <v>50</v>
      </c>
      <c r="J199" s="169">
        <f>ROUND(I199*H199,2)</f>
        <v>62.5</v>
      </c>
      <c r="K199" s="170"/>
      <c r="L199" s="34"/>
      <c r="M199" s="171" t="s">
        <v>1</v>
      </c>
      <c r="N199" s="137" t="s">
        <v>44</v>
      </c>
      <c r="P199" s="172">
        <f>O199*H199</f>
        <v>0</v>
      </c>
      <c r="Q199" s="172">
        <v>0</v>
      </c>
      <c r="R199" s="172">
        <f>Q199*H199</f>
        <v>0</v>
      </c>
      <c r="S199" s="172">
        <v>6.7000000000000004E-2</v>
      </c>
      <c r="T199" s="173">
        <f>S199*H199</f>
        <v>8.3750000000000005E-2</v>
      </c>
      <c r="AR199" s="174" t="s">
        <v>188</v>
      </c>
      <c r="AT199" s="174" t="s">
        <v>184</v>
      </c>
      <c r="AU199" s="174" t="s">
        <v>90</v>
      </c>
      <c r="AY199" s="17" t="s">
        <v>181</v>
      </c>
      <c r="BE199" s="103">
        <f>IF(N199="základná",J199,0)</f>
        <v>0</v>
      </c>
      <c r="BF199" s="103">
        <f>IF(N199="znížená",J199,0)</f>
        <v>62.5</v>
      </c>
      <c r="BG199" s="103">
        <f>IF(N199="zákl. prenesená",J199,0)</f>
        <v>0</v>
      </c>
      <c r="BH199" s="103">
        <f>IF(N199="zníž. prenesená",J199,0)</f>
        <v>0</v>
      </c>
      <c r="BI199" s="103">
        <f>IF(N199="nulová",J199,0)</f>
        <v>0</v>
      </c>
      <c r="BJ199" s="17" t="s">
        <v>90</v>
      </c>
      <c r="BK199" s="103">
        <f>ROUND(I199*H199,2)</f>
        <v>62.5</v>
      </c>
      <c r="BL199" s="17" t="s">
        <v>188</v>
      </c>
      <c r="BM199" s="174" t="s">
        <v>280</v>
      </c>
    </row>
    <row r="200" spans="2:65" s="1" customFormat="1" ht="19.5">
      <c r="B200" s="34"/>
      <c r="D200" s="175" t="s">
        <v>190</v>
      </c>
      <c r="F200" s="176" t="s">
        <v>220</v>
      </c>
      <c r="I200" s="139"/>
      <c r="L200" s="34"/>
      <c r="M200" s="177"/>
      <c r="T200" s="61"/>
      <c r="AT200" s="17" t="s">
        <v>190</v>
      </c>
      <c r="AU200" s="17" t="s">
        <v>90</v>
      </c>
    </row>
    <row r="201" spans="2:65" s="12" customFormat="1">
      <c r="B201" s="178"/>
      <c r="D201" s="175" t="s">
        <v>192</v>
      </c>
      <c r="E201" s="179" t="s">
        <v>1</v>
      </c>
      <c r="F201" s="180" t="s">
        <v>281</v>
      </c>
      <c r="H201" s="181">
        <v>1.25</v>
      </c>
      <c r="I201" s="182"/>
      <c r="L201" s="178"/>
      <c r="M201" s="183"/>
      <c r="T201" s="184"/>
      <c r="AT201" s="179" t="s">
        <v>192</v>
      </c>
      <c r="AU201" s="179" t="s">
        <v>90</v>
      </c>
      <c r="AV201" s="12" t="s">
        <v>90</v>
      </c>
      <c r="AW201" s="12" t="s">
        <v>31</v>
      </c>
      <c r="AX201" s="12" t="s">
        <v>85</v>
      </c>
      <c r="AY201" s="179" t="s">
        <v>181</v>
      </c>
    </row>
    <row r="202" spans="2:65" s="1" customFormat="1" ht="24.2" customHeight="1">
      <c r="B202" s="34"/>
      <c r="C202" s="163" t="s">
        <v>282</v>
      </c>
      <c r="D202" s="163" t="s">
        <v>184</v>
      </c>
      <c r="E202" s="164" t="s">
        <v>283</v>
      </c>
      <c r="F202" s="165" t="s">
        <v>284</v>
      </c>
      <c r="G202" s="166" t="s">
        <v>279</v>
      </c>
      <c r="H202" s="167">
        <v>52.33</v>
      </c>
      <c r="I202" s="168">
        <v>36.799999999999997</v>
      </c>
      <c r="J202" s="169">
        <f>ROUND(I202*H202,2)</f>
        <v>1925.74</v>
      </c>
      <c r="K202" s="170"/>
      <c r="L202" s="34"/>
      <c r="M202" s="171" t="s">
        <v>1</v>
      </c>
      <c r="N202" s="137" t="s">
        <v>44</v>
      </c>
      <c r="P202" s="172">
        <f>O202*H202</f>
        <v>0</v>
      </c>
      <c r="Q202" s="172">
        <v>0</v>
      </c>
      <c r="R202" s="172">
        <f>Q202*H202</f>
        <v>0</v>
      </c>
      <c r="S202" s="172">
        <v>0.05</v>
      </c>
      <c r="T202" s="173">
        <f>S202*H202</f>
        <v>2.6165000000000003</v>
      </c>
      <c r="AR202" s="174" t="s">
        <v>188</v>
      </c>
      <c r="AT202" s="174" t="s">
        <v>184</v>
      </c>
      <c r="AU202" s="174" t="s">
        <v>90</v>
      </c>
      <c r="AY202" s="17" t="s">
        <v>181</v>
      </c>
      <c r="BE202" s="103">
        <f>IF(N202="základná",J202,0)</f>
        <v>0</v>
      </c>
      <c r="BF202" s="103">
        <f>IF(N202="znížená",J202,0)</f>
        <v>1925.74</v>
      </c>
      <c r="BG202" s="103">
        <f>IF(N202="zákl. prenesená",J202,0)</f>
        <v>0</v>
      </c>
      <c r="BH202" s="103">
        <f>IF(N202="zníž. prenesená",J202,0)</f>
        <v>0</v>
      </c>
      <c r="BI202" s="103">
        <f>IF(N202="nulová",J202,0)</f>
        <v>0</v>
      </c>
      <c r="BJ202" s="17" t="s">
        <v>90</v>
      </c>
      <c r="BK202" s="103">
        <f>ROUND(I202*H202,2)</f>
        <v>1925.74</v>
      </c>
      <c r="BL202" s="17" t="s">
        <v>188</v>
      </c>
      <c r="BM202" s="174" t="s">
        <v>285</v>
      </c>
    </row>
    <row r="203" spans="2:65" s="1" customFormat="1" ht="19.5">
      <c r="B203" s="34"/>
      <c r="D203" s="175" t="s">
        <v>190</v>
      </c>
      <c r="F203" s="176" t="s">
        <v>286</v>
      </c>
      <c r="I203" s="139"/>
      <c r="L203" s="34"/>
      <c r="M203" s="177"/>
      <c r="T203" s="61"/>
      <c r="AT203" s="17" t="s">
        <v>190</v>
      </c>
      <c r="AU203" s="17" t="s">
        <v>90</v>
      </c>
    </row>
    <row r="204" spans="2:65" s="12" customFormat="1">
      <c r="B204" s="178"/>
      <c r="D204" s="175" t="s">
        <v>192</v>
      </c>
      <c r="E204" s="179" t="s">
        <v>1</v>
      </c>
      <c r="F204" s="180" t="s">
        <v>287</v>
      </c>
      <c r="H204" s="181">
        <v>52.33</v>
      </c>
      <c r="I204" s="182"/>
      <c r="L204" s="178"/>
      <c r="M204" s="183"/>
      <c r="T204" s="184"/>
      <c r="AT204" s="179" t="s">
        <v>192</v>
      </c>
      <c r="AU204" s="179" t="s">
        <v>90</v>
      </c>
      <c r="AV204" s="12" t="s">
        <v>90</v>
      </c>
      <c r="AW204" s="12" t="s">
        <v>31</v>
      </c>
      <c r="AX204" s="12" t="s">
        <v>85</v>
      </c>
      <c r="AY204" s="179" t="s">
        <v>181</v>
      </c>
    </row>
    <row r="205" spans="2:65" s="1" customFormat="1" ht="24.2" customHeight="1">
      <c r="B205" s="34"/>
      <c r="C205" s="163" t="s">
        <v>288</v>
      </c>
      <c r="D205" s="163" t="s">
        <v>184</v>
      </c>
      <c r="E205" s="164" t="s">
        <v>289</v>
      </c>
      <c r="F205" s="165" t="s">
        <v>290</v>
      </c>
      <c r="G205" s="166" t="s">
        <v>279</v>
      </c>
      <c r="H205" s="167">
        <v>104.66</v>
      </c>
      <c r="I205" s="168">
        <v>7.2</v>
      </c>
      <c r="J205" s="169">
        <f>ROUND(I205*H205,2)</f>
        <v>753.55</v>
      </c>
      <c r="K205" s="170"/>
      <c r="L205" s="34"/>
      <c r="M205" s="171" t="s">
        <v>1</v>
      </c>
      <c r="N205" s="137" t="s">
        <v>44</v>
      </c>
      <c r="P205" s="172">
        <f>O205*H205</f>
        <v>0</v>
      </c>
      <c r="Q205" s="172">
        <v>1.0000000000000001E-5</v>
      </c>
      <c r="R205" s="172">
        <f>Q205*H205</f>
        <v>1.0466E-3</v>
      </c>
      <c r="S205" s="172">
        <v>0</v>
      </c>
      <c r="T205" s="173">
        <f>S205*H205</f>
        <v>0</v>
      </c>
      <c r="AR205" s="174" t="s">
        <v>188</v>
      </c>
      <c r="AT205" s="174" t="s">
        <v>184</v>
      </c>
      <c r="AU205" s="174" t="s">
        <v>90</v>
      </c>
      <c r="AY205" s="17" t="s">
        <v>181</v>
      </c>
      <c r="BE205" s="103">
        <f>IF(N205="základná",J205,0)</f>
        <v>0</v>
      </c>
      <c r="BF205" s="103">
        <f>IF(N205="znížená",J205,0)</f>
        <v>753.55</v>
      </c>
      <c r="BG205" s="103">
        <f>IF(N205="zákl. prenesená",J205,0)</f>
        <v>0</v>
      </c>
      <c r="BH205" s="103">
        <f>IF(N205="zníž. prenesená",J205,0)</f>
        <v>0</v>
      </c>
      <c r="BI205" s="103">
        <f>IF(N205="nulová",J205,0)</f>
        <v>0</v>
      </c>
      <c r="BJ205" s="17" t="s">
        <v>90</v>
      </c>
      <c r="BK205" s="103">
        <f>ROUND(I205*H205,2)</f>
        <v>753.55</v>
      </c>
      <c r="BL205" s="17" t="s">
        <v>188</v>
      </c>
      <c r="BM205" s="174" t="s">
        <v>291</v>
      </c>
    </row>
    <row r="206" spans="2:65" s="12" customFormat="1">
      <c r="B206" s="178"/>
      <c r="D206" s="175" t="s">
        <v>192</v>
      </c>
      <c r="F206" s="180" t="s">
        <v>292</v>
      </c>
      <c r="H206" s="181">
        <v>104.66</v>
      </c>
      <c r="I206" s="182"/>
      <c r="L206" s="178"/>
      <c r="M206" s="183"/>
      <c r="T206" s="184"/>
      <c r="AT206" s="179" t="s">
        <v>192</v>
      </c>
      <c r="AU206" s="179" t="s">
        <v>90</v>
      </c>
      <c r="AV206" s="12" t="s">
        <v>90</v>
      </c>
      <c r="AW206" s="12" t="s">
        <v>4</v>
      </c>
      <c r="AX206" s="12" t="s">
        <v>85</v>
      </c>
      <c r="AY206" s="179" t="s">
        <v>181</v>
      </c>
    </row>
    <row r="207" spans="2:65" s="1" customFormat="1" ht="33" customHeight="1">
      <c r="B207" s="34"/>
      <c r="C207" s="163" t="s">
        <v>7</v>
      </c>
      <c r="D207" s="163" t="s">
        <v>184</v>
      </c>
      <c r="E207" s="164" t="s">
        <v>293</v>
      </c>
      <c r="F207" s="165" t="s">
        <v>294</v>
      </c>
      <c r="G207" s="166" t="s">
        <v>187</v>
      </c>
      <c r="H207" s="167">
        <v>319.12299999999999</v>
      </c>
      <c r="I207" s="168">
        <v>8.85</v>
      </c>
      <c r="J207" s="169">
        <f>ROUND(I207*H207,2)</f>
        <v>2824.24</v>
      </c>
      <c r="K207" s="170"/>
      <c r="L207" s="34"/>
      <c r="M207" s="171" t="s">
        <v>1</v>
      </c>
      <c r="N207" s="137" t="s">
        <v>44</v>
      </c>
      <c r="P207" s="172">
        <f>O207*H207</f>
        <v>0</v>
      </c>
      <c r="Q207" s="172">
        <v>0</v>
      </c>
      <c r="R207" s="172">
        <f>Q207*H207</f>
        <v>0</v>
      </c>
      <c r="S207" s="172">
        <v>4.0000000000000001E-3</v>
      </c>
      <c r="T207" s="173">
        <f>S207*H207</f>
        <v>1.276492</v>
      </c>
      <c r="AR207" s="174" t="s">
        <v>188</v>
      </c>
      <c r="AT207" s="174" t="s">
        <v>184</v>
      </c>
      <c r="AU207" s="174" t="s">
        <v>90</v>
      </c>
      <c r="AY207" s="17" t="s">
        <v>181</v>
      </c>
      <c r="BE207" s="103">
        <f>IF(N207="základná",J207,0)</f>
        <v>0</v>
      </c>
      <c r="BF207" s="103">
        <f>IF(N207="znížená",J207,0)</f>
        <v>2824.24</v>
      </c>
      <c r="BG207" s="103">
        <f>IF(N207="zákl. prenesená",J207,0)</f>
        <v>0</v>
      </c>
      <c r="BH207" s="103">
        <f>IF(N207="zníž. prenesená",J207,0)</f>
        <v>0</v>
      </c>
      <c r="BI207" s="103">
        <f>IF(N207="nulová",J207,0)</f>
        <v>0</v>
      </c>
      <c r="BJ207" s="17" t="s">
        <v>90</v>
      </c>
      <c r="BK207" s="103">
        <f>ROUND(I207*H207,2)</f>
        <v>2824.24</v>
      </c>
      <c r="BL207" s="17" t="s">
        <v>188</v>
      </c>
      <c r="BM207" s="174" t="s">
        <v>295</v>
      </c>
    </row>
    <row r="208" spans="2:65" s="12" customFormat="1">
      <c r="B208" s="178"/>
      <c r="D208" s="175" t="s">
        <v>192</v>
      </c>
      <c r="E208" s="179" t="s">
        <v>1</v>
      </c>
      <c r="F208" s="180" t="s">
        <v>296</v>
      </c>
      <c r="H208" s="181">
        <v>319.12299999999999</v>
      </c>
      <c r="I208" s="182"/>
      <c r="L208" s="178"/>
      <c r="M208" s="183"/>
      <c r="T208" s="184"/>
      <c r="AT208" s="179" t="s">
        <v>192</v>
      </c>
      <c r="AU208" s="179" t="s">
        <v>90</v>
      </c>
      <c r="AV208" s="12" t="s">
        <v>90</v>
      </c>
      <c r="AW208" s="12" t="s">
        <v>31</v>
      </c>
      <c r="AX208" s="12" t="s">
        <v>85</v>
      </c>
      <c r="AY208" s="179" t="s">
        <v>181</v>
      </c>
    </row>
    <row r="209" spans="2:65" s="1" customFormat="1" ht="33" customHeight="1">
      <c r="B209" s="34"/>
      <c r="C209" s="163" t="s">
        <v>297</v>
      </c>
      <c r="D209" s="163" t="s">
        <v>184</v>
      </c>
      <c r="E209" s="164" t="s">
        <v>298</v>
      </c>
      <c r="F209" s="165" t="s">
        <v>299</v>
      </c>
      <c r="G209" s="166" t="s">
        <v>187</v>
      </c>
      <c r="H209" s="167">
        <v>706.85199999999998</v>
      </c>
      <c r="I209" s="168">
        <v>3.3</v>
      </c>
      <c r="J209" s="169">
        <f>ROUND(I209*H209,2)</f>
        <v>2332.61</v>
      </c>
      <c r="K209" s="170"/>
      <c r="L209" s="34"/>
      <c r="M209" s="171" t="s">
        <v>1</v>
      </c>
      <c r="N209" s="137" t="s">
        <v>44</v>
      </c>
      <c r="P209" s="172">
        <f>O209*H209</f>
        <v>0</v>
      </c>
      <c r="Q209" s="172">
        <v>0</v>
      </c>
      <c r="R209" s="172">
        <f>Q209*H209</f>
        <v>0</v>
      </c>
      <c r="S209" s="172">
        <v>4.0000000000000001E-3</v>
      </c>
      <c r="T209" s="173">
        <f>S209*H209</f>
        <v>2.8274080000000001</v>
      </c>
      <c r="AR209" s="174" t="s">
        <v>188</v>
      </c>
      <c r="AT209" s="174" t="s">
        <v>184</v>
      </c>
      <c r="AU209" s="174" t="s">
        <v>90</v>
      </c>
      <c r="AY209" s="17" t="s">
        <v>181</v>
      </c>
      <c r="BE209" s="103">
        <f>IF(N209="základná",J209,0)</f>
        <v>0</v>
      </c>
      <c r="BF209" s="103">
        <f>IF(N209="znížená",J209,0)</f>
        <v>2332.61</v>
      </c>
      <c r="BG209" s="103">
        <f>IF(N209="zákl. prenesená",J209,0)</f>
        <v>0</v>
      </c>
      <c r="BH209" s="103">
        <f>IF(N209="zníž. prenesená",J209,0)</f>
        <v>0</v>
      </c>
      <c r="BI209" s="103">
        <f>IF(N209="nulová",J209,0)</f>
        <v>0</v>
      </c>
      <c r="BJ209" s="17" t="s">
        <v>90</v>
      </c>
      <c r="BK209" s="103">
        <f>ROUND(I209*H209,2)</f>
        <v>2332.61</v>
      </c>
      <c r="BL209" s="17" t="s">
        <v>188</v>
      </c>
      <c r="BM209" s="174" t="s">
        <v>300</v>
      </c>
    </row>
    <row r="210" spans="2:65" s="12" customFormat="1">
      <c r="B210" s="178"/>
      <c r="D210" s="175" t="s">
        <v>192</v>
      </c>
      <c r="E210" s="179" t="s">
        <v>1</v>
      </c>
      <c r="F210" s="180" t="s">
        <v>301</v>
      </c>
      <c r="H210" s="181">
        <v>706.85199999999998</v>
      </c>
      <c r="I210" s="182"/>
      <c r="L210" s="178"/>
      <c r="M210" s="183"/>
      <c r="T210" s="184"/>
      <c r="AT210" s="179" t="s">
        <v>192</v>
      </c>
      <c r="AU210" s="179" t="s">
        <v>90</v>
      </c>
      <c r="AV210" s="12" t="s">
        <v>90</v>
      </c>
      <c r="AW210" s="12" t="s">
        <v>31</v>
      </c>
      <c r="AX210" s="12" t="s">
        <v>85</v>
      </c>
      <c r="AY210" s="179" t="s">
        <v>181</v>
      </c>
    </row>
    <row r="211" spans="2:65" s="1" customFormat="1" ht="37.9" customHeight="1">
      <c r="B211" s="34"/>
      <c r="C211" s="163" t="s">
        <v>302</v>
      </c>
      <c r="D211" s="163" t="s">
        <v>184</v>
      </c>
      <c r="E211" s="164" t="s">
        <v>303</v>
      </c>
      <c r="F211" s="165" t="s">
        <v>304</v>
      </c>
      <c r="G211" s="166" t="s">
        <v>187</v>
      </c>
      <c r="H211" s="167">
        <v>264.44200000000001</v>
      </c>
      <c r="I211" s="168">
        <v>7.5</v>
      </c>
      <c r="J211" s="169">
        <f>ROUND(I211*H211,2)</f>
        <v>1983.32</v>
      </c>
      <c r="K211" s="170"/>
      <c r="L211" s="34"/>
      <c r="M211" s="171" t="s">
        <v>1</v>
      </c>
      <c r="N211" s="137" t="s">
        <v>44</v>
      </c>
      <c r="P211" s="172">
        <f>O211*H211</f>
        <v>0</v>
      </c>
      <c r="Q211" s="172">
        <v>0</v>
      </c>
      <c r="R211" s="172">
        <f>Q211*H211</f>
        <v>0</v>
      </c>
      <c r="S211" s="172">
        <v>6.8000000000000005E-2</v>
      </c>
      <c r="T211" s="173">
        <f>S211*H211</f>
        <v>17.982056</v>
      </c>
      <c r="AR211" s="174" t="s">
        <v>188</v>
      </c>
      <c r="AT211" s="174" t="s">
        <v>184</v>
      </c>
      <c r="AU211" s="174" t="s">
        <v>90</v>
      </c>
      <c r="AY211" s="17" t="s">
        <v>181</v>
      </c>
      <c r="BE211" s="103">
        <f>IF(N211="základná",J211,0)</f>
        <v>0</v>
      </c>
      <c r="BF211" s="103">
        <f>IF(N211="znížená",J211,0)</f>
        <v>1983.32</v>
      </c>
      <c r="BG211" s="103">
        <f>IF(N211="zákl. prenesená",J211,0)</f>
        <v>0</v>
      </c>
      <c r="BH211" s="103">
        <f>IF(N211="zníž. prenesená",J211,0)</f>
        <v>0</v>
      </c>
      <c r="BI211" s="103">
        <f>IF(N211="nulová",J211,0)</f>
        <v>0</v>
      </c>
      <c r="BJ211" s="17" t="s">
        <v>90</v>
      </c>
      <c r="BK211" s="103">
        <f>ROUND(I211*H211,2)</f>
        <v>1983.32</v>
      </c>
      <c r="BL211" s="17" t="s">
        <v>188</v>
      </c>
      <c r="BM211" s="174" t="s">
        <v>305</v>
      </c>
    </row>
    <row r="212" spans="2:65" s="1" customFormat="1" ht="19.5">
      <c r="B212" s="34"/>
      <c r="D212" s="175" t="s">
        <v>190</v>
      </c>
      <c r="F212" s="176" t="s">
        <v>306</v>
      </c>
      <c r="I212" s="139"/>
      <c r="L212" s="34"/>
      <c r="M212" s="177"/>
      <c r="T212" s="61"/>
      <c r="AT212" s="17" t="s">
        <v>190</v>
      </c>
      <c r="AU212" s="17" t="s">
        <v>90</v>
      </c>
    </row>
    <row r="213" spans="2:65" s="12" customFormat="1">
      <c r="B213" s="178"/>
      <c r="D213" s="175" t="s">
        <v>192</v>
      </c>
      <c r="E213" s="179" t="s">
        <v>1</v>
      </c>
      <c r="F213" s="180" t="s">
        <v>307</v>
      </c>
      <c r="H213" s="181">
        <v>264.44200000000001</v>
      </c>
      <c r="I213" s="182"/>
      <c r="L213" s="178"/>
      <c r="M213" s="183"/>
      <c r="T213" s="184"/>
      <c r="AT213" s="179" t="s">
        <v>192</v>
      </c>
      <c r="AU213" s="179" t="s">
        <v>90</v>
      </c>
      <c r="AV213" s="12" t="s">
        <v>90</v>
      </c>
      <c r="AW213" s="12" t="s">
        <v>31</v>
      </c>
      <c r="AX213" s="12" t="s">
        <v>85</v>
      </c>
      <c r="AY213" s="179" t="s">
        <v>181</v>
      </c>
    </row>
    <row r="214" spans="2:65" s="1" customFormat="1" ht="21.75" customHeight="1">
      <c r="B214" s="34"/>
      <c r="C214" s="163" t="s">
        <v>308</v>
      </c>
      <c r="D214" s="163" t="s">
        <v>184</v>
      </c>
      <c r="E214" s="164" t="s">
        <v>309</v>
      </c>
      <c r="F214" s="165" t="s">
        <v>310</v>
      </c>
      <c r="G214" s="166" t="s">
        <v>311</v>
      </c>
      <c r="H214" s="167">
        <v>53.396000000000001</v>
      </c>
      <c r="I214" s="168">
        <v>25</v>
      </c>
      <c r="J214" s="169">
        <f>ROUND(I214*H214,2)</f>
        <v>1334.9</v>
      </c>
      <c r="K214" s="170"/>
      <c r="L214" s="34"/>
      <c r="M214" s="171" t="s">
        <v>1</v>
      </c>
      <c r="N214" s="137" t="s">
        <v>44</v>
      </c>
      <c r="P214" s="172">
        <f>O214*H214</f>
        <v>0</v>
      </c>
      <c r="Q214" s="172">
        <v>0</v>
      </c>
      <c r="R214" s="172">
        <f>Q214*H214</f>
        <v>0</v>
      </c>
      <c r="S214" s="172">
        <v>0</v>
      </c>
      <c r="T214" s="173">
        <f>S214*H214</f>
        <v>0</v>
      </c>
      <c r="AR214" s="174" t="s">
        <v>188</v>
      </c>
      <c r="AT214" s="174" t="s">
        <v>184</v>
      </c>
      <c r="AU214" s="174" t="s">
        <v>90</v>
      </c>
      <c r="AY214" s="17" t="s">
        <v>181</v>
      </c>
      <c r="BE214" s="103">
        <f>IF(N214="základná",J214,0)</f>
        <v>0</v>
      </c>
      <c r="BF214" s="103">
        <f>IF(N214="znížená",J214,0)</f>
        <v>1334.9</v>
      </c>
      <c r="BG214" s="103">
        <f>IF(N214="zákl. prenesená",J214,0)</f>
        <v>0</v>
      </c>
      <c r="BH214" s="103">
        <f>IF(N214="zníž. prenesená",J214,0)</f>
        <v>0</v>
      </c>
      <c r="BI214" s="103">
        <f>IF(N214="nulová",J214,0)</f>
        <v>0</v>
      </c>
      <c r="BJ214" s="17" t="s">
        <v>90</v>
      </c>
      <c r="BK214" s="103">
        <f>ROUND(I214*H214,2)</f>
        <v>1334.9</v>
      </c>
      <c r="BL214" s="17" t="s">
        <v>188</v>
      </c>
      <c r="BM214" s="174" t="s">
        <v>312</v>
      </c>
    </row>
    <row r="215" spans="2:65" s="1" customFormat="1" ht="24.2" customHeight="1">
      <c r="B215" s="34"/>
      <c r="C215" s="163" t="s">
        <v>313</v>
      </c>
      <c r="D215" s="163" t="s">
        <v>184</v>
      </c>
      <c r="E215" s="164" t="s">
        <v>314</v>
      </c>
      <c r="F215" s="165" t="s">
        <v>315</v>
      </c>
      <c r="G215" s="166" t="s">
        <v>311</v>
      </c>
      <c r="H215" s="167">
        <v>1548.4839999999999</v>
      </c>
      <c r="I215" s="168">
        <v>1.88</v>
      </c>
      <c r="J215" s="169">
        <f>ROUND(I215*H215,2)</f>
        <v>2911.15</v>
      </c>
      <c r="K215" s="170"/>
      <c r="L215" s="34"/>
      <c r="M215" s="171" t="s">
        <v>1</v>
      </c>
      <c r="N215" s="137" t="s">
        <v>44</v>
      </c>
      <c r="P215" s="172">
        <f>O215*H215</f>
        <v>0</v>
      </c>
      <c r="Q215" s="172">
        <v>0</v>
      </c>
      <c r="R215" s="172">
        <f>Q215*H215</f>
        <v>0</v>
      </c>
      <c r="S215" s="172">
        <v>0</v>
      </c>
      <c r="T215" s="173">
        <f>S215*H215</f>
        <v>0</v>
      </c>
      <c r="AR215" s="174" t="s">
        <v>188</v>
      </c>
      <c r="AT215" s="174" t="s">
        <v>184</v>
      </c>
      <c r="AU215" s="174" t="s">
        <v>90</v>
      </c>
      <c r="AY215" s="17" t="s">
        <v>181</v>
      </c>
      <c r="BE215" s="103">
        <f>IF(N215="základná",J215,0)</f>
        <v>0</v>
      </c>
      <c r="BF215" s="103">
        <f>IF(N215="znížená",J215,0)</f>
        <v>2911.15</v>
      </c>
      <c r="BG215" s="103">
        <f>IF(N215="zákl. prenesená",J215,0)</f>
        <v>0</v>
      </c>
      <c r="BH215" s="103">
        <f>IF(N215="zníž. prenesená",J215,0)</f>
        <v>0</v>
      </c>
      <c r="BI215" s="103">
        <f>IF(N215="nulová",J215,0)</f>
        <v>0</v>
      </c>
      <c r="BJ215" s="17" t="s">
        <v>90</v>
      </c>
      <c r="BK215" s="103">
        <f>ROUND(I215*H215,2)</f>
        <v>2911.15</v>
      </c>
      <c r="BL215" s="17" t="s">
        <v>188</v>
      </c>
      <c r="BM215" s="174" t="s">
        <v>316</v>
      </c>
    </row>
    <row r="216" spans="2:65" s="12" customFormat="1">
      <c r="B216" s="178"/>
      <c r="D216" s="175" t="s">
        <v>192</v>
      </c>
      <c r="F216" s="180" t="s">
        <v>317</v>
      </c>
      <c r="H216" s="181">
        <v>1548.4839999999999</v>
      </c>
      <c r="I216" s="182"/>
      <c r="L216" s="178"/>
      <c r="M216" s="183"/>
      <c r="T216" s="184"/>
      <c r="AT216" s="179" t="s">
        <v>192</v>
      </c>
      <c r="AU216" s="179" t="s">
        <v>90</v>
      </c>
      <c r="AV216" s="12" t="s">
        <v>90</v>
      </c>
      <c r="AW216" s="12" t="s">
        <v>4</v>
      </c>
      <c r="AX216" s="12" t="s">
        <v>85</v>
      </c>
      <c r="AY216" s="179" t="s">
        <v>181</v>
      </c>
    </row>
    <row r="217" spans="2:65" s="1" customFormat="1" ht="24.2" customHeight="1">
      <c r="B217" s="34"/>
      <c r="C217" s="163" t="s">
        <v>318</v>
      </c>
      <c r="D217" s="163" t="s">
        <v>184</v>
      </c>
      <c r="E217" s="164" t="s">
        <v>319</v>
      </c>
      <c r="F217" s="165" t="s">
        <v>320</v>
      </c>
      <c r="G217" s="166" t="s">
        <v>311</v>
      </c>
      <c r="H217" s="167">
        <v>53.396000000000001</v>
      </c>
      <c r="I217" s="168">
        <v>25</v>
      </c>
      <c r="J217" s="169">
        <f>ROUND(I217*H217,2)</f>
        <v>1334.9</v>
      </c>
      <c r="K217" s="170"/>
      <c r="L217" s="34"/>
      <c r="M217" s="171" t="s">
        <v>1</v>
      </c>
      <c r="N217" s="137" t="s">
        <v>44</v>
      </c>
      <c r="P217" s="172">
        <f>O217*H217</f>
        <v>0</v>
      </c>
      <c r="Q217" s="172">
        <v>0</v>
      </c>
      <c r="R217" s="172">
        <f>Q217*H217</f>
        <v>0</v>
      </c>
      <c r="S217" s="172">
        <v>0</v>
      </c>
      <c r="T217" s="173">
        <f>S217*H217</f>
        <v>0</v>
      </c>
      <c r="AR217" s="174" t="s">
        <v>188</v>
      </c>
      <c r="AT217" s="174" t="s">
        <v>184</v>
      </c>
      <c r="AU217" s="174" t="s">
        <v>90</v>
      </c>
      <c r="AY217" s="17" t="s">
        <v>181</v>
      </c>
      <c r="BE217" s="103">
        <f>IF(N217="základná",J217,0)</f>
        <v>0</v>
      </c>
      <c r="BF217" s="103">
        <f>IF(N217="znížená",J217,0)</f>
        <v>1334.9</v>
      </c>
      <c r="BG217" s="103">
        <f>IF(N217="zákl. prenesená",J217,0)</f>
        <v>0</v>
      </c>
      <c r="BH217" s="103">
        <f>IF(N217="zníž. prenesená",J217,0)</f>
        <v>0</v>
      </c>
      <c r="BI217" s="103">
        <f>IF(N217="nulová",J217,0)</f>
        <v>0</v>
      </c>
      <c r="BJ217" s="17" t="s">
        <v>90</v>
      </c>
      <c r="BK217" s="103">
        <f>ROUND(I217*H217,2)</f>
        <v>1334.9</v>
      </c>
      <c r="BL217" s="17" t="s">
        <v>188</v>
      </c>
      <c r="BM217" s="174" t="s">
        <v>321</v>
      </c>
    </row>
    <row r="218" spans="2:65" s="1" customFormat="1" ht="24.2" customHeight="1">
      <c r="B218" s="34"/>
      <c r="C218" s="163" t="s">
        <v>322</v>
      </c>
      <c r="D218" s="163" t="s">
        <v>184</v>
      </c>
      <c r="E218" s="164" t="s">
        <v>323</v>
      </c>
      <c r="F218" s="165" t="s">
        <v>324</v>
      </c>
      <c r="G218" s="166" t="s">
        <v>311</v>
      </c>
      <c r="H218" s="167">
        <v>1067.92</v>
      </c>
      <c r="I218" s="168">
        <v>5</v>
      </c>
      <c r="J218" s="169">
        <f>ROUND(I218*H218,2)</f>
        <v>5339.6</v>
      </c>
      <c r="K218" s="170"/>
      <c r="L218" s="34"/>
      <c r="M218" s="171" t="s">
        <v>1</v>
      </c>
      <c r="N218" s="137" t="s">
        <v>44</v>
      </c>
      <c r="P218" s="172">
        <f>O218*H218</f>
        <v>0</v>
      </c>
      <c r="Q218" s="172">
        <v>0</v>
      </c>
      <c r="R218" s="172">
        <f>Q218*H218</f>
        <v>0</v>
      </c>
      <c r="S218" s="172">
        <v>0</v>
      </c>
      <c r="T218" s="173">
        <f>S218*H218</f>
        <v>0</v>
      </c>
      <c r="AR218" s="174" t="s">
        <v>188</v>
      </c>
      <c r="AT218" s="174" t="s">
        <v>184</v>
      </c>
      <c r="AU218" s="174" t="s">
        <v>90</v>
      </c>
      <c r="AY218" s="17" t="s">
        <v>181</v>
      </c>
      <c r="BE218" s="103">
        <f>IF(N218="základná",J218,0)</f>
        <v>0</v>
      </c>
      <c r="BF218" s="103">
        <f>IF(N218="znížená",J218,0)</f>
        <v>5339.6</v>
      </c>
      <c r="BG218" s="103">
        <f>IF(N218="zákl. prenesená",J218,0)</f>
        <v>0</v>
      </c>
      <c r="BH218" s="103">
        <f>IF(N218="zníž. prenesená",J218,0)</f>
        <v>0</v>
      </c>
      <c r="BI218" s="103">
        <f>IF(N218="nulová",J218,0)</f>
        <v>0</v>
      </c>
      <c r="BJ218" s="17" t="s">
        <v>90</v>
      </c>
      <c r="BK218" s="103">
        <f>ROUND(I218*H218,2)</f>
        <v>5339.6</v>
      </c>
      <c r="BL218" s="17" t="s">
        <v>188</v>
      </c>
      <c r="BM218" s="174" t="s">
        <v>325</v>
      </c>
    </row>
    <row r="219" spans="2:65" s="12" customFormat="1">
      <c r="B219" s="178"/>
      <c r="D219" s="175" t="s">
        <v>192</v>
      </c>
      <c r="F219" s="180" t="s">
        <v>326</v>
      </c>
      <c r="H219" s="181">
        <v>1067.92</v>
      </c>
      <c r="I219" s="182"/>
      <c r="L219" s="178"/>
      <c r="M219" s="183"/>
      <c r="T219" s="184"/>
      <c r="AT219" s="179" t="s">
        <v>192</v>
      </c>
      <c r="AU219" s="179" t="s">
        <v>90</v>
      </c>
      <c r="AV219" s="12" t="s">
        <v>90</v>
      </c>
      <c r="AW219" s="12" t="s">
        <v>4</v>
      </c>
      <c r="AX219" s="12" t="s">
        <v>85</v>
      </c>
      <c r="AY219" s="179" t="s">
        <v>181</v>
      </c>
    </row>
    <row r="220" spans="2:65" s="1" customFormat="1" ht="24.2" customHeight="1">
      <c r="B220" s="34"/>
      <c r="C220" s="163" t="s">
        <v>327</v>
      </c>
      <c r="D220" s="163" t="s">
        <v>184</v>
      </c>
      <c r="E220" s="164" t="s">
        <v>328</v>
      </c>
      <c r="F220" s="165" t="s">
        <v>329</v>
      </c>
      <c r="G220" s="166" t="s">
        <v>311</v>
      </c>
      <c r="H220" s="167">
        <v>51.725000000000001</v>
      </c>
      <c r="I220" s="168">
        <v>38</v>
      </c>
      <c r="J220" s="169">
        <f>ROUND(I220*H220,2)</f>
        <v>1965.55</v>
      </c>
      <c r="K220" s="170"/>
      <c r="L220" s="34"/>
      <c r="M220" s="171" t="s">
        <v>1</v>
      </c>
      <c r="N220" s="137" t="s">
        <v>44</v>
      </c>
      <c r="P220" s="172">
        <f>O220*H220</f>
        <v>0</v>
      </c>
      <c r="Q220" s="172">
        <v>0</v>
      </c>
      <c r="R220" s="172">
        <f>Q220*H220</f>
        <v>0</v>
      </c>
      <c r="S220" s="172">
        <v>0</v>
      </c>
      <c r="T220" s="173">
        <f>S220*H220</f>
        <v>0</v>
      </c>
      <c r="AR220" s="174" t="s">
        <v>188</v>
      </c>
      <c r="AT220" s="174" t="s">
        <v>184</v>
      </c>
      <c r="AU220" s="174" t="s">
        <v>90</v>
      </c>
      <c r="AY220" s="17" t="s">
        <v>181</v>
      </c>
      <c r="BE220" s="103">
        <f>IF(N220="základná",J220,0)</f>
        <v>0</v>
      </c>
      <c r="BF220" s="103">
        <f>IF(N220="znížená",J220,0)</f>
        <v>1965.55</v>
      </c>
      <c r="BG220" s="103">
        <f>IF(N220="zákl. prenesená",J220,0)</f>
        <v>0</v>
      </c>
      <c r="BH220" s="103">
        <f>IF(N220="zníž. prenesená",J220,0)</f>
        <v>0</v>
      </c>
      <c r="BI220" s="103">
        <f>IF(N220="nulová",J220,0)</f>
        <v>0</v>
      </c>
      <c r="BJ220" s="17" t="s">
        <v>90</v>
      </c>
      <c r="BK220" s="103">
        <f>ROUND(I220*H220,2)</f>
        <v>1965.55</v>
      </c>
      <c r="BL220" s="17" t="s">
        <v>188</v>
      </c>
      <c r="BM220" s="174" t="s">
        <v>330</v>
      </c>
    </row>
    <row r="221" spans="2:65" s="1" customFormat="1" ht="24.2" customHeight="1">
      <c r="B221" s="34"/>
      <c r="C221" s="163" t="s">
        <v>331</v>
      </c>
      <c r="D221" s="163" t="s">
        <v>184</v>
      </c>
      <c r="E221" s="164" t="s">
        <v>332</v>
      </c>
      <c r="F221" s="165" t="s">
        <v>333</v>
      </c>
      <c r="G221" s="166" t="s">
        <v>311</v>
      </c>
      <c r="H221" s="167">
        <v>1.6719999999999999</v>
      </c>
      <c r="I221" s="168">
        <v>80</v>
      </c>
      <c r="J221" s="169">
        <f>ROUND(I221*H221,2)</f>
        <v>133.76</v>
      </c>
      <c r="K221" s="170"/>
      <c r="L221" s="34"/>
      <c r="M221" s="171" t="s">
        <v>1</v>
      </c>
      <c r="N221" s="137" t="s">
        <v>44</v>
      </c>
      <c r="P221" s="172">
        <f>O221*H221</f>
        <v>0</v>
      </c>
      <c r="Q221" s="172">
        <v>0</v>
      </c>
      <c r="R221" s="172">
        <f>Q221*H221</f>
        <v>0</v>
      </c>
      <c r="S221" s="172">
        <v>0</v>
      </c>
      <c r="T221" s="173">
        <f>S221*H221</f>
        <v>0</v>
      </c>
      <c r="AR221" s="174" t="s">
        <v>188</v>
      </c>
      <c r="AT221" s="174" t="s">
        <v>184</v>
      </c>
      <c r="AU221" s="174" t="s">
        <v>90</v>
      </c>
      <c r="AY221" s="17" t="s">
        <v>181</v>
      </c>
      <c r="BE221" s="103">
        <f>IF(N221="základná",J221,0)</f>
        <v>0</v>
      </c>
      <c r="BF221" s="103">
        <f>IF(N221="znížená",J221,0)</f>
        <v>133.76</v>
      </c>
      <c r="BG221" s="103">
        <f>IF(N221="zákl. prenesená",J221,0)</f>
        <v>0</v>
      </c>
      <c r="BH221" s="103">
        <f>IF(N221="zníž. prenesená",J221,0)</f>
        <v>0</v>
      </c>
      <c r="BI221" s="103">
        <f>IF(N221="nulová",J221,0)</f>
        <v>0</v>
      </c>
      <c r="BJ221" s="17" t="s">
        <v>90</v>
      </c>
      <c r="BK221" s="103">
        <f>ROUND(I221*H221,2)</f>
        <v>133.76</v>
      </c>
      <c r="BL221" s="17" t="s">
        <v>188</v>
      </c>
      <c r="BM221" s="174" t="s">
        <v>334</v>
      </c>
    </row>
    <row r="222" spans="2:65" s="11" customFormat="1" ht="22.9" customHeight="1">
      <c r="B222" s="152"/>
      <c r="D222" s="153" t="s">
        <v>77</v>
      </c>
      <c r="E222" s="161" t="s">
        <v>335</v>
      </c>
      <c r="F222" s="161" t="s">
        <v>336</v>
      </c>
      <c r="I222" s="155"/>
      <c r="J222" s="162">
        <f>BK222</f>
        <v>0.35</v>
      </c>
      <c r="L222" s="152"/>
      <c r="M222" s="156"/>
      <c r="P222" s="157">
        <f>P223</f>
        <v>0</v>
      </c>
      <c r="R222" s="157">
        <f>R223</f>
        <v>0</v>
      </c>
      <c r="T222" s="158">
        <f>T223</f>
        <v>0</v>
      </c>
      <c r="AR222" s="153" t="s">
        <v>85</v>
      </c>
      <c r="AT222" s="159" t="s">
        <v>77</v>
      </c>
      <c r="AU222" s="159" t="s">
        <v>85</v>
      </c>
      <c r="AY222" s="153" t="s">
        <v>181</v>
      </c>
      <c r="BK222" s="160">
        <f>BK223</f>
        <v>0.35</v>
      </c>
    </row>
    <row r="223" spans="2:65" s="1" customFormat="1" ht="24.2" customHeight="1">
      <c r="B223" s="34"/>
      <c r="C223" s="163" t="s">
        <v>337</v>
      </c>
      <c r="D223" s="163" t="s">
        <v>184</v>
      </c>
      <c r="E223" s="164" t="s">
        <v>338</v>
      </c>
      <c r="F223" s="165" t="s">
        <v>339</v>
      </c>
      <c r="G223" s="166" t="s">
        <v>311</v>
      </c>
      <c r="H223" s="167">
        <v>7.0000000000000001E-3</v>
      </c>
      <c r="I223" s="168">
        <v>50</v>
      </c>
      <c r="J223" s="169">
        <f>ROUND(I223*H223,2)</f>
        <v>0.35</v>
      </c>
      <c r="K223" s="170"/>
      <c r="L223" s="34"/>
      <c r="M223" s="171" t="s">
        <v>1</v>
      </c>
      <c r="N223" s="137" t="s">
        <v>44</v>
      </c>
      <c r="P223" s="172">
        <f>O223*H223</f>
        <v>0</v>
      </c>
      <c r="Q223" s="172">
        <v>0</v>
      </c>
      <c r="R223" s="172">
        <f>Q223*H223</f>
        <v>0</v>
      </c>
      <c r="S223" s="172">
        <v>0</v>
      </c>
      <c r="T223" s="173">
        <f>S223*H223</f>
        <v>0</v>
      </c>
      <c r="AR223" s="174" t="s">
        <v>188</v>
      </c>
      <c r="AT223" s="174" t="s">
        <v>184</v>
      </c>
      <c r="AU223" s="174" t="s">
        <v>90</v>
      </c>
      <c r="AY223" s="17" t="s">
        <v>181</v>
      </c>
      <c r="BE223" s="103">
        <f>IF(N223="základná",J223,0)</f>
        <v>0</v>
      </c>
      <c r="BF223" s="103">
        <f>IF(N223="znížená",J223,0)</f>
        <v>0.35</v>
      </c>
      <c r="BG223" s="103">
        <f>IF(N223="zákl. prenesená",J223,0)</f>
        <v>0</v>
      </c>
      <c r="BH223" s="103">
        <f>IF(N223="zníž. prenesená",J223,0)</f>
        <v>0</v>
      </c>
      <c r="BI223" s="103">
        <f>IF(N223="nulová",J223,0)</f>
        <v>0</v>
      </c>
      <c r="BJ223" s="17" t="s">
        <v>90</v>
      </c>
      <c r="BK223" s="103">
        <f>ROUND(I223*H223,2)</f>
        <v>0.35</v>
      </c>
      <c r="BL223" s="17" t="s">
        <v>188</v>
      </c>
      <c r="BM223" s="174" t="s">
        <v>340</v>
      </c>
    </row>
    <row r="224" spans="2:65" s="11" customFormat="1" ht="25.9" customHeight="1">
      <c r="B224" s="152"/>
      <c r="D224" s="153" t="s">
        <v>77</v>
      </c>
      <c r="E224" s="154" t="s">
        <v>341</v>
      </c>
      <c r="F224" s="154" t="s">
        <v>342</v>
      </c>
      <c r="I224" s="155"/>
      <c r="J224" s="135">
        <f>BK224</f>
        <v>2583.4499999999998</v>
      </c>
      <c r="L224" s="152"/>
      <c r="M224" s="156"/>
      <c r="P224" s="157">
        <f>P225+P228+P231+P235+P250</f>
        <v>0</v>
      </c>
      <c r="R224" s="157">
        <f>R225+R228+R231+R235+R250</f>
        <v>2.8650000000000002E-2</v>
      </c>
      <c r="T224" s="158">
        <f>T225+T228+T231+T235+T250</f>
        <v>1.6716177000000001</v>
      </c>
      <c r="AR224" s="153" t="s">
        <v>90</v>
      </c>
      <c r="AT224" s="159" t="s">
        <v>77</v>
      </c>
      <c r="AU224" s="159" t="s">
        <v>78</v>
      </c>
      <c r="AY224" s="153" t="s">
        <v>181</v>
      </c>
      <c r="BK224" s="160">
        <f>BK225+BK228+BK231+BK235+BK250</f>
        <v>2583.4499999999998</v>
      </c>
    </row>
    <row r="225" spans="2:65" s="11" customFormat="1" ht="22.9" customHeight="1">
      <c r="B225" s="152"/>
      <c r="D225" s="153" t="s">
        <v>77</v>
      </c>
      <c r="E225" s="161" t="s">
        <v>343</v>
      </c>
      <c r="F225" s="161" t="s">
        <v>344</v>
      </c>
      <c r="I225" s="155"/>
      <c r="J225" s="162">
        <f>BK225</f>
        <v>72</v>
      </c>
      <c r="L225" s="152"/>
      <c r="M225" s="156"/>
      <c r="P225" s="157">
        <f>SUM(P226:P227)</f>
        <v>0</v>
      </c>
      <c r="R225" s="157">
        <f>SUM(R226:R227)</f>
        <v>0</v>
      </c>
      <c r="T225" s="158">
        <f>SUM(T226:T227)</f>
        <v>3.3480000000000003E-2</v>
      </c>
      <c r="AR225" s="153" t="s">
        <v>90</v>
      </c>
      <c r="AT225" s="159" t="s">
        <v>77</v>
      </c>
      <c r="AU225" s="159" t="s">
        <v>85</v>
      </c>
      <c r="AY225" s="153" t="s">
        <v>181</v>
      </c>
      <c r="BK225" s="160">
        <f>SUM(BK226:BK227)</f>
        <v>72</v>
      </c>
    </row>
    <row r="226" spans="2:65" s="1" customFormat="1" ht="16.5" customHeight="1">
      <c r="B226" s="34"/>
      <c r="C226" s="163" t="s">
        <v>345</v>
      </c>
      <c r="D226" s="163" t="s">
        <v>184</v>
      </c>
      <c r="E226" s="164" t="s">
        <v>346</v>
      </c>
      <c r="F226" s="165" t="s">
        <v>347</v>
      </c>
      <c r="G226" s="166" t="s">
        <v>348</v>
      </c>
      <c r="H226" s="167">
        <v>1</v>
      </c>
      <c r="I226" s="168">
        <v>72</v>
      </c>
      <c r="J226" s="169">
        <f>ROUND(I226*H226,2)</f>
        <v>72</v>
      </c>
      <c r="K226" s="170"/>
      <c r="L226" s="34"/>
      <c r="M226" s="171" t="s">
        <v>1</v>
      </c>
      <c r="N226" s="137" t="s">
        <v>44</v>
      </c>
      <c r="P226" s="172">
        <f>O226*H226</f>
        <v>0</v>
      </c>
      <c r="Q226" s="172">
        <v>0</v>
      </c>
      <c r="R226" s="172">
        <f>Q226*H226</f>
        <v>0</v>
      </c>
      <c r="S226" s="172">
        <v>3.3480000000000003E-2</v>
      </c>
      <c r="T226" s="173">
        <f>S226*H226</f>
        <v>3.3480000000000003E-2</v>
      </c>
      <c r="AR226" s="174" t="s">
        <v>271</v>
      </c>
      <c r="AT226" s="174" t="s">
        <v>184</v>
      </c>
      <c r="AU226" s="174" t="s">
        <v>90</v>
      </c>
      <c r="AY226" s="17" t="s">
        <v>181</v>
      </c>
      <c r="BE226" s="103">
        <f>IF(N226="základná",J226,0)</f>
        <v>0</v>
      </c>
      <c r="BF226" s="103">
        <f>IF(N226="znížená",J226,0)</f>
        <v>72</v>
      </c>
      <c r="BG226" s="103">
        <f>IF(N226="zákl. prenesená",J226,0)</f>
        <v>0</v>
      </c>
      <c r="BH226" s="103">
        <f>IF(N226="zníž. prenesená",J226,0)</f>
        <v>0</v>
      </c>
      <c r="BI226" s="103">
        <f>IF(N226="nulová",J226,0)</f>
        <v>0</v>
      </c>
      <c r="BJ226" s="17" t="s">
        <v>90</v>
      </c>
      <c r="BK226" s="103">
        <f>ROUND(I226*H226,2)</f>
        <v>72</v>
      </c>
      <c r="BL226" s="17" t="s">
        <v>271</v>
      </c>
      <c r="BM226" s="174" t="s">
        <v>349</v>
      </c>
    </row>
    <row r="227" spans="2:65" s="1" customFormat="1" ht="19.5">
      <c r="B227" s="34"/>
      <c r="D227" s="175" t="s">
        <v>190</v>
      </c>
      <c r="F227" s="176" t="s">
        <v>350</v>
      </c>
      <c r="I227" s="139"/>
      <c r="L227" s="34"/>
      <c r="M227" s="177"/>
      <c r="T227" s="61"/>
      <c r="AT227" s="17" t="s">
        <v>190</v>
      </c>
      <c r="AU227" s="17" t="s">
        <v>90</v>
      </c>
    </row>
    <row r="228" spans="2:65" s="11" customFormat="1" ht="22.9" customHeight="1">
      <c r="B228" s="152"/>
      <c r="D228" s="153" t="s">
        <v>77</v>
      </c>
      <c r="E228" s="161" t="s">
        <v>351</v>
      </c>
      <c r="F228" s="161" t="s">
        <v>352</v>
      </c>
      <c r="I228" s="155"/>
      <c r="J228" s="162">
        <f>BK228</f>
        <v>300</v>
      </c>
      <c r="L228" s="152"/>
      <c r="M228" s="156"/>
      <c r="P228" s="157">
        <f>SUM(P229:P230)</f>
        <v>0</v>
      </c>
      <c r="R228" s="157">
        <f>SUM(R229:R230)</f>
        <v>0</v>
      </c>
      <c r="T228" s="158">
        <f>SUM(T229:T230)</f>
        <v>0.16264999999999999</v>
      </c>
      <c r="AR228" s="153" t="s">
        <v>90</v>
      </c>
      <c r="AT228" s="159" t="s">
        <v>77</v>
      </c>
      <c r="AU228" s="159" t="s">
        <v>85</v>
      </c>
      <c r="AY228" s="153" t="s">
        <v>181</v>
      </c>
      <c r="BK228" s="160">
        <f>SUM(BK229:BK230)</f>
        <v>300</v>
      </c>
    </row>
    <row r="229" spans="2:65" s="1" customFormat="1" ht="16.5" customHeight="1">
      <c r="B229" s="34"/>
      <c r="C229" s="163" t="s">
        <v>353</v>
      </c>
      <c r="D229" s="163" t="s">
        <v>184</v>
      </c>
      <c r="E229" s="164" t="s">
        <v>354</v>
      </c>
      <c r="F229" s="165" t="s">
        <v>355</v>
      </c>
      <c r="G229" s="166" t="s">
        <v>348</v>
      </c>
      <c r="H229" s="167">
        <v>1</v>
      </c>
      <c r="I229" s="168">
        <v>300</v>
      </c>
      <c r="J229" s="169">
        <f>ROUND(I229*H229,2)</f>
        <v>300</v>
      </c>
      <c r="K229" s="170"/>
      <c r="L229" s="34"/>
      <c r="M229" s="171" t="s">
        <v>1</v>
      </c>
      <c r="N229" s="137" t="s">
        <v>44</v>
      </c>
      <c r="P229" s="172">
        <f>O229*H229</f>
        <v>0</v>
      </c>
      <c r="Q229" s="172">
        <v>0</v>
      </c>
      <c r="R229" s="172">
        <f>Q229*H229</f>
        <v>0</v>
      </c>
      <c r="S229" s="172">
        <v>0.16264999999999999</v>
      </c>
      <c r="T229" s="173">
        <f>S229*H229</f>
        <v>0.16264999999999999</v>
      </c>
      <c r="AR229" s="174" t="s">
        <v>271</v>
      </c>
      <c r="AT229" s="174" t="s">
        <v>184</v>
      </c>
      <c r="AU229" s="174" t="s">
        <v>90</v>
      </c>
      <c r="AY229" s="17" t="s">
        <v>181</v>
      </c>
      <c r="BE229" s="103">
        <f>IF(N229="základná",J229,0)</f>
        <v>0</v>
      </c>
      <c r="BF229" s="103">
        <f>IF(N229="znížená",J229,0)</f>
        <v>300</v>
      </c>
      <c r="BG229" s="103">
        <f>IF(N229="zákl. prenesená",J229,0)</f>
        <v>0</v>
      </c>
      <c r="BH229" s="103">
        <f>IF(N229="zníž. prenesená",J229,0)</f>
        <v>0</v>
      </c>
      <c r="BI229" s="103">
        <f>IF(N229="nulová",J229,0)</f>
        <v>0</v>
      </c>
      <c r="BJ229" s="17" t="s">
        <v>90</v>
      </c>
      <c r="BK229" s="103">
        <f>ROUND(I229*H229,2)</f>
        <v>300</v>
      </c>
      <c r="BL229" s="17" t="s">
        <v>271</v>
      </c>
      <c r="BM229" s="174" t="s">
        <v>356</v>
      </c>
    </row>
    <row r="230" spans="2:65" s="1" customFormat="1" ht="19.5">
      <c r="B230" s="34"/>
      <c r="D230" s="175" t="s">
        <v>190</v>
      </c>
      <c r="F230" s="176" t="s">
        <v>357</v>
      </c>
      <c r="I230" s="139"/>
      <c r="L230" s="34"/>
      <c r="M230" s="177"/>
      <c r="T230" s="61"/>
      <c r="AT230" s="17" t="s">
        <v>190</v>
      </c>
      <c r="AU230" s="17" t="s">
        <v>90</v>
      </c>
    </row>
    <row r="231" spans="2:65" s="11" customFormat="1" ht="22.9" customHeight="1">
      <c r="B231" s="152"/>
      <c r="D231" s="153" t="s">
        <v>77</v>
      </c>
      <c r="E231" s="161" t="s">
        <v>358</v>
      </c>
      <c r="F231" s="161" t="s">
        <v>359</v>
      </c>
      <c r="I231" s="155"/>
      <c r="J231" s="162">
        <f>BK231</f>
        <v>125.88</v>
      </c>
      <c r="L231" s="152"/>
      <c r="M231" s="156"/>
      <c r="P231" s="157">
        <f>SUM(P232:P234)</f>
        <v>0</v>
      </c>
      <c r="R231" s="157">
        <f>SUM(R232:R234)</f>
        <v>0</v>
      </c>
      <c r="T231" s="158">
        <f>SUM(T232:T234)</f>
        <v>0.27051570000000003</v>
      </c>
      <c r="AR231" s="153" t="s">
        <v>90</v>
      </c>
      <c r="AT231" s="159" t="s">
        <v>77</v>
      </c>
      <c r="AU231" s="159" t="s">
        <v>85</v>
      </c>
      <c r="AY231" s="153" t="s">
        <v>181</v>
      </c>
      <c r="BK231" s="160">
        <f>SUM(BK232:BK234)</f>
        <v>125.88</v>
      </c>
    </row>
    <row r="232" spans="2:65" s="1" customFormat="1" ht="16.5" customHeight="1">
      <c r="B232" s="34"/>
      <c r="C232" s="163" t="s">
        <v>360</v>
      </c>
      <c r="D232" s="163" t="s">
        <v>184</v>
      </c>
      <c r="E232" s="164" t="s">
        <v>361</v>
      </c>
      <c r="F232" s="165" t="s">
        <v>362</v>
      </c>
      <c r="G232" s="166" t="s">
        <v>187</v>
      </c>
      <c r="H232" s="167">
        <v>12.845000000000001</v>
      </c>
      <c r="I232" s="168">
        <v>9.8000000000000007</v>
      </c>
      <c r="J232" s="169">
        <f>ROUND(I232*H232,2)</f>
        <v>125.88</v>
      </c>
      <c r="K232" s="170"/>
      <c r="L232" s="34"/>
      <c r="M232" s="171" t="s">
        <v>1</v>
      </c>
      <c r="N232" s="137" t="s">
        <v>44</v>
      </c>
      <c r="P232" s="172">
        <f>O232*H232</f>
        <v>0</v>
      </c>
      <c r="Q232" s="172">
        <v>0</v>
      </c>
      <c r="R232" s="172">
        <f>Q232*H232</f>
        <v>0</v>
      </c>
      <c r="S232" s="172">
        <v>2.1059999999999999E-2</v>
      </c>
      <c r="T232" s="173">
        <f>S232*H232</f>
        <v>0.27051570000000003</v>
      </c>
      <c r="AR232" s="174" t="s">
        <v>271</v>
      </c>
      <c r="AT232" s="174" t="s">
        <v>184</v>
      </c>
      <c r="AU232" s="174" t="s">
        <v>90</v>
      </c>
      <c r="AY232" s="17" t="s">
        <v>181</v>
      </c>
      <c r="BE232" s="103">
        <f>IF(N232="základná",J232,0)</f>
        <v>0</v>
      </c>
      <c r="BF232" s="103">
        <f>IF(N232="znížená",J232,0)</f>
        <v>125.88</v>
      </c>
      <c r="BG232" s="103">
        <f>IF(N232="zákl. prenesená",J232,0)</f>
        <v>0</v>
      </c>
      <c r="BH232" s="103">
        <f>IF(N232="zníž. prenesená",J232,0)</f>
        <v>0</v>
      </c>
      <c r="BI232" s="103">
        <f>IF(N232="nulová",J232,0)</f>
        <v>0</v>
      </c>
      <c r="BJ232" s="17" t="s">
        <v>90</v>
      </c>
      <c r="BK232" s="103">
        <f>ROUND(I232*H232,2)</f>
        <v>125.88</v>
      </c>
      <c r="BL232" s="17" t="s">
        <v>271</v>
      </c>
      <c r="BM232" s="174" t="s">
        <v>363</v>
      </c>
    </row>
    <row r="233" spans="2:65" s="1" customFormat="1" ht="19.5">
      <c r="B233" s="34"/>
      <c r="D233" s="175" t="s">
        <v>190</v>
      </c>
      <c r="F233" s="176" t="s">
        <v>364</v>
      </c>
      <c r="I233" s="139"/>
      <c r="L233" s="34"/>
      <c r="M233" s="177"/>
      <c r="T233" s="61"/>
      <c r="AT233" s="17" t="s">
        <v>190</v>
      </c>
      <c r="AU233" s="17" t="s">
        <v>90</v>
      </c>
    </row>
    <row r="234" spans="2:65" s="12" customFormat="1">
      <c r="B234" s="178"/>
      <c r="D234" s="175" t="s">
        <v>192</v>
      </c>
      <c r="E234" s="179" t="s">
        <v>1</v>
      </c>
      <c r="F234" s="180" t="s">
        <v>365</v>
      </c>
      <c r="H234" s="181">
        <v>12.845000000000001</v>
      </c>
      <c r="I234" s="182"/>
      <c r="L234" s="178"/>
      <c r="M234" s="183"/>
      <c r="T234" s="184"/>
      <c r="AT234" s="179" t="s">
        <v>192</v>
      </c>
      <c r="AU234" s="179" t="s">
        <v>90</v>
      </c>
      <c r="AV234" s="12" t="s">
        <v>90</v>
      </c>
      <c r="AW234" s="12" t="s">
        <v>31</v>
      </c>
      <c r="AX234" s="12" t="s">
        <v>85</v>
      </c>
      <c r="AY234" s="179" t="s">
        <v>181</v>
      </c>
    </row>
    <row r="235" spans="2:65" s="11" customFormat="1" ht="22.9" customHeight="1">
      <c r="B235" s="152"/>
      <c r="D235" s="153" t="s">
        <v>77</v>
      </c>
      <c r="E235" s="161" t="s">
        <v>366</v>
      </c>
      <c r="F235" s="161" t="s">
        <v>367</v>
      </c>
      <c r="I235" s="155"/>
      <c r="J235" s="162">
        <f>BK235</f>
        <v>876.05</v>
      </c>
      <c r="L235" s="152"/>
      <c r="M235" s="156"/>
      <c r="P235" s="157">
        <f>SUM(P236:P249)</f>
        <v>0</v>
      </c>
      <c r="R235" s="157">
        <f>SUM(R236:R249)</f>
        <v>2.8650000000000002E-2</v>
      </c>
      <c r="T235" s="158">
        <f>SUM(T236:T249)</f>
        <v>0.79989600000000005</v>
      </c>
      <c r="AR235" s="153" t="s">
        <v>90</v>
      </c>
      <c r="AT235" s="159" t="s">
        <v>77</v>
      </c>
      <c r="AU235" s="159" t="s">
        <v>85</v>
      </c>
      <c r="AY235" s="153" t="s">
        <v>181</v>
      </c>
      <c r="BK235" s="160">
        <f>SUM(BK236:BK249)</f>
        <v>876.05</v>
      </c>
    </row>
    <row r="236" spans="2:65" s="1" customFormat="1" ht="16.5" customHeight="1">
      <c r="B236" s="34"/>
      <c r="C236" s="163" t="s">
        <v>368</v>
      </c>
      <c r="D236" s="163" t="s">
        <v>184</v>
      </c>
      <c r="E236" s="164" t="s">
        <v>369</v>
      </c>
      <c r="F236" s="165" t="s">
        <v>370</v>
      </c>
      <c r="G236" s="166" t="s">
        <v>348</v>
      </c>
      <c r="H236" s="167">
        <v>1</v>
      </c>
      <c r="I236" s="168">
        <v>250</v>
      </c>
      <c r="J236" s="169">
        <f>ROUND(I236*H236,2)</f>
        <v>250</v>
      </c>
      <c r="K236" s="170"/>
      <c r="L236" s="34"/>
      <c r="M236" s="171" t="s">
        <v>1</v>
      </c>
      <c r="N236" s="137" t="s">
        <v>44</v>
      </c>
      <c r="P236" s="172">
        <f>O236*H236</f>
        <v>0</v>
      </c>
      <c r="Q236" s="172">
        <v>8.0000000000000002E-3</v>
      </c>
      <c r="R236" s="172">
        <f>Q236*H236</f>
        <v>8.0000000000000002E-3</v>
      </c>
      <c r="S236" s="172">
        <v>0.16</v>
      </c>
      <c r="T236" s="173">
        <f>S236*H236</f>
        <v>0.16</v>
      </c>
      <c r="AR236" s="174" t="s">
        <v>271</v>
      </c>
      <c r="AT236" s="174" t="s">
        <v>184</v>
      </c>
      <c r="AU236" s="174" t="s">
        <v>90</v>
      </c>
      <c r="AY236" s="17" t="s">
        <v>181</v>
      </c>
      <c r="BE236" s="103">
        <f>IF(N236="základná",J236,0)</f>
        <v>0</v>
      </c>
      <c r="BF236" s="103">
        <f>IF(N236="znížená",J236,0)</f>
        <v>250</v>
      </c>
      <c r="BG236" s="103">
        <f>IF(N236="zákl. prenesená",J236,0)</f>
        <v>0</v>
      </c>
      <c r="BH236" s="103">
        <f>IF(N236="zníž. prenesená",J236,0)</f>
        <v>0</v>
      </c>
      <c r="BI236" s="103">
        <f>IF(N236="nulová",J236,0)</f>
        <v>0</v>
      </c>
      <c r="BJ236" s="17" t="s">
        <v>90</v>
      </c>
      <c r="BK236" s="103">
        <f>ROUND(I236*H236,2)</f>
        <v>250</v>
      </c>
      <c r="BL236" s="17" t="s">
        <v>271</v>
      </c>
      <c r="BM236" s="174" t="s">
        <v>371</v>
      </c>
    </row>
    <row r="237" spans="2:65" s="1" customFormat="1" ht="19.5">
      <c r="B237" s="34"/>
      <c r="D237" s="175" t="s">
        <v>190</v>
      </c>
      <c r="F237" s="176" t="s">
        <v>372</v>
      </c>
      <c r="I237" s="139"/>
      <c r="L237" s="34"/>
      <c r="M237" s="177"/>
      <c r="T237" s="61"/>
      <c r="AT237" s="17" t="s">
        <v>190</v>
      </c>
      <c r="AU237" s="17" t="s">
        <v>90</v>
      </c>
    </row>
    <row r="238" spans="2:65" s="1" customFormat="1" ht="16.5" customHeight="1">
      <c r="B238" s="34"/>
      <c r="C238" s="163" t="s">
        <v>373</v>
      </c>
      <c r="D238" s="163" t="s">
        <v>184</v>
      </c>
      <c r="E238" s="164" t="s">
        <v>374</v>
      </c>
      <c r="F238" s="165" t="s">
        <v>375</v>
      </c>
      <c r="G238" s="166" t="s">
        <v>348</v>
      </c>
      <c r="H238" s="167">
        <v>1</v>
      </c>
      <c r="I238" s="168">
        <v>33</v>
      </c>
      <c r="J238" s="169">
        <f>ROUND(I238*H238,2)</f>
        <v>33</v>
      </c>
      <c r="K238" s="170"/>
      <c r="L238" s="34"/>
      <c r="M238" s="171" t="s">
        <v>1</v>
      </c>
      <c r="N238" s="137" t="s">
        <v>44</v>
      </c>
      <c r="P238" s="172">
        <f>O238*H238</f>
        <v>0</v>
      </c>
      <c r="Q238" s="172">
        <v>2.5000000000000001E-3</v>
      </c>
      <c r="R238" s="172">
        <f>Q238*H238</f>
        <v>2.5000000000000001E-3</v>
      </c>
      <c r="S238" s="172">
        <v>0.05</v>
      </c>
      <c r="T238" s="173">
        <f>S238*H238</f>
        <v>0.05</v>
      </c>
      <c r="AR238" s="174" t="s">
        <v>271</v>
      </c>
      <c r="AT238" s="174" t="s">
        <v>184</v>
      </c>
      <c r="AU238" s="174" t="s">
        <v>90</v>
      </c>
      <c r="AY238" s="17" t="s">
        <v>181</v>
      </c>
      <c r="BE238" s="103">
        <f>IF(N238="základná",J238,0)</f>
        <v>0</v>
      </c>
      <c r="BF238" s="103">
        <f>IF(N238="znížená",J238,0)</f>
        <v>33</v>
      </c>
      <c r="BG238" s="103">
        <f>IF(N238="zákl. prenesená",J238,0)</f>
        <v>0</v>
      </c>
      <c r="BH238" s="103">
        <f>IF(N238="zníž. prenesená",J238,0)</f>
        <v>0</v>
      </c>
      <c r="BI238" s="103">
        <f>IF(N238="nulová",J238,0)</f>
        <v>0</v>
      </c>
      <c r="BJ238" s="17" t="s">
        <v>90</v>
      </c>
      <c r="BK238" s="103">
        <f>ROUND(I238*H238,2)</f>
        <v>33</v>
      </c>
      <c r="BL238" s="17" t="s">
        <v>271</v>
      </c>
      <c r="BM238" s="174" t="s">
        <v>376</v>
      </c>
    </row>
    <row r="239" spans="2:65" s="1" customFormat="1" ht="19.5">
      <c r="B239" s="34"/>
      <c r="D239" s="175" t="s">
        <v>190</v>
      </c>
      <c r="F239" s="176" t="s">
        <v>377</v>
      </c>
      <c r="I239" s="139"/>
      <c r="L239" s="34"/>
      <c r="M239" s="177"/>
      <c r="T239" s="61"/>
      <c r="AT239" s="17" t="s">
        <v>190</v>
      </c>
      <c r="AU239" s="17" t="s">
        <v>90</v>
      </c>
    </row>
    <row r="240" spans="2:65" s="1" customFormat="1" ht="21.75" customHeight="1">
      <c r="B240" s="34"/>
      <c r="C240" s="163" t="s">
        <v>378</v>
      </c>
      <c r="D240" s="163" t="s">
        <v>184</v>
      </c>
      <c r="E240" s="164" t="s">
        <v>379</v>
      </c>
      <c r="F240" s="165" t="s">
        <v>380</v>
      </c>
      <c r="G240" s="166" t="s">
        <v>348</v>
      </c>
      <c r="H240" s="167">
        <v>1</v>
      </c>
      <c r="I240" s="168">
        <v>200</v>
      </c>
      <c r="J240" s="169">
        <f>ROUND(I240*H240,2)</f>
        <v>200</v>
      </c>
      <c r="K240" s="170"/>
      <c r="L240" s="34"/>
      <c r="M240" s="171" t="s">
        <v>1</v>
      </c>
      <c r="N240" s="137" t="s">
        <v>44</v>
      </c>
      <c r="P240" s="172">
        <f>O240*H240</f>
        <v>0</v>
      </c>
      <c r="Q240" s="172">
        <v>1.4999999999999999E-2</v>
      </c>
      <c r="R240" s="172">
        <f>Q240*H240</f>
        <v>1.4999999999999999E-2</v>
      </c>
      <c r="S240" s="172">
        <v>0.3</v>
      </c>
      <c r="T240" s="173">
        <f>S240*H240</f>
        <v>0.3</v>
      </c>
      <c r="AR240" s="174" t="s">
        <v>271</v>
      </c>
      <c r="AT240" s="174" t="s">
        <v>184</v>
      </c>
      <c r="AU240" s="174" t="s">
        <v>90</v>
      </c>
      <c r="AY240" s="17" t="s">
        <v>181</v>
      </c>
      <c r="BE240" s="103">
        <f>IF(N240="základná",J240,0)</f>
        <v>0</v>
      </c>
      <c r="BF240" s="103">
        <f>IF(N240="znížená",J240,0)</f>
        <v>200</v>
      </c>
      <c r="BG240" s="103">
        <f>IF(N240="zákl. prenesená",J240,0)</f>
        <v>0</v>
      </c>
      <c r="BH240" s="103">
        <f>IF(N240="zníž. prenesená",J240,0)</f>
        <v>0</v>
      </c>
      <c r="BI240" s="103">
        <f>IF(N240="nulová",J240,0)</f>
        <v>0</v>
      </c>
      <c r="BJ240" s="17" t="s">
        <v>90</v>
      </c>
      <c r="BK240" s="103">
        <f>ROUND(I240*H240,2)</f>
        <v>200</v>
      </c>
      <c r="BL240" s="17" t="s">
        <v>271</v>
      </c>
      <c r="BM240" s="174" t="s">
        <v>381</v>
      </c>
    </row>
    <row r="241" spans="2:65" s="1" customFormat="1" ht="19.5">
      <c r="B241" s="34"/>
      <c r="D241" s="175" t="s">
        <v>190</v>
      </c>
      <c r="F241" s="176" t="s">
        <v>382</v>
      </c>
      <c r="I241" s="139"/>
      <c r="L241" s="34"/>
      <c r="M241" s="177"/>
      <c r="T241" s="61"/>
      <c r="AT241" s="17" t="s">
        <v>190</v>
      </c>
      <c r="AU241" s="17" t="s">
        <v>90</v>
      </c>
    </row>
    <row r="242" spans="2:65" s="1" customFormat="1" ht="16.5" customHeight="1">
      <c r="B242" s="34"/>
      <c r="C242" s="163" t="s">
        <v>383</v>
      </c>
      <c r="D242" s="163" t="s">
        <v>184</v>
      </c>
      <c r="E242" s="164" t="s">
        <v>384</v>
      </c>
      <c r="F242" s="165" t="s">
        <v>385</v>
      </c>
      <c r="G242" s="166" t="s">
        <v>225</v>
      </c>
      <c r="H242" s="167">
        <v>1</v>
      </c>
      <c r="I242" s="168">
        <v>8.8000000000000007</v>
      </c>
      <c r="J242" s="169">
        <f>ROUND(I242*H242,2)</f>
        <v>8.8000000000000007</v>
      </c>
      <c r="K242" s="170"/>
      <c r="L242" s="34"/>
      <c r="M242" s="171" t="s">
        <v>1</v>
      </c>
      <c r="N242" s="137" t="s">
        <v>44</v>
      </c>
      <c r="P242" s="172">
        <f>O242*H242</f>
        <v>0</v>
      </c>
      <c r="Q242" s="172">
        <v>1.4999999999999999E-4</v>
      </c>
      <c r="R242" s="172">
        <f>Q242*H242</f>
        <v>1.4999999999999999E-4</v>
      </c>
      <c r="S242" s="172">
        <v>3.0000000000000001E-3</v>
      </c>
      <c r="T242" s="173">
        <f>S242*H242</f>
        <v>3.0000000000000001E-3</v>
      </c>
      <c r="AR242" s="174" t="s">
        <v>271</v>
      </c>
      <c r="AT242" s="174" t="s">
        <v>184</v>
      </c>
      <c r="AU242" s="174" t="s">
        <v>90</v>
      </c>
      <c r="AY242" s="17" t="s">
        <v>181</v>
      </c>
      <c r="BE242" s="103">
        <f>IF(N242="základná",J242,0)</f>
        <v>0</v>
      </c>
      <c r="BF242" s="103">
        <f>IF(N242="znížená",J242,0)</f>
        <v>8.8000000000000007</v>
      </c>
      <c r="BG242" s="103">
        <f>IF(N242="zákl. prenesená",J242,0)</f>
        <v>0</v>
      </c>
      <c r="BH242" s="103">
        <f>IF(N242="zníž. prenesená",J242,0)</f>
        <v>0</v>
      </c>
      <c r="BI242" s="103">
        <f>IF(N242="nulová",J242,0)</f>
        <v>0</v>
      </c>
      <c r="BJ242" s="17" t="s">
        <v>90</v>
      </c>
      <c r="BK242" s="103">
        <f>ROUND(I242*H242,2)</f>
        <v>8.8000000000000007</v>
      </c>
      <c r="BL242" s="17" t="s">
        <v>271</v>
      </c>
      <c r="BM242" s="174" t="s">
        <v>386</v>
      </c>
    </row>
    <row r="243" spans="2:65" s="1" customFormat="1" ht="19.5">
      <c r="B243" s="34"/>
      <c r="D243" s="175" t="s">
        <v>190</v>
      </c>
      <c r="F243" s="176" t="s">
        <v>387</v>
      </c>
      <c r="I243" s="139"/>
      <c r="L243" s="34"/>
      <c r="M243" s="177"/>
      <c r="T243" s="61"/>
      <c r="AT243" s="17" t="s">
        <v>190</v>
      </c>
      <c r="AU243" s="17" t="s">
        <v>90</v>
      </c>
    </row>
    <row r="244" spans="2:65" s="1" customFormat="1" ht="24.2" customHeight="1">
      <c r="B244" s="34"/>
      <c r="C244" s="163" t="s">
        <v>388</v>
      </c>
      <c r="D244" s="163" t="s">
        <v>184</v>
      </c>
      <c r="E244" s="164" t="s">
        <v>389</v>
      </c>
      <c r="F244" s="165" t="s">
        <v>390</v>
      </c>
      <c r="G244" s="166" t="s">
        <v>348</v>
      </c>
      <c r="H244" s="167">
        <v>1</v>
      </c>
      <c r="I244" s="168">
        <v>25</v>
      </c>
      <c r="J244" s="169">
        <f>ROUND(I244*H244,2)</f>
        <v>25</v>
      </c>
      <c r="K244" s="170"/>
      <c r="L244" s="34"/>
      <c r="M244" s="171" t="s">
        <v>1</v>
      </c>
      <c r="N244" s="137" t="s">
        <v>44</v>
      </c>
      <c r="P244" s="172">
        <f>O244*H244</f>
        <v>0</v>
      </c>
      <c r="Q244" s="172">
        <v>3.0000000000000001E-3</v>
      </c>
      <c r="R244" s="172">
        <f>Q244*H244</f>
        <v>3.0000000000000001E-3</v>
      </c>
      <c r="S244" s="172">
        <v>0.06</v>
      </c>
      <c r="T244" s="173">
        <f>S244*H244</f>
        <v>0.06</v>
      </c>
      <c r="AR244" s="174" t="s">
        <v>271</v>
      </c>
      <c r="AT244" s="174" t="s">
        <v>184</v>
      </c>
      <c r="AU244" s="174" t="s">
        <v>90</v>
      </c>
      <c r="AY244" s="17" t="s">
        <v>181</v>
      </c>
      <c r="BE244" s="103">
        <f>IF(N244="základná",J244,0)</f>
        <v>0</v>
      </c>
      <c r="BF244" s="103">
        <f>IF(N244="znížená",J244,0)</f>
        <v>25</v>
      </c>
      <c r="BG244" s="103">
        <f>IF(N244="zákl. prenesená",J244,0)</f>
        <v>0</v>
      </c>
      <c r="BH244" s="103">
        <f>IF(N244="zníž. prenesená",J244,0)</f>
        <v>0</v>
      </c>
      <c r="BI244" s="103">
        <f>IF(N244="nulová",J244,0)</f>
        <v>0</v>
      </c>
      <c r="BJ244" s="17" t="s">
        <v>90</v>
      </c>
      <c r="BK244" s="103">
        <f>ROUND(I244*H244,2)</f>
        <v>25</v>
      </c>
      <c r="BL244" s="17" t="s">
        <v>271</v>
      </c>
      <c r="BM244" s="174" t="s">
        <v>391</v>
      </c>
    </row>
    <row r="245" spans="2:65" s="1" customFormat="1" ht="19.5">
      <c r="B245" s="34"/>
      <c r="D245" s="175" t="s">
        <v>190</v>
      </c>
      <c r="F245" s="176" t="s">
        <v>392</v>
      </c>
      <c r="I245" s="139"/>
      <c r="L245" s="34"/>
      <c r="M245" s="177"/>
      <c r="T245" s="61"/>
      <c r="AT245" s="17" t="s">
        <v>190</v>
      </c>
      <c r="AU245" s="17" t="s">
        <v>90</v>
      </c>
    </row>
    <row r="246" spans="2:65" s="1" customFormat="1" ht="16.5" customHeight="1">
      <c r="B246" s="34"/>
      <c r="C246" s="163" t="s">
        <v>393</v>
      </c>
      <c r="D246" s="163" t="s">
        <v>184</v>
      </c>
      <c r="E246" s="164" t="s">
        <v>394</v>
      </c>
      <c r="F246" s="165" t="s">
        <v>395</v>
      </c>
      <c r="G246" s="166" t="s">
        <v>187</v>
      </c>
      <c r="H246" s="167">
        <v>37.816000000000003</v>
      </c>
      <c r="I246" s="168">
        <v>3.3</v>
      </c>
      <c r="J246" s="169">
        <f>ROUND(I246*H246,2)</f>
        <v>124.79</v>
      </c>
      <c r="K246" s="170"/>
      <c r="L246" s="34"/>
      <c r="M246" s="171" t="s">
        <v>1</v>
      </c>
      <c r="N246" s="137" t="s">
        <v>44</v>
      </c>
      <c r="P246" s="172">
        <f>O246*H246</f>
        <v>0</v>
      </c>
      <c r="Q246" s="172">
        <v>0</v>
      </c>
      <c r="R246" s="172">
        <f>Q246*H246</f>
        <v>0</v>
      </c>
      <c r="S246" s="172">
        <v>4.0000000000000001E-3</v>
      </c>
      <c r="T246" s="173">
        <f>S246*H246</f>
        <v>0.15126400000000001</v>
      </c>
      <c r="AR246" s="174" t="s">
        <v>271</v>
      </c>
      <c r="AT246" s="174" t="s">
        <v>184</v>
      </c>
      <c r="AU246" s="174" t="s">
        <v>90</v>
      </c>
      <c r="AY246" s="17" t="s">
        <v>181</v>
      </c>
      <c r="BE246" s="103">
        <f>IF(N246="základná",J246,0)</f>
        <v>0</v>
      </c>
      <c r="BF246" s="103">
        <f>IF(N246="znížená",J246,0)</f>
        <v>124.79</v>
      </c>
      <c r="BG246" s="103">
        <f>IF(N246="zákl. prenesená",J246,0)</f>
        <v>0</v>
      </c>
      <c r="BH246" s="103">
        <f>IF(N246="zníž. prenesená",J246,0)</f>
        <v>0</v>
      </c>
      <c r="BI246" s="103">
        <f>IF(N246="nulová",J246,0)</f>
        <v>0</v>
      </c>
      <c r="BJ246" s="17" t="s">
        <v>90</v>
      </c>
      <c r="BK246" s="103">
        <f>ROUND(I246*H246,2)</f>
        <v>124.79</v>
      </c>
      <c r="BL246" s="17" t="s">
        <v>271</v>
      </c>
      <c r="BM246" s="174" t="s">
        <v>396</v>
      </c>
    </row>
    <row r="247" spans="2:65" s="1" customFormat="1" ht="19.5">
      <c r="B247" s="34"/>
      <c r="D247" s="175" t="s">
        <v>190</v>
      </c>
      <c r="F247" s="176" t="s">
        <v>397</v>
      </c>
      <c r="I247" s="139"/>
      <c r="L247" s="34"/>
      <c r="M247" s="177"/>
      <c r="T247" s="61"/>
      <c r="AT247" s="17" t="s">
        <v>190</v>
      </c>
      <c r="AU247" s="17" t="s">
        <v>90</v>
      </c>
    </row>
    <row r="248" spans="2:65" s="12" customFormat="1">
      <c r="B248" s="178"/>
      <c r="D248" s="175" t="s">
        <v>192</v>
      </c>
      <c r="E248" s="179" t="s">
        <v>1</v>
      </c>
      <c r="F248" s="180" t="s">
        <v>398</v>
      </c>
      <c r="H248" s="181">
        <v>37.816000000000003</v>
      </c>
      <c r="I248" s="182"/>
      <c r="L248" s="178"/>
      <c r="M248" s="183"/>
      <c r="T248" s="184"/>
      <c r="AT248" s="179" t="s">
        <v>192</v>
      </c>
      <c r="AU248" s="179" t="s">
        <v>90</v>
      </c>
      <c r="AV248" s="12" t="s">
        <v>90</v>
      </c>
      <c r="AW248" s="12" t="s">
        <v>31</v>
      </c>
      <c r="AX248" s="12" t="s">
        <v>85</v>
      </c>
      <c r="AY248" s="179" t="s">
        <v>181</v>
      </c>
    </row>
    <row r="249" spans="2:65" s="1" customFormat="1" ht="16.5" customHeight="1">
      <c r="B249" s="34"/>
      <c r="C249" s="163" t="s">
        <v>399</v>
      </c>
      <c r="D249" s="163" t="s">
        <v>184</v>
      </c>
      <c r="E249" s="164" t="s">
        <v>400</v>
      </c>
      <c r="F249" s="165" t="s">
        <v>401</v>
      </c>
      <c r="G249" s="166" t="s">
        <v>187</v>
      </c>
      <c r="H249" s="167">
        <v>37.816000000000003</v>
      </c>
      <c r="I249" s="168">
        <v>6.2</v>
      </c>
      <c r="J249" s="169">
        <f>ROUND(I249*H249,2)</f>
        <v>234.46</v>
      </c>
      <c r="K249" s="170"/>
      <c r="L249" s="34"/>
      <c r="M249" s="171" t="s">
        <v>1</v>
      </c>
      <c r="N249" s="137" t="s">
        <v>44</v>
      </c>
      <c r="P249" s="172">
        <f>O249*H249</f>
        <v>0</v>
      </c>
      <c r="Q249" s="172">
        <v>0</v>
      </c>
      <c r="R249" s="172">
        <f>Q249*H249</f>
        <v>0</v>
      </c>
      <c r="S249" s="172">
        <v>2E-3</v>
      </c>
      <c r="T249" s="173">
        <f>S249*H249</f>
        <v>7.5632000000000005E-2</v>
      </c>
      <c r="AR249" s="174" t="s">
        <v>271</v>
      </c>
      <c r="AT249" s="174" t="s">
        <v>184</v>
      </c>
      <c r="AU249" s="174" t="s">
        <v>90</v>
      </c>
      <c r="AY249" s="17" t="s">
        <v>181</v>
      </c>
      <c r="BE249" s="103">
        <f>IF(N249="základná",J249,0)</f>
        <v>0</v>
      </c>
      <c r="BF249" s="103">
        <f>IF(N249="znížená",J249,0)</f>
        <v>234.46</v>
      </c>
      <c r="BG249" s="103">
        <f>IF(N249="zákl. prenesená",J249,0)</f>
        <v>0</v>
      </c>
      <c r="BH249" s="103">
        <f>IF(N249="zníž. prenesená",J249,0)</f>
        <v>0</v>
      </c>
      <c r="BI249" s="103">
        <f>IF(N249="nulová",J249,0)</f>
        <v>0</v>
      </c>
      <c r="BJ249" s="17" t="s">
        <v>90</v>
      </c>
      <c r="BK249" s="103">
        <f>ROUND(I249*H249,2)</f>
        <v>234.46</v>
      </c>
      <c r="BL249" s="17" t="s">
        <v>271</v>
      </c>
      <c r="BM249" s="174" t="s">
        <v>402</v>
      </c>
    </row>
    <row r="250" spans="2:65" s="11" customFormat="1" ht="22.9" customHeight="1">
      <c r="B250" s="152"/>
      <c r="D250" s="153" t="s">
        <v>77</v>
      </c>
      <c r="E250" s="161" t="s">
        <v>403</v>
      </c>
      <c r="F250" s="161" t="s">
        <v>404</v>
      </c>
      <c r="I250" s="155"/>
      <c r="J250" s="162">
        <f>BK250</f>
        <v>1209.52</v>
      </c>
      <c r="L250" s="152"/>
      <c r="M250" s="156"/>
      <c r="P250" s="157">
        <f>SUM(P251:P256)</f>
        <v>0</v>
      </c>
      <c r="R250" s="157">
        <f>SUM(R251:R256)</f>
        <v>0</v>
      </c>
      <c r="T250" s="158">
        <f>SUM(T251:T256)</f>
        <v>0.40507599999999999</v>
      </c>
      <c r="AR250" s="153" t="s">
        <v>90</v>
      </c>
      <c r="AT250" s="159" t="s">
        <v>77</v>
      </c>
      <c r="AU250" s="159" t="s">
        <v>85</v>
      </c>
      <c r="AY250" s="153" t="s">
        <v>181</v>
      </c>
      <c r="BK250" s="160">
        <f>SUM(BK251:BK256)</f>
        <v>1209.52</v>
      </c>
    </row>
    <row r="251" spans="2:65" s="1" customFormat="1" ht="16.5" customHeight="1">
      <c r="B251" s="34"/>
      <c r="C251" s="163" t="s">
        <v>405</v>
      </c>
      <c r="D251" s="163" t="s">
        <v>184</v>
      </c>
      <c r="E251" s="164" t="s">
        <v>406</v>
      </c>
      <c r="F251" s="165" t="s">
        <v>407</v>
      </c>
      <c r="G251" s="166" t="s">
        <v>279</v>
      </c>
      <c r="H251" s="167">
        <v>182.15</v>
      </c>
      <c r="I251" s="168">
        <v>1.5</v>
      </c>
      <c r="J251" s="169">
        <f>ROUND(I251*H251,2)</f>
        <v>273.23</v>
      </c>
      <c r="K251" s="170"/>
      <c r="L251" s="34"/>
      <c r="M251" s="171" t="s">
        <v>1</v>
      </c>
      <c r="N251" s="137" t="s">
        <v>44</v>
      </c>
      <c r="P251" s="172">
        <f>O251*H251</f>
        <v>0</v>
      </c>
      <c r="Q251" s="172">
        <v>0</v>
      </c>
      <c r="R251" s="172">
        <f>Q251*H251</f>
        <v>0</v>
      </c>
      <c r="S251" s="172">
        <v>1E-3</v>
      </c>
      <c r="T251" s="173">
        <f>S251*H251</f>
        <v>0.18215000000000001</v>
      </c>
      <c r="AR251" s="174" t="s">
        <v>271</v>
      </c>
      <c r="AT251" s="174" t="s">
        <v>184</v>
      </c>
      <c r="AU251" s="174" t="s">
        <v>90</v>
      </c>
      <c r="AY251" s="17" t="s">
        <v>181</v>
      </c>
      <c r="BE251" s="103">
        <f>IF(N251="základná",J251,0)</f>
        <v>0</v>
      </c>
      <c r="BF251" s="103">
        <f>IF(N251="znížená",J251,0)</f>
        <v>273.23</v>
      </c>
      <c r="BG251" s="103">
        <f>IF(N251="zákl. prenesená",J251,0)</f>
        <v>0</v>
      </c>
      <c r="BH251" s="103">
        <f>IF(N251="zníž. prenesená",J251,0)</f>
        <v>0</v>
      </c>
      <c r="BI251" s="103">
        <f>IF(N251="nulová",J251,0)</f>
        <v>0</v>
      </c>
      <c r="BJ251" s="17" t="s">
        <v>90</v>
      </c>
      <c r="BK251" s="103">
        <f>ROUND(I251*H251,2)</f>
        <v>273.23</v>
      </c>
      <c r="BL251" s="17" t="s">
        <v>271</v>
      </c>
      <c r="BM251" s="174" t="s">
        <v>408</v>
      </c>
    </row>
    <row r="252" spans="2:65" s="1" customFormat="1" ht="19.5">
      <c r="B252" s="34"/>
      <c r="D252" s="175" t="s">
        <v>190</v>
      </c>
      <c r="F252" s="176" t="s">
        <v>409</v>
      </c>
      <c r="I252" s="139"/>
      <c r="L252" s="34"/>
      <c r="M252" s="177"/>
      <c r="T252" s="61"/>
      <c r="AT252" s="17" t="s">
        <v>190</v>
      </c>
      <c r="AU252" s="17" t="s">
        <v>90</v>
      </c>
    </row>
    <row r="253" spans="2:65" s="12" customFormat="1">
      <c r="B253" s="178"/>
      <c r="D253" s="175" t="s">
        <v>192</v>
      </c>
      <c r="E253" s="179" t="s">
        <v>1</v>
      </c>
      <c r="F253" s="180" t="s">
        <v>410</v>
      </c>
      <c r="H253" s="181">
        <v>182.15</v>
      </c>
      <c r="I253" s="182"/>
      <c r="L253" s="178"/>
      <c r="M253" s="183"/>
      <c r="T253" s="184"/>
      <c r="AT253" s="179" t="s">
        <v>192</v>
      </c>
      <c r="AU253" s="179" t="s">
        <v>90</v>
      </c>
      <c r="AV253" s="12" t="s">
        <v>90</v>
      </c>
      <c r="AW253" s="12" t="s">
        <v>31</v>
      </c>
      <c r="AX253" s="12" t="s">
        <v>85</v>
      </c>
      <c r="AY253" s="179" t="s">
        <v>181</v>
      </c>
    </row>
    <row r="254" spans="2:65" s="1" customFormat="1" ht="24.2" customHeight="1">
      <c r="B254" s="34"/>
      <c r="C254" s="163" t="s">
        <v>411</v>
      </c>
      <c r="D254" s="163" t="s">
        <v>184</v>
      </c>
      <c r="E254" s="164" t="s">
        <v>412</v>
      </c>
      <c r="F254" s="165" t="s">
        <v>413</v>
      </c>
      <c r="G254" s="166" t="s">
        <v>187</v>
      </c>
      <c r="H254" s="167">
        <v>222.92599999999999</v>
      </c>
      <c r="I254" s="168">
        <v>4.2</v>
      </c>
      <c r="J254" s="169">
        <f>ROUND(I254*H254,2)</f>
        <v>936.29</v>
      </c>
      <c r="K254" s="170"/>
      <c r="L254" s="34"/>
      <c r="M254" s="171" t="s">
        <v>1</v>
      </c>
      <c r="N254" s="137" t="s">
        <v>44</v>
      </c>
      <c r="P254" s="172">
        <f>O254*H254</f>
        <v>0</v>
      </c>
      <c r="Q254" s="172">
        <v>0</v>
      </c>
      <c r="R254" s="172">
        <f>Q254*H254</f>
        <v>0</v>
      </c>
      <c r="S254" s="172">
        <v>1E-3</v>
      </c>
      <c r="T254" s="173">
        <f>S254*H254</f>
        <v>0.22292599999999999</v>
      </c>
      <c r="AR254" s="174" t="s">
        <v>271</v>
      </c>
      <c r="AT254" s="174" t="s">
        <v>184</v>
      </c>
      <c r="AU254" s="174" t="s">
        <v>90</v>
      </c>
      <c r="AY254" s="17" t="s">
        <v>181</v>
      </c>
      <c r="BE254" s="103">
        <f>IF(N254="základná",J254,0)</f>
        <v>0</v>
      </c>
      <c r="BF254" s="103">
        <f>IF(N254="znížená",J254,0)</f>
        <v>936.29</v>
      </c>
      <c r="BG254" s="103">
        <f>IF(N254="zákl. prenesená",J254,0)</f>
        <v>0</v>
      </c>
      <c r="BH254" s="103">
        <f>IF(N254="zníž. prenesená",J254,0)</f>
        <v>0</v>
      </c>
      <c r="BI254" s="103">
        <f>IF(N254="nulová",J254,0)</f>
        <v>0</v>
      </c>
      <c r="BJ254" s="17" t="s">
        <v>90</v>
      </c>
      <c r="BK254" s="103">
        <f>ROUND(I254*H254,2)</f>
        <v>936.29</v>
      </c>
      <c r="BL254" s="17" t="s">
        <v>271</v>
      </c>
      <c r="BM254" s="174" t="s">
        <v>414</v>
      </c>
    </row>
    <row r="255" spans="2:65" s="1" customFormat="1" ht="19.5">
      <c r="B255" s="34"/>
      <c r="D255" s="175" t="s">
        <v>190</v>
      </c>
      <c r="F255" s="176" t="s">
        <v>409</v>
      </c>
      <c r="I255" s="139"/>
      <c r="L255" s="34"/>
      <c r="M255" s="177"/>
      <c r="T255" s="61"/>
      <c r="AT255" s="17" t="s">
        <v>190</v>
      </c>
      <c r="AU255" s="17" t="s">
        <v>90</v>
      </c>
    </row>
    <row r="256" spans="2:65" s="12" customFormat="1">
      <c r="B256" s="178"/>
      <c r="D256" s="175" t="s">
        <v>192</v>
      </c>
      <c r="E256" s="179" t="s">
        <v>1</v>
      </c>
      <c r="F256" s="180" t="s">
        <v>204</v>
      </c>
      <c r="H256" s="181">
        <v>222.92599999999999</v>
      </c>
      <c r="I256" s="182"/>
      <c r="L256" s="178"/>
      <c r="M256" s="183"/>
      <c r="T256" s="184"/>
      <c r="AT256" s="179" t="s">
        <v>192</v>
      </c>
      <c r="AU256" s="179" t="s">
        <v>90</v>
      </c>
      <c r="AV256" s="12" t="s">
        <v>90</v>
      </c>
      <c r="AW256" s="12" t="s">
        <v>31</v>
      </c>
      <c r="AX256" s="12" t="s">
        <v>85</v>
      </c>
      <c r="AY256" s="179" t="s">
        <v>181</v>
      </c>
    </row>
    <row r="257" spans="2:65" s="11" customFormat="1" ht="25.9" customHeight="1">
      <c r="B257" s="152"/>
      <c r="D257" s="153" t="s">
        <v>77</v>
      </c>
      <c r="E257" s="154" t="s">
        <v>415</v>
      </c>
      <c r="F257" s="154" t="s">
        <v>416</v>
      </c>
      <c r="I257" s="155"/>
      <c r="J257" s="135">
        <f>BK257</f>
        <v>732.48</v>
      </c>
      <c r="L257" s="152"/>
      <c r="M257" s="156"/>
      <c r="P257" s="157">
        <f>SUM(P258:P259)</f>
        <v>0</v>
      </c>
      <c r="R257" s="157">
        <f>SUM(R258:R259)</f>
        <v>0</v>
      </c>
      <c r="T257" s="158">
        <f>SUM(T258:T259)</f>
        <v>0</v>
      </c>
      <c r="AR257" s="153" t="s">
        <v>188</v>
      </c>
      <c r="AT257" s="159" t="s">
        <v>77</v>
      </c>
      <c r="AU257" s="159" t="s">
        <v>78</v>
      </c>
      <c r="AY257" s="153" t="s">
        <v>181</v>
      </c>
      <c r="BK257" s="160">
        <f>SUM(BK258:BK259)</f>
        <v>732.48</v>
      </c>
    </row>
    <row r="258" spans="2:65" s="1" customFormat="1" ht="37.9" customHeight="1">
      <c r="B258" s="34"/>
      <c r="C258" s="163" t="s">
        <v>417</v>
      </c>
      <c r="D258" s="163" t="s">
        <v>184</v>
      </c>
      <c r="E258" s="164" t="s">
        <v>418</v>
      </c>
      <c r="F258" s="165" t="s">
        <v>419</v>
      </c>
      <c r="G258" s="166" t="s">
        <v>420</v>
      </c>
      <c r="H258" s="167">
        <v>43.6</v>
      </c>
      <c r="I258" s="168">
        <v>16.8</v>
      </c>
      <c r="J258" s="169">
        <f>ROUND(I258*H258,2)</f>
        <v>732.48</v>
      </c>
      <c r="K258" s="170"/>
      <c r="L258" s="34"/>
      <c r="M258" s="171" t="s">
        <v>1</v>
      </c>
      <c r="N258" s="137" t="s">
        <v>44</v>
      </c>
      <c r="P258" s="172">
        <f>O258*H258</f>
        <v>0</v>
      </c>
      <c r="Q258" s="172">
        <v>0</v>
      </c>
      <c r="R258" s="172">
        <f>Q258*H258</f>
        <v>0</v>
      </c>
      <c r="S258" s="172">
        <v>0</v>
      </c>
      <c r="T258" s="173">
        <f>S258*H258</f>
        <v>0</v>
      </c>
      <c r="AR258" s="174" t="s">
        <v>421</v>
      </c>
      <c r="AT258" s="174" t="s">
        <v>184</v>
      </c>
      <c r="AU258" s="174" t="s">
        <v>85</v>
      </c>
      <c r="AY258" s="17" t="s">
        <v>181</v>
      </c>
      <c r="BE258" s="103">
        <f>IF(N258="základná",J258,0)</f>
        <v>0</v>
      </c>
      <c r="BF258" s="103">
        <f>IF(N258="znížená",J258,0)</f>
        <v>732.48</v>
      </c>
      <c r="BG258" s="103">
        <f>IF(N258="zákl. prenesená",J258,0)</f>
        <v>0</v>
      </c>
      <c r="BH258" s="103">
        <f>IF(N258="zníž. prenesená",J258,0)</f>
        <v>0</v>
      </c>
      <c r="BI258" s="103">
        <f>IF(N258="nulová",J258,0)</f>
        <v>0</v>
      </c>
      <c r="BJ258" s="17" t="s">
        <v>90</v>
      </c>
      <c r="BK258" s="103">
        <f>ROUND(I258*H258,2)</f>
        <v>732.48</v>
      </c>
      <c r="BL258" s="17" t="s">
        <v>421</v>
      </c>
      <c r="BM258" s="174" t="s">
        <v>422</v>
      </c>
    </row>
    <row r="259" spans="2:65" s="12" customFormat="1">
      <c r="B259" s="178"/>
      <c r="D259" s="175" t="s">
        <v>192</v>
      </c>
      <c r="F259" s="180" t="s">
        <v>423</v>
      </c>
      <c r="H259" s="181">
        <v>43.6</v>
      </c>
      <c r="I259" s="182"/>
      <c r="L259" s="178"/>
      <c r="M259" s="183"/>
      <c r="T259" s="184"/>
      <c r="AT259" s="179" t="s">
        <v>192</v>
      </c>
      <c r="AU259" s="179" t="s">
        <v>85</v>
      </c>
      <c r="AV259" s="12" t="s">
        <v>90</v>
      </c>
      <c r="AW259" s="12" t="s">
        <v>4</v>
      </c>
      <c r="AX259" s="12" t="s">
        <v>85</v>
      </c>
      <c r="AY259" s="179" t="s">
        <v>181</v>
      </c>
    </row>
    <row r="260" spans="2:65" s="11" customFormat="1" ht="25.9" customHeight="1">
      <c r="B260" s="152"/>
      <c r="D260" s="153" t="s">
        <v>77</v>
      </c>
      <c r="E260" s="154" t="s">
        <v>160</v>
      </c>
      <c r="F260" s="154" t="s">
        <v>424</v>
      </c>
      <c r="I260" s="155"/>
      <c r="J260" s="135">
        <f>BK260</f>
        <v>2001.98</v>
      </c>
      <c r="L260" s="152"/>
      <c r="M260" s="156"/>
      <c r="P260" s="157">
        <f>P261</f>
        <v>0</v>
      </c>
      <c r="R260" s="157">
        <f>R261</f>
        <v>0</v>
      </c>
      <c r="T260" s="158">
        <f>T261</f>
        <v>0</v>
      </c>
      <c r="AR260" s="153" t="s">
        <v>210</v>
      </c>
      <c r="AT260" s="159" t="s">
        <v>77</v>
      </c>
      <c r="AU260" s="159" t="s">
        <v>78</v>
      </c>
      <c r="AY260" s="153" t="s">
        <v>181</v>
      </c>
      <c r="BK260" s="160">
        <f>BK261</f>
        <v>2001.98</v>
      </c>
    </row>
    <row r="261" spans="2:65" s="1" customFormat="1" ht="24.2" customHeight="1">
      <c r="B261" s="34"/>
      <c r="C261" s="163" t="s">
        <v>425</v>
      </c>
      <c r="D261" s="163" t="s">
        <v>184</v>
      </c>
      <c r="E261" s="164" t="s">
        <v>426</v>
      </c>
      <c r="F261" s="165" t="s">
        <v>427</v>
      </c>
      <c r="G261" s="166" t="s">
        <v>428</v>
      </c>
      <c r="H261" s="192">
        <v>315.77</v>
      </c>
      <c r="I261" s="168">
        <v>6.34</v>
      </c>
      <c r="J261" s="169">
        <f>ROUND(I261*H261,2)</f>
        <v>2001.98</v>
      </c>
      <c r="K261" s="170"/>
      <c r="L261" s="34"/>
      <c r="M261" s="171" t="s">
        <v>1</v>
      </c>
      <c r="N261" s="137" t="s">
        <v>44</v>
      </c>
      <c r="P261" s="172">
        <f>O261*H261</f>
        <v>0</v>
      </c>
      <c r="Q261" s="172">
        <v>0</v>
      </c>
      <c r="R261" s="172">
        <f>Q261*H261</f>
        <v>0</v>
      </c>
      <c r="S261" s="172">
        <v>0</v>
      </c>
      <c r="T261" s="173">
        <f>S261*H261</f>
        <v>0</v>
      </c>
      <c r="AR261" s="174" t="s">
        <v>429</v>
      </c>
      <c r="AT261" s="174" t="s">
        <v>184</v>
      </c>
      <c r="AU261" s="174" t="s">
        <v>85</v>
      </c>
      <c r="AY261" s="17" t="s">
        <v>181</v>
      </c>
      <c r="BE261" s="103">
        <f>IF(N261="základná",J261,0)</f>
        <v>0</v>
      </c>
      <c r="BF261" s="103">
        <f>IF(N261="znížená",J261,0)</f>
        <v>2001.98</v>
      </c>
      <c r="BG261" s="103">
        <f>IF(N261="zákl. prenesená",J261,0)</f>
        <v>0</v>
      </c>
      <c r="BH261" s="103">
        <f>IF(N261="zníž. prenesená",J261,0)</f>
        <v>0</v>
      </c>
      <c r="BI261" s="103">
        <f>IF(N261="nulová",J261,0)</f>
        <v>0</v>
      </c>
      <c r="BJ261" s="17" t="s">
        <v>90</v>
      </c>
      <c r="BK261" s="103">
        <f>ROUND(I261*H261,2)</f>
        <v>2001.98</v>
      </c>
      <c r="BL261" s="17" t="s">
        <v>429</v>
      </c>
      <c r="BM261" s="174" t="s">
        <v>430</v>
      </c>
    </row>
    <row r="262" spans="2:65" s="1" customFormat="1" ht="49.9" customHeight="1">
      <c r="B262" s="34"/>
      <c r="E262" s="154" t="s">
        <v>431</v>
      </c>
      <c r="F262" s="154" t="s">
        <v>432</v>
      </c>
      <c r="J262" s="135">
        <f t="shared" ref="J262:J272" si="5">BK262</f>
        <v>0</v>
      </c>
      <c r="L262" s="34"/>
      <c r="M262" s="177"/>
      <c r="T262" s="61"/>
      <c r="AT262" s="17" t="s">
        <v>77</v>
      </c>
      <c r="AU262" s="17" t="s">
        <v>78</v>
      </c>
      <c r="AY262" s="17" t="s">
        <v>433</v>
      </c>
      <c r="BK262" s="103">
        <f>SUM(BK263:BK272)</f>
        <v>0</v>
      </c>
    </row>
    <row r="263" spans="2:65" s="1" customFormat="1" ht="16.350000000000001" customHeight="1">
      <c r="B263" s="34"/>
      <c r="C263" s="193" t="s">
        <v>1</v>
      </c>
      <c r="D263" s="193" t="s">
        <v>184</v>
      </c>
      <c r="E263" s="194" t="s">
        <v>1</v>
      </c>
      <c r="F263" s="195" t="s">
        <v>1</v>
      </c>
      <c r="G263" s="196" t="s">
        <v>1</v>
      </c>
      <c r="H263" s="197"/>
      <c r="I263" s="198"/>
      <c r="J263" s="199">
        <f t="shared" si="5"/>
        <v>0</v>
      </c>
      <c r="K263" s="170"/>
      <c r="L263" s="34"/>
      <c r="M263" s="200" t="s">
        <v>1</v>
      </c>
      <c r="N263" s="201" t="s">
        <v>44</v>
      </c>
      <c r="T263" s="61"/>
      <c r="AT263" s="17" t="s">
        <v>433</v>
      </c>
      <c r="AU263" s="17" t="s">
        <v>85</v>
      </c>
      <c r="AY263" s="17" t="s">
        <v>433</v>
      </c>
      <c r="BE263" s="103">
        <f t="shared" ref="BE263:BE272" si="6">IF(N263="základná",J263,0)</f>
        <v>0</v>
      </c>
      <c r="BF263" s="103">
        <f t="shared" ref="BF263:BF272" si="7">IF(N263="znížená",J263,0)</f>
        <v>0</v>
      </c>
      <c r="BG263" s="103">
        <f t="shared" ref="BG263:BG272" si="8">IF(N263="zákl. prenesená",J263,0)</f>
        <v>0</v>
      </c>
      <c r="BH263" s="103">
        <f t="shared" ref="BH263:BH272" si="9">IF(N263="zníž. prenesená",J263,0)</f>
        <v>0</v>
      </c>
      <c r="BI263" s="103">
        <f t="shared" ref="BI263:BI272" si="10">IF(N263="nulová",J263,0)</f>
        <v>0</v>
      </c>
      <c r="BJ263" s="17" t="s">
        <v>90</v>
      </c>
      <c r="BK263" s="103">
        <f t="shared" ref="BK263:BK272" si="11">I263*H263</f>
        <v>0</v>
      </c>
    </row>
    <row r="264" spans="2:65" s="1" customFormat="1" ht="16.350000000000001" customHeight="1">
      <c r="B264" s="34"/>
      <c r="C264" s="193" t="s">
        <v>1</v>
      </c>
      <c r="D264" s="193" t="s">
        <v>184</v>
      </c>
      <c r="E264" s="194" t="s">
        <v>1</v>
      </c>
      <c r="F264" s="195" t="s">
        <v>1</v>
      </c>
      <c r="G264" s="196" t="s">
        <v>1</v>
      </c>
      <c r="H264" s="197"/>
      <c r="I264" s="198"/>
      <c r="J264" s="199">
        <f t="shared" si="5"/>
        <v>0</v>
      </c>
      <c r="K264" s="170"/>
      <c r="L264" s="34"/>
      <c r="M264" s="200" t="s">
        <v>1</v>
      </c>
      <c r="N264" s="201" t="s">
        <v>44</v>
      </c>
      <c r="T264" s="61"/>
      <c r="AT264" s="17" t="s">
        <v>433</v>
      </c>
      <c r="AU264" s="17" t="s">
        <v>85</v>
      </c>
      <c r="AY264" s="17" t="s">
        <v>433</v>
      </c>
      <c r="BE264" s="103">
        <f t="shared" si="6"/>
        <v>0</v>
      </c>
      <c r="BF264" s="103">
        <f t="shared" si="7"/>
        <v>0</v>
      </c>
      <c r="BG264" s="103">
        <f t="shared" si="8"/>
        <v>0</v>
      </c>
      <c r="BH264" s="103">
        <f t="shared" si="9"/>
        <v>0</v>
      </c>
      <c r="BI264" s="103">
        <f t="shared" si="10"/>
        <v>0</v>
      </c>
      <c r="BJ264" s="17" t="s">
        <v>90</v>
      </c>
      <c r="BK264" s="103">
        <f t="shared" si="11"/>
        <v>0</v>
      </c>
    </row>
    <row r="265" spans="2:65" s="1" customFormat="1" ht="16.350000000000001" customHeight="1">
      <c r="B265" s="34"/>
      <c r="C265" s="193" t="s">
        <v>1</v>
      </c>
      <c r="D265" s="193" t="s">
        <v>184</v>
      </c>
      <c r="E265" s="194" t="s">
        <v>1</v>
      </c>
      <c r="F265" s="195" t="s">
        <v>1</v>
      </c>
      <c r="G265" s="196" t="s">
        <v>1</v>
      </c>
      <c r="H265" s="197"/>
      <c r="I265" s="198"/>
      <c r="J265" s="199">
        <f t="shared" si="5"/>
        <v>0</v>
      </c>
      <c r="K265" s="170"/>
      <c r="L265" s="34"/>
      <c r="M265" s="200" t="s">
        <v>1</v>
      </c>
      <c r="N265" s="201" t="s">
        <v>44</v>
      </c>
      <c r="T265" s="61"/>
      <c r="AT265" s="17" t="s">
        <v>433</v>
      </c>
      <c r="AU265" s="17" t="s">
        <v>85</v>
      </c>
      <c r="AY265" s="17" t="s">
        <v>433</v>
      </c>
      <c r="BE265" s="103">
        <f t="shared" si="6"/>
        <v>0</v>
      </c>
      <c r="BF265" s="103">
        <f t="shared" si="7"/>
        <v>0</v>
      </c>
      <c r="BG265" s="103">
        <f t="shared" si="8"/>
        <v>0</v>
      </c>
      <c r="BH265" s="103">
        <f t="shared" si="9"/>
        <v>0</v>
      </c>
      <c r="BI265" s="103">
        <f t="shared" si="10"/>
        <v>0</v>
      </c>
      <c r="BJ265" s="17" t="s">
        <v>90</v>
      </c>
      <c r="BK265" s="103">
        <f t="shared" si="11"/>
        <v>0</v>
      </c>
    </row>
    <row r="266" spans="2:65" s="1" customFormat="1" ht="16.350000000000001" customHeight="1">
      <c r="B266" s="34"/>
      <c r="C266" s="193" t="s">
        <v>1</v>
      </c>
      <c r="D266" s="193" t="s">
        <v>184</v>
      </c>
      <c r="E266" s="194" t="s">
        <v>1</v>
      </c>
      <c r="F266" s="195" t="s">
        <v>1</v>
      </c>
      <c r="G266" s="196" t="s">
        <v>1</v>
      </c>
      <c r="H266" s="197"/>
      <c r="I266" s="198"/>
      <c r="J266" s="199">
        <f t="shared" si="5"/>
        <v>0</v>
      </c>
      <c r="K266" s="170"/>
      <c r="L266" s="34"/>
      <c r="M266" s="200" t="s">
        <v>1</v>
      </c>
      <c r="N266" s="201" t="s">
        <v>44</v>
      </c>
      <c r="T266" s="61"/>
      <c r="AT266" s="17" t="s">
        <v>433</v>
      </c>
      <c r="AU266" s="17" t="s">
        <v>85</v>
      </c>
      <c r="AY266" s="17" t="s">
        <v>433</v>
      </c>
      <c r="BE266" s="103">
        <f t="shared" si="6"/>
        <v>0</v>
      </c>
      <c r="BF266" s="103">
        <f t="shared" si="7"/>
        <v>0</v>
      </c>
      <c r="BG266" s="103">
        <f t="shared" si="8"/>
        <v>0</v>
      </c>
      <c r="BH266" s="103">
        <f t="shared" si="9"/>
        <v>0</v>
      </c>
      <c r="BI266" s="103">
        <f t="shared" si="10"/>
        <v>0</v>
      </c>
      <c r="BJ266" s="17" t="s">
        <v>90</v>
      </c>
      <c r="BK266" s="103">
        <f t="shared" si="11"/>
        <v>0</v>
      </c>
    </row>
    <row r="267" spans="2:65" s="1" customFormat="1" ht="16.350000000000001" customHeight="1">
      <c r="B267" s="34"/>
      <c r="C267" s="193" t="s">
        <v>1</v>
      </c>
      <c r="D267" s="193" t="s">
        <v>184</v>
      </c>
      <c r="E267" s="194" t="s">
        <v>1</v>
      </c>
      <c r="F267" s="195" t="s">
        <v>1</v>
      </c>
      <c r="G267" s="196" t="s">
        <v>1</v>
      </c>
      <c r="H267" s="197"/>
      <c r="I267" s="198"/>
      <c r="J267" s="199">
        <f t="shared" si="5"/>
        <v>0</v>
      </c>
      <c r="K267" s="170"/>
      <c r="L267" s="34"/>
      <c r="M267" s="200" t="s">
        <v>1</v>
      </c>
      <c r="N267" s="201" t="s">
        <v>44</v>
      </c>
      <c r="T267" s="61"/>
      <c r="AT267" s="17" t="s">
        <v>433</v>
      </c>
      <c r="AU267" s="17" t="s">
        <v>85</v>
      </c>
      <c r="AY267" s="17" t="s">
        <v>433</v>
      </c>
      <c r="BE267" s="103">
        <f t="shared" si="6"/>
        <v>0</v>
      </c>
      <c r="BF267" s="103">
        <f t="shared" si="7"/>
        <v>0</v>
      </c>
      <c r="BG267" s="103">
        <f t="shared" si="8"/>
        <v>0</v>
      </c>
      <c r="BH267" s="103">
        <f t="shared" si="9"/>
        <v>0</v>
      </c>
      <c r="BI267" s="103">
        <f t="shared" si="10"/>
        <v>0</v>
      </c>
      <c r="BJ267" s="17" t="s">
        <v>90</v>
      </c>
      <c r="BK267" s="103">
        <f t="shared" si="11"/>
        <v>0</v>
      </c>
    </row>
    <row r="268" spans="2:65" s="1" customFormat="1" ht="16.350000000000001" customHeight="1">
      <c r="B268" s="34"/>
      <c r="C268" s="193" t="s">
        <v>1</v>
      </c>
      <c r="D268" s="193" t="s">
        <v>184</v>
      </c>
      <c r="E268" s="194" t="s">
        <v>1</v>
      </c>
      <c r="F268" s="195" t="s">
        <v>1</v>
      </c>
      <c r="G268" s="196" t="s">
        <v>1</v>
      </c>
      <c r="H268" s="197"/>
      <c r="I268" s="198"/>
      <c r="J268" s="199">
        <f t="shared" si="5"/>
        <v>0</v>
      </c>
      <c r="K268" s="170"/>
      <c r="L268" s="34"/>
      <c r="M268" s="200" t="s">
        <v>1</v>
      </c>
      <c r="N268" s="201" t="s">
        <v>44</v>
      </c>
      <c r="T268" s="61"/>
      <c r="AT268" s="17" t="s">
        <v>433</v>
      </c>
      <c r="AU268" s="17" t="s">
        <v>85</v>
      </c>
      <c r="AY268" s="17" t="s">
        <v>433</v>
      </c>
      <c r="BE268" s="103">
        <f t="shared" si="6"/>
        <v>0</v>
      </c>
      <c r="BF268" s="103">
        <f t="shared" si="7"/>
        <v>0</v>
      </c>
      <c r="BG268" s="103">
        <f t="shared" si="8"/>
        <v>0</v>
      </c>
      <c r="BH268" s="103">
        <f t="shared" si="9"/>
        <v>0</v>
      </c>
      <c r="BI268" s="103">
        <f t="shared" si="10"/>
        <v>0</v>
      </c>
      <c r="BJ268" s="17" t="s">
        <v>90</v>
      </c>
      <c r="BK268" s="103">
        <f t="shared" si="11"/>
        <v>0</v>
      </c>
    </row>
    <row r="269" spans="2:65" s="1" customFormat="1" ht="16.350000000000001" customHeight="1">
      <c r="B269" s="34"/>
      <c r="C269" s="193" t="s">
        <v>1</v>
      </c>
      <c r="D269" s="193" t="s">
        <v>184</v>
      </c>
      <c r="E269" s="194" t="s">
        <v>1</v>
      </c>
      <c r="F269" s="195" t="s">
        <v>1</v>
      </c>
      <c r="G269" s="196" t="s">
        <v>1</v>
      </c>
      <c r="H269" s="197"/>
      <c r="I269" s="198"/>
      <c r="J269" s="199">
        <f t="shared" si="5"/>
        <v>0</v>
      </c>
      <c r="K269" s="170"/>
      <c r="L269" s="34"/>
      <c r="M269" s="200" t="s">
        <v>1</v>
      </c>
      <c r="N269" s="201" t="s">
        <v>44</v>
      </c>
      <c r="T269" s="61"/>
      <c r="AT269" s="17" t="s">
        <v>433</v>
      </c>
      <c r="AU269" s="17" t="s">
        <v>85</v>
      </c>
      <c r="AY269" s="17" t="s">
        <v>433</v>
      </c>
      <c r="BE269" s="103">
        <f t="shared" si="6"/>
        <v>0</v>
      </c>
      <c r="BF269" s="103">
        <f t="shared" si="7"/>
        <v>0</v>
      </c>
      <c r="BG269" s="103">
        <f t="shared" si="8"/>
        <v>0</v>
      </c>
      <c r="BH269" s="103">
        <f t="shared" si="9"/>
        <v>0</v>
      </c>
      <c r="BI269" s="103">
        <f t="shared" si="10"/>
        <v>0</v>
      </c>
      <c r="BJ269" s="17" t="s">
        <v>90</v>
      </c>
      <c r="BK269" s="103">
        <f t="shared" si="11"/>
        <v>0</v>
      </c>
    </row>
    <row r="270" spans="2:65" s="1" customFormat="1" ht="16.350000000000001" customHeight="1">
      <c r="B270" s="34"/>
      <c r="C270" s="193" t="s">
        <v>1</v>
      </c>
      <c r="D270" s="193" t="s">
        <v>184</v>
      </c>
      <c r="E270" s="194" t="s">
        <v>1</v>
      </c>
      <c r="F270" s="195" t="s">
        <v>1</v>
      </c>
      <c r="G270" s="196" t="s">
        <v>1</v>
      </c>
      <c r="H270" s="197"/>
      <c r="I270" s="198"/>
      <c r="J270" s="199">
        <f t="shared" si="5"/>
        <v>0</v>
      </c>
      <c r="K270" s="170"/>
      <c r="L270" s="34"/>
      <c r="M270" s="200" t="s">
        <v>1</v>
      </c>
      <c r="N270" s="201" t="s">
        <v>44</v>
      </c>
      <c r="T270" s="61"/>
      <c r="AT270" s="17" t="s">
        <v>433</v>
      </c>
      <c r="AU270" s="17" t="s">
        <v>85</v>
      </c>
      <c r="AY270" s="17" t="s">
        <v>433</v>
      </c>
      <c r="BE270" s="103">
        <f t="shared" si="6"/>
        <v>0</v>
      </c>
      <c r="BF270" s="103">
        <f t="shared" si="7"/>
        <v>0</v>
      </c>
      <c r="BG270" s="103">
        <f t="shared" si="8"/>
        <v>0</v>
      </c>
      <c r="BH270" s="103">
        <f t="shared" si="9"/>
        <v>0</v>
      </c>
      <c r="BI270" s="103">
        <f t="shared" si="10"/>
        <v>0</v>
      </c>
      <c r="BJ270" s="17" t="s">
        <v>90</v>
      </c>
      <c r="BK270" s="103">
        <f t="shared" si="11"/>
        <v>0</v>
      </c>
    </row>
    <row r="271" spans="2:65" s="1" customFormat="1" ht="16.350000000000001" customHeight="1">
      <c r="B271" s="34"/>
      <c r="C271" s="193" t="s">
        <v>1</v>
      </c>
      <c r="D271" s="193" t="s">
        <v>184</v>
      </c>
      <c r="E271" s="194" t="s">
        <v>1</v>
      </c>
      <c r="F271" s="195" t="s">
        <v>1</v>
      </c>
      <c r="G271" s="196" t="s">
        <v>1</v>
      </c>
      <c r="H271" s="197"/>
      <c r="I271" s="198"/>
      <c r="J271" s="199">
        <f t="shared" si="5"/>
        <v>0</v>
      </c>
      <c r="K271" s="170"/>
      <c r="L271" s="34"/>
      <c r="M271" s="200" t="s">
        <v>1</v>
      </c>
      <c r="N271" s="201" t="s">
        <v>44</v>
      </c>
      <c r="T271" s="61"/>
      <c r="AT271" s="17" t="s">
        <v>433</v>
      </c>
      <c r="AU271" s="17" t="s">
        <v>85</v>
      </c>
      <c r="AY271" s="17" t="s">
        <v>433</v>
      </c>
      <c r="BE271" s="103">
        <f t="shared" si="6"/>
        <v>0</v>
      </c>
      <c r="BF271" s="103">
        <f t="shared" si="7"/>
        <v>0</v>
      </c>
      <c r="BG271" s="103">
        <f t="shared" si="8"/>
        <v>0</v>
      </c>
      <c r="BH271" s="103">
        <f t="shared" si="9"/>
        <v>0</v>
      </c>
      <c r="BI271" s="103">
        <f t="shared" si="10"/>
        <v>0</v>
      </c>
      <c r="BJ271" s="17" t="s">
        <v>90</v>
      </c>
      <c r="BK271" s="103">
        <f t="shared" si="11"/>
        <v>0</v>
      </c>
    </row>
    <row r="272" spans="2:65" s="1" customFormat="1" ht="16.350000000000001" customHeight="1">
      <c r="B272" s="34"/>
      <c r="C272" s="193" t="s">
        <v>1</v>
      </c>
      <c r="D272" s="193" t="s">
        <v>184</v>
      </c>
      <c r="E272" s="194" t="s">
        <v>1</v>
      </c>
      <c r="F272" s="195" t="s">
        <v>1</v>
      </c>
      <c r="G272" s="196" t="s">
        <v>1</v>
      </c>
      <c r="H272" s="197"/>
      <c r="I272" s="198"/>
      <c r="J272" s="199">
        <f t="shared" si="5"/>
        <v>0</v>
      </c>
      <c r="K272" s="170"/>
      <c r="L272" s="34"/>
      <c r="M272" s="200" t="s">
        <v>1</v>
      </c>
      <c r="N272" s="201" t="s">
        <v>44</v>
      </c>
      <c r="O272" s="202"/>
      <c r="P272" s="202"/>
      <c r="Q272" s="202"/>
      <c r="R272" s="202"/>
      <c r="S272" s="202"/>
      <c r="T272" s="203"/>
      <c r="AT272" s="17" t="s">
        <v>433</v>
      </c>
      <c r="AU272" s="17" t="s">
        <v>85</v>
      </c>
      <c r="AY272" s="17" t="s">
        <v>433</v>
      </c>
      <c r="BE272" s="103">
        <f t="shared" si="6"/>
        <v>0</v>
      </c>
      <c r="BF272" s="103">
        <f t="shared" si="7"/>
        <v>0</v>
      </c>
      <c r="BG272" s="103">
        <f t="shared" si="8"/>
        <v>0</v>
      </c>
      <c r="BH272" s="103">
        <f t="shared" si="9"/>
        <v>0</v>
      </c>
      <c r="BI272" s="103">
        <f t="shared" si="10"/>
        <v>0</v>
      </c>
      <c r="BJ272" s="17" t="s">
        <v>90</v>
      </c>
      <c r="BK272" s="103">
        <f t="shared" si="11"/>
        <v>0</v>
      </c>
    </row>
    <row r="273" spans="2:12" s="1" customFormat="1" ht="6.95" customHeight="1">
      <c r="B273" s="49"/>
      <c r="C273" s="50"/>
      <c r="D273" s="50"/>
      <c r="E273" s="50"/>
      <c r="F273" s="50"/>
      <c r="G273" s="50"/>
      <c r="H273" s="50"/>
      <c r="I273" s="50"/>
      <c r="J273" s="50"/>
      <c r="K273" s="50"/>
      <c r="L273" s="34"/>
    </row>
  </sheetData>
  <sheetProtection algorithmName="SHA-512" hashValue="41Kaf1IWgpTTI7y8VguTj+0IhF3tfiDPkWHb63++h+G8JnUPuSeIqFGm6p1yD0BNC70bQAOS2YNmSCEaMCw3aQ==" saltValue="YvhmYptT98i0o3eE0cI8BM8H3/bbpWW+YqVeSvncZ8u1Zmd+qJsVHqXzis11yX/dVWBmAqb00eKzXPeHX8av3Q==" spinCount="100000" sheet="1" objects="1" scenarios="1" formatColumns="0" formatRows="0" autoFilter="0"/>
  <autoFilter ref="C145:K272" xr:uid="{00000000-0009-0000-0000-000001000000}"/>
  <mergeCells count="20">
    <mergeCell ref="E136:H136"/>
    <mergeCell ref="E134:H134"/>
    <mergeCell ref="E138:H138"/>
    <mergeCell ref="L2:V2"/>
    <mergeCell ref="D116:F116"/>
    <mergeCell ref="D117:F117"/>
    <mergeCell ref="D118:F118"/>
    <mergeCell ref="D119:F119"/>
    <mergeCell ref="D120:F120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  <mergeCell ref="E132:H132"/>
  </mergeCells>
  <dataValidations count="2">
    <dataValidation type="list" allowBlank="1" showInputMessage="1" showErrorMessage="1" error="Povolené sú hodnoty K, M." sqref="D263:D273" xr:uid="{00000000-0002-0000-0100-000000000000}">
      <formula1>"K, M"</formula1>
    </dataValidation>
    <dataValidation type="list" allowBlank="1" showInputMessage="1" showErrorMessage="1" error="Povolené sú hodnoty základná, znížená, nulová." sqref="N263:N273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77"/>
  <sheetViews>
    <sheetView showGridLines="0" topLeftCell="A136" workbookViewId="0">
      <selection activeCell="I253" sqref="I25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7" t="s">
        <v>99</v>
      </c>
      <c r="AZ2" s="204" t="s">
        <v>434</v>
      </c>
      <c r="BA2" s="204" t="s">
        <v>1</v>
      </c>
      <c r="BB2" s="204" t="s">
        <v>187</v>
      </c>
      <c r="BC2" s="204" t="s">
        <v>435</v>
      </c>
      <c r="BD2" s="204" t="s">
        <v>90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  <c r="AZ3" s="204" t="s">
        <v>436</v>
      </c>
      <c r="BA3" s="204" t="s">
        <v>1</v>
      </c>
      <c r="BB3" s="204" t="s">
        <v>187</v>
      </c>
      <c r="BC3" s="204" t="s">
        <v>437</v>
      </c>
      <c r="BD3" s="204" t="s">
        <v>90</v>
      </c>
    </row>
    <row r="4" spans="2:56" ht="24.95" customHeight="1">
      <c r="B4" s="20"/>
      <c r="D4" s="21" t="s">
        <v>133</v>
      </c>
      <c r="L4" s="20"/>
      <c r="M4" s="109" t="s">
        <v>9</v>
      </c>
      <c r="AT4" s="17" t="s">
        <v>4</v>
      </c>
      <c r="AZ4" s="204" t="s">
        <v>438</v>
      </c>
      <c r="BA4" s="204" t="s">
        <v>1</v>
      </c>
      <c r="BB4" s="204" t="s">
        <v>187</v>
      </c>
      <c r="BC4" s="204" t="s">
        <v>439</v>
      </c>
      <c r="BD4" s="204" t="s">
        <v>90</v>
      </c>
    </row>
    <row r="5" spans="2:56" ht="6.95" customHeight="1">
      <c r="B5" s="20"/>
      <c r="L5" s="20"/>
      <c r="AZ5" s="204" t="s">
        <v>440</v>
      </c>
      <c r="BA5" s="204" t="s">
        <v>1</v>
      </c>
      <c r="BB5" s="204" t="s">
        <v>187</v>
      </c>
      <c r="BC5" s="204" t="s">
        <v>222</v>
      </c>
      <c r="BD5" s="204" t="s">
        <v>90</v>
      </c>
    </row>
    <row r="6" spans="2:56" ht="12" customHeight="1">
      <c r="B6" s="20"/>
      <c r="D6" s="27" t="s">
        <v>15</v>
      </c>
      <c r="L6" s="20"/>
      <c r="AZ6" s="204" t="s">
        <v>441</v>
      </c>
      <c r="BA6" s="204" t="s">
        <v>1</v>
      </c>
      <c r="BB6" s="204" t="s">
        <v>187</v>
      </c>
      <c r="BC6" s="204" t="s">
        <v>442</v>
      </c>
      <c r="BD6" s="204" t="s">
        <v>90</v>
      </c>
    </row>
    <row r="7" spans="2:56" ht="16.5" customHeight="1">
      <c r="B7" s="20"/>
      <c r="E7" s="290" t="str">
        <f>'Rekapitulácia stavby'!K6</f>
        <v>NÚRCH - modernizácia vybraných rehabilitačných priestorov</v>
      </c>
      <c r="F7" s="292"/>
      <c r="G7" s="292"/>
      <c r="H7" s="292"/>
      <c r="L7" s="20"/>
      <c r="AZ7" s="204" t="s">
        <v>443</v>
      </c>
      <c r="BA7" s="204" t="s">
        <v>1</v>
      </c>
      <c r="BB7" s="204" t="s">
        <v>187</v>
      </c>
      <c r="BC7" s="204" t="s">
        <v>444</v>
      </c>
      <c r="BD7" s="204" t="s">
        <v>90</v>
      </c>
    </row>
    <row r="8" spans="2:56" ht="12.75">
      <c r="B8" s="20"/>
      <c r="D8" s="27" t="s">
        <v>134</v>
      </c>
      <c r="L8" s="20"/>
    </row>
    <row r="9" spans="2:56" ht="16.5" customHeight="1">
      <c r="B9" s="20"/>
      <c r="E9" s="290" t="s">
        <v>135</v>
      </c>
      <c r="F9" s="255"/>
      <c r="G9" s="255"/>
      <c r="H9" s="255"/>
      <c r="L9" s="20"/>
    </row>
    <row r="10" spans="2:56" ht="12" customHeight="1">
      <c r="B10" s="20"/>
      <c r="D10" s="27" t="s">
        <v>136</v>
      </c>
      <c r="L10" s="20"/>
    </row>
    <row r="11" spans="2:56" s="1" customFormat="1" ht="16.5" customHeight="1">
      <c r="B11" s="34"/>
      <c r="E11" s="284" t="s">
        <v>137</v>
      </c>
      <c r="F11" s="289"/>
      <c r="G11" s="289"/>
      <c r="H11" s="289"/>
      <c r="L11" s="34"/>
    </row>
    <row r="12" spans="2:56" s="1" customFormat="1" ht="12" customHeight="1">
      <c r="B12" s="34"/>
      <c r="D12" s="27" t="s">
        <v>138</v>
      </c>
      <c r="L12" s="34"/>
    </row>
    <row r="13" spans="2:56" s="1" customFormat="1" ht="16.5" customHeight="1">
      <c r="B13" s="34"/>
      <c r="E13" s="279" t="s">
        <v>445</v>
      </c>
      <c r="F13" s="289"/>
      <c r="G13" s="289"/>
      <c r="H13" s="289"/>
      <c r="L13" s="34"/>
    </row>
    <row r="14" spans="2:56" s="1" customFormat="1">
      <c r="B14" s="34"/>
      <c r="L14" s="34"/>
    </row>
    <row r="15" spans="2:56" s="1" customFormat="1" ht="12" customHeight="1">
      <c r="B15" s="34"/>
      <c r="D15" s="27" t="s">
        <v>17</v>
      </c>
      <c r="F15" s="25" t="s">
        <v>1</v>
      </c>
      <c r="I15" s="27" t="s">
        <v>18</v>
      </c>
      <c r="J15" s="25" t="s">
        <v>1</v>
      </c>
      <c r="L15" s="34"/>
    </row>
    <row r="16" spans="2:56" s="1" customFormat="1" ht="12" customHeight="1">
      <c r="B16" s="34"/>
      <c r="D16" s="27" t="s">
        <v>19</v>
      </c>
      <c r="F16" s="25" t="s">
        <v>20</v>
      </c>
      <c r="I16" s="27" t="s">
        <v>21</v>
      </c>
      <c r="J16" s="57">
        <f>'Rekapitulácia stavby'!AN8</f>
        <v>44967</v>
      </c>
      <c r="L16" s="34"/>
    </row>
    <row r="17" spans="2:12" s="1" customFormat="1" ht="10.9" customHeight="1">
      <c r="B17" s="34"/>
      <c r="L17" s="34"/>
    </row>
    <row r="18" spans="2:12" s="1" customFormat="1" ht="12" customHeight="1">
      <c r="B18" s="34"/>
      <c r="D18" s="27" t="s">
        <v>22</v>
      </c>
      <c r="I18" s="27" t="s">
        <v>23</v>
      </c>
      <c r="J18" s="25" t="s">
        <v>1</v>
      </c>
      <c r="L18" s="34"/>
    </row>
    <row r="19" spans="2:12" s="1" customFormat="1" ht="18" customHeight="1">
      <c r="B19" s="34"/>
      <c r="E19" s="25" t="s">
        <v>24</v>
      </c>
      <c r="I19" s="27" t="s">
        <v>25</v>
      </c>
      <c r="J19" s="25" t="s">
        <v>1</v>
      </c>
      <c r="L19" s="34"/>
    </row>
    <row r="20" spans="2:12" s="1" customFormat="1" ht="6.95" customHeight="1">
      <c r="B20" s="34"/>
      <c r="L20" s="34"/>
    </row>
    <row r="21" spans="2:12" s="1" customFormat="1" ht="12" customHeight="1">
      <c r="B21" s="34"/>
      <c r="D21" s="27" t="s">
        <v>26</v>
      </c>
      <c r="I21" s="27" t="s">
        <v>23</v>
      </c>
      <c r="J21" s="28" t="str">
        <f>'Rekapitulácia stavby'!AN13</f>
        <v>36396605</v>
      </c>
      <c r="L21" s="34"/>
    </row>
    <row r="22" spans="2:12" s="1" customFormat="1" ht="18" customHeight="1">
      <c r="B22" s="34"/>
      <c r="E22" s="291" t="str">
        <f>'Rekapitulácia stavby'!E14</f>
        <v>OB-BELSTAV, s.r.o., Olešná 500</v>
      </c>
      <c r="F22" s="254"/>
      <c r="G22" s="254"/>
      <c r="H22" s="254"/>
      <c r="I22" s="27" t="s">
        <v>25</v>
      </c>
      <c r="J22" s="28" t="str">
        <f>'Rekapitulácia stavby'!AN14</f>
        <v>SK2020135777</v>
      </c>
      <c r="L22" s="34"/>
    </row>
    <row r="23" spans="2:12" s="1" customFormat="1" ht="6.95" customHeight="1">
      <c r="B23" s="34"/>
      <c r="L23" s="34"/>
    </row>
    <row r="24" spans="2:12" s="1" customFormat="1" ht="12" customHeight="1">
      <c r="B24" s="34"/>
      <c r="D24" s="27" t="s">
        <v>27</v>
      </c>
      <c r="I24" s="27" t="s">
        <v>23</v>
      </c>
      <c r="J24" s="25" t="s">
        <v>28</v>
      </c>
      <c r="L24" s="34"/>
    </row>
    <row r="25" spans="2:12" s="1" customFormat="1" ht="18" customHeight="1">
      <c r="B25" s="34"/>
      <c r="E25" s="25" t="s">
        <v>29</v>
      </c>
      <c r="I25" s="27" t="s">
        <v>25</v>
      </c>
      <c r="J25" s="25" t="s">
        <v>30</v>
      </c>
      <c r="L25" s="34"/>
    </row>
    <row r="26" spans="2:12" s="1" customFormat="1" ht="6.95" customHeight="1">
      <c r="B26" s="34"/>
      <c r="L26" s="34"/>
    </row>
    <row r="27" spans="2:12" s="1" customFormat="1" ht="12" customHeight="1">
      <c r="B27" s="34"/>
      <c r="D27" s="27" t="s">
        <v>32</v>
      </c>
      <c r="I27" s="27" t="s">
        <v>23</v>
      </c>
      <c r="J27" s="25" t="s">
        <v>1</v>
      </c>
      <c r="L27" s="34"/>
    </row>
    <row r="28" spans="2:12" s="1" customFormat="1" ht="18" customHeight="1">
      <c r="B28" s="34"/>
      <c r="E28" s="25" t="s">
        <v>33</v>
      </c>
      <c r="I28" s="27" t="s">
        <v>25</v>
      </c>
      <c r="J28" s="25" t="s">
        <v>1</v>
      </c>
      <c r="L28" s="34"/>
    </row>
    <row r="29" spans="2:12" s="1" customFormat="1" ht="6.95" customHeight="1">
      <c r="B29" s="34"/>
      <c r="L29" s="34"/>
    </row>
    <row r="30" spans="2:12" s="1" customFormat="1" ht="12" customHeight="1">
      <c r="B30" s="34"/>
      <c r="D30" s="27" t="s">
        <v>34</v>
      </c>
      <c r="L30" s="34"/>
    </row>
    <row r="31" spans="2:12" s="7" customFormat="1" ht="16.5" customHeight="1">
      <c r="B31" s="110"/>
      <c r="E31" s="259" t="s">
        <v>1</v>
      </c>
      <c r="F31" s="259"/>
      <c r="G31" s="259"/>
      <c r="H31" s="259"/>
      <c r="L31" s="110"/>
    </row>
    <row r="32" spans="2:12" s="1" customFormat="1" ht="6.95" customHeight="1">
      <c r="B32" s="34"/>
      <c r="L32" s="34"/>
    </row>
    <row r="33" spans="2:12" s="1" customFormat="1" ht="6.95" customHeight="1">
      <c r="B33" s="34"/>
      <c r="D33" s="58"/>
      <c r="E33" s="58"/>
      <c r="F33" s="58"/>
      <c r="G33" s="58"/>
      <c r="H33" s="58"/>
      <c r="I33" s="58"/>
      <c r="J33" s="58"/>
      <c r="K33" s="58"/>
      <c r="L33" s="34"/>
    </row>
    <row r="34" spans="2:12" s="1" customFormat="1" ht="14.45" customHeight="1">
      <c r="B34" s="34"/>
      <c r="D34" s="25" t="s">
        <v>140</v>
      </c>
      <c r="J34" s="33">
        <f>J100</f>
        <v>88110.130000000019</v>
      </c>
      <c r="L34" s="34"/>
    </row>
    <row r="35" spans="2:12" s="1" customFormat="1" ht="14.45" customHeight="1">
      <c r="B35" s="34"/>
      <c r="D35" s="32" t="s">
        <v>127</v>
      </c>
      <c r="J35" s="33">
        <f>J118</f>
        <v>0</v>
      </c>
      <c r="L35" s="34"/>
    </row>
    <row r="36" spans="2:12" s="1" customFormat="1" ht="25.35" customHeight="1">
      <c r="B36" s="34"/>
      <c r="D36" s="111" t="s">
        <v>38</v>
      </c>
      <c r="J36" s="71">
        <f>ROUND(J34 + J35, 2)</f>
        <v>88110.13</v>
      </c>
      <c r="L36" s="34"/>
    </row>
    <row r="37" spans="2:12" s="1" customFormat="1" ht="6.95" customHeight="1">
      <c r="B37" s="34"/>
      <c r="D37" s="58"/>
      <c r="E37" s="58"/>
      <c r="F37" s="58"/>
      <c r="G37" s="58"/>
      <c r="H37" s="58"/>
      <c r="I37" s="58"/>
      <c r="J37" s="58"/>
      <c r="K37" s="58"/>
      <c r="L37" s="34"/>
    </row>
    <row r="38" spans="2:12" s="1" customFormat="1" ht="14.45" customHeight="1">
      <c r="B38" s="34"/>
      <c r="F38" s="37" t="s">
        <v>40</v>
      </c>
      <c r="I38" s="37" t="s">
        <v>39</v>
      </c>
      <c r="J38" s="37" t="s">
        <v>41</v>
      </c>
      <c r="L38" s="34"/>
    </row>
    <row r="39" spans="2:12" s="1" customFormat="1" ht="14.45" customHeight="1">
      <c r="B39" s="34"/>
      <c r="D39" s="60" t="s">
        <v>42</v>
      </c>
      <c r="E39" s="39" t="s">
        <v>43</v>
      </c>
      <c r="F39" s="112">
        <f>ROUND((ROUND((SUM(BE118:BE125) + SUM(BE149:BE265)),  2) + SUM(BE267:BE276)), 2)</f>
        <v>0</v>
      </c>
      <c r="G39" s="113"/>
      <c r="H39" s="113"/>
      <c r="I39" s="114">
        <v>0.2</v>
      </c>
      <c r="J39" s="112">
        <f>ROUND((ROUND(((SUM(BE118:BE125) + SUM(BE149:BE265))*I39),  2) + (SUM(BE267:BE276)*I39)), 2)</f>
        <v>0</v>
      </c>
      <c r="L39" s="34"/>
    </row>
    <row r="40" spans="2:12" s="1" customFormat="1" ht="14.45" customHeight="1">
      <c r="B40" s="34"/>
      <c r="E40" s="39" t="s">
        <v>44</v>
      </c>
      <c r="F40" s="112">
        <f>ROUND((ROUND((SUM(BF118:BF125) + SUM(BF149:BF265)),  2) + SUM(BF267:BF276)), 2)</f>
        <v>88110.13</v>
      </c>
      <c r="G40" s="113"/>
      <c r="H40" s="113"/>
      <c r="I40" s="114">
        <v>0.2</v>
      </c>
      <c r="J40" s="112">
        <f>ROUND((ROUND(((SUM(BF118:BF125) + SUM(BF149:BF265))*I40),  2) + (SUM(BF267:BF276)*I40)), 2)</f>
        <v>17622.03</v>
      </c>
      <c r="L40" s="34"/>
    </row>
    <row r="41" spans="2:12" s="1" customFormat="1" ht="14.45" hidden="1" customHeight="1">
      <c r="B41" s="34"/>
      <c r="E41" s="27" t="s">
        <v>45</v>
      </c>
      <c r="F41" s="90">
        <f>ROUND((ROUND((SUM(BG118:BG125) + SUM(BG149:BG265)),  2) + SUM(BG267:BG276)), 2)</f>
        <v>0</v>
      </c>
      <c r="I41" s="115">
        <v>0.2</v>
      </c>
      <c r="J41" s="90">
        <f>0</f>
        <v>0</v>
      </c>
      <c r="L41" s="34"/>
    </row>
    <row r="42" spans="2:12" s="1" customFormat="1" ht="14.45" hidden="1" customHeight="1">
      <c r="B42" s="34"/>
      <c r="E42" s="27" t="s">
        <v>46</v>
      </c>
      <c r="F42" s="90">
        <f>ROUND((ROUND((SUM(BH118:BH125) + SUM(BH149:BH265)),  2) + SUM(BH267:BH276)), 2)</f>
        <v>0</v>
      </c>
      <c r="I42" s="115">
        <v>0.2</v>
      </c>
      <c r="J42" s="90">
        <f>0</f>
        <v>0</v>
      </c>
      <c r="L42" s="34"/>
    </row>
    <row r="43" spans="2:12" s="1" customFormat="1" ht="14.45" hidden="1" customHeight="1">
      <c r="B43" s="34"/>
      <c r="E43" s="39" t="s">
        <v>47</v>
      </c>
      <c r="F43" s="112">
        <f>ROUND((ROUND((SUM(BI118:BI125) + SUM(BI149:BI265)),  2) + SUM(BI267:BI276)), 2)</f>
        <v>0</v>
      </c>
      <c r="G43" s="113"/>
      <c r="H43" s="113"/>
      <c r="I43" s="114">
        <v>0</v>
      </c>
      <c r="J43" s="112">
        <f>0</f>
        <v>0</v>
      </c>
      <c r="L43" s="34"/>
    </row>
    <row r="44" spans="2:12" s="1" customFormat="1" ht="6.95" customHeight="1">
      <c r="B44" s="34"/>
      <c r="L44" s="34"/>
    </row>
    <row r="45" spans="2:12" s="1" customFormat="1" ht="25.35" customHeight="1">
      <c r="B45" s="34"/>
      <c r="C45" s="107"/>
      <c r="D45" s="116" t="s">
        <v>48</v>
      </c>
      <c r="E45" s="62"/>
      <c r="F45" s="62"/>
      <c r="G45" s="117" t="s">
        <v>49</v>
      </c>
      <c r="H45" s="118" t="s">
        <v>50</v>
      </c>
      <c r="I45" s="62"/>
      <c r="J45" s="119">
        <f>SUM(J36:J43)</f>
        <v>105732.16</v>
      </c>
      <c r="K45" s="120"/>
      <c r="L45" s="34"/>
    </row>
    <row r="46" spans="2:12" s="1" customFormat="1" ht="14.45" customHeight="1">
      <c r="B46" s="34"/>
      <c r="L46" s="34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4"/>
      <c r="D50" s="46" t="s">
        <v>51</v>
      </c>
      <c r="E50" s="47"/>
      <c r="F50" s="47"/>
      <c r="G50" s="46" t="s">
        <v>52</v>
      </c>
      <c r="H50" s="47"/>
      <c r="I50" s="47"/>
      <c r="J50" s="47"/>
      <c r="K50" s="47"/>
      <c r="L50" s="34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4"/>
      <c r="D61" s="48" t="s">
        <v>53</v>
      </c>
      <c r="E61" s="36"/>
      <c r="F61" s="121" t="s">
        <v>54</v>
      </c>
      <c r="G61" s="48" t="s">
        <v>53</v>
      </c>
      <c r="H61" s="36"/>
      <c r="I61" s="36"/>
      <c r="J61" s="122" t="s">
        <v>54</v>
      </c>
      <c r="K61" s="36"/>
      <c r="L61" s="34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4"/>
      <c r="D65" s="46" t="s">
        <v>55</v>
      </c>
      <c r="E65" s="47"/>
      <c r="F65" s="47"/>
      <c r="G65" s="46" t="s">
        <v>56</v>
      </c>
      <c r="H65" s="47"/>
      <c r="I65" s="47"/>
      <c r="J65" s="47"/>
      <c r="K65" s="47"/>
      <c r="L65" s="34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4"/>
      <c r="D76" s="48" t="s">
        <v>53</v>
      </c>
      <c r="E76" s="36"/>
      <c r="F76" s="121" t="s">
        <v>54</v>
      </c>
      <c r="G76" s="48" t="s">
        <v>53</v>
      </c>
      <c r="H76" s="36"/>
      <c r="I76" s="36"/>
      <c r="J76" s="122" t="s">
        <v>54</v>
      </c>
      <c r="K76" s="36"/>
      <c r="L76" s="34"/>
    </row>
    <row r="77" spans="2:12" s="1" customFormat="1" ht="14.45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34"/>
    </row>
    <row r="81" spans="2:12" s="1" customFormat="1" ht="6.95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34"/>
    </row>
    <row r="82" spans="2:12" s="1" customFormat="1" ht="24.95" customHeight="1">
      <c r="B82" s="34"/>
      <c r="C82" s="21" t="s">
        <v>141</v>
      </c>
      <c r="L82" s="34"/>
    </row>
    <row r="83" spans="2:12" s="1" customFormat="1" ht="6.95" customHeight="1">
      <c r="B83" s="34"/>
      <c r="L83" s="34"/>
    </row>
    <row r="84" spans="2:12" s="1" customFormat="1" ht="12" customHeight="1">
      <c r="B84" s="34"/>
      <c r="C84" s="27" t="s">
        <v>15</v>
      </c>
      <c r="L84" s="34"/>
    </row>
    <row r="85" spans="2:12" s="1" customFormat="1" ht="16.5" customHeight="1">
      <c r="B85" s="34"/>
      <c r="E85" s="290" t="str">
        <f>E7</f>
        <v>NÚRCH - modernizácia vybraných rehabilitačných priestorov</v>
      </c>
      <c r="F85" s="292"/>
      <c r="G85" s="292"/>
      <c r="H85" s="292"/>
      <c r="L85" s="34"/>
    </row>
    <row r="86" spans="2:12" ht="12" customHeight="1">
      <c r="B86" s="20"/>
      <c r="C86" s="27" t="s">
        <v>134</v>
      </c>
      <c r="L86" s="20"/>
    </row>
    <row r="87" spans="2:12" ht="16.5" customHeight="1">
      <c r="B87" s="20"/>
      <c r="E87" s="290" t="s">
        <v>135</v>
      </c>
      <c r="F87" s="255"/>
      <c r="G87" s="255"/>
      <c r="H87" s="255"/>
      <c r="L87" s="20"/>
    </row>
    <row r="88" spans="2:12" ht="12" customHeight="1">
      <c r="B88" s="20"/>
      <c r="C88" s="27" t="s">
        <v>136</v>
      </c>
      <c r="L88" s="20"/>
    </row>
    <row r="89" spans="2:12" s="1" customFormat="1" ht="16.5" customHeight="1">
      <c r="B89" s="34"/>
      <c r="E89" s="284" t="s">
        <v>137</v>
      </c>
      <c r="F89" s="289"/>
      <c r="G89" s="289"/>
      <c r="H89" s="289"/>
      <c r="L89" s="34"/>
    </row>
    <row r="90" spans="2:12" s="1" customFormat="1" ht="12" customHeight="1">
      <c r="B90" s="34"/>
      <c r="C90" s="27" t="s">
        <v>138</v>
      </c>
      <c r="L90" s="34"/>
    </row>
    <row r="91" spans="2:12" s="1" customFormat="1" ht="16.5" customHeight="1">
      <c r="B91" s="34"/>
      <c r="E91" s="279" t="str">
        <f>E13</f>
        <v>01-01-02 - Navrhovaný stav</v>
      </c>
      <c r="F91" s="289"/>
      <c r="G91" s="289"/>
      <c r="H91" s="289"/>
      <c r="L91" s="34"/>
    </row>
    <row r="92" spans="2:12" s="1" customFormat="1" ht="6.95" customHeight="1">
      <c r="B92" s="34"/>
      <c r="L92" s="34"/>
    </row>
    <row r="93" spans="2:12" s="1" customFormat="1" ht="12" customHeight="1">
      <c r="B93" s="34"/>
      <c r="C93" s="27" t="s">
        <v>19</v>
      </c>
      <c r="F93" s="25" t="str">
        <f>F16</f>
        <v>Piešťany, Nábrežie Ivana Krasku, p.č: 5825/2</v>
      </c>
      <c r="I93" s="27" t="s">
        <v>21</v>
      </c>
      <c r="J93" s="57">
        <f>IF(J16="","",J16)</f>
        <v>44967</v>
      </c>
      <c r="L93" s="34"/>
    </row>
    <row r="94" spans="2:12" s="1" customFormat="1" ht="6.95" customHeight="1">
      <c r="B94" s="34"/>
      <c r="L94" s="34"/>
    </row>
    <row r="95" spans="2:12" s="1" customFormat="1" ht="15.2" customHeight="1">
      <c r="B95" s="34"/>
      <c r="C95" s="27" t="s">
        <v>22</v>
      </c>
      <c r="F95" s="25" t="str">
        <f>E19</f>
        <v>NURCH Piešťany, Nábr. I. Krasku 4, 921 12 Piešťany</v>
      </c>
      <c r="I95" s="27" t="s">
        <v>27</v>
      </c>
      <c r="J95" s="30" t="str">
        <f>E25</f>
        <v>Portik spol. s r.o.</v>
      </c>
      <c r="L95" s="34"/>
    </row>
    <row r="96" spans="2:12" s="1" customFormat="1" ht="15.2" customHeight="1">
      <c r="B96" s="34"/>
      <c r="C96" s="27" t="s">
        <v>26</v>
      </c>
      <c r="F96" s="25" t="str">
        <f>IF(E22="","",E22)</f>
        <v>OB-BELSTAV, s.r.o., Olešná 500</v>
      </c>
      <c r="I96" s="27" t="s">
        <v>32</v>
      </c>
      <c r="J96" s="30" t="str">
        <f>E28</f>
        <v>Kovács</v>
      </c>
      <c r="L96" s="34"/>
    </row>
    <row r="97" spans="2:47" s="1" customFormat="1" ht="10.35" customHeight="1">
      <c r="B97" s="34"/>
      <c r="L97" s="34"/>
    </row>
    <row r="98" spans="2:47" s="1" customFormat="1" ht="29.25" customHeight="1">
      <c r="B98" s="34"/>
      <c r="C98" s="123" t="s">
        <v>142</v>
      </c>
      <c r="D98" s="107"/>
      <c r="E98" s="107"/>
      <c r="F98" s="107"/>
      <c r="G98" s="107"/>
      <c r="H98" s="107"/>
      <c r="I98" s="107"/>
      <c r="J98" s="124" t="s">
        <v>143</v>
      </c>
      <c r="K98" s="107"/>
      <c r="L98" s="34"/>
    </row>
    <row r="99" spans="2:47" s="1" customFormat="1" ht="10.35" customHeight="1">
      <c r="B99" s="34"/>
      <c r="L99" s="34"/>
    </row>
    <row r="100" spans="2:47" s="1" customFormat="1" ht="22.9" customHeight="1">
      <c r="B100" s="34"/>
      <c r="C100" s="125" t="s">
        <v>144</v>
      </c>
      <c r="J100" s="71">
        <f>J149</f>
        <v>88110.130000000019</v>
      </c>
      <c r="L100" s="34"/>
      <c r="AU100" s="17" t="s">
        <v>145</v>
      </c>
    </row>
    <row r="101" spans="2:47" s="8" customFormat="1" ht="24.95" customHeight="1">
      <c r="B101" s="126"/>
      <c r="D101" s="127" t="s">
        <v>146</v>
      </c>
      <c r="E101" s="128"/>
      <c r="F101" s="128"/>
      <c r="G101" s="128"/>
      <c r="H101" s="128"/>
      <c r="I101" s="128"/>
      <c r="J101" s="129">
        <f>J150</f>
        <v>28917.680000000004</v>
      </c>
      <c r="L101" s="126"/>
    </row>
    <row r="102" spans="2:47" s="9" customFormat="1" ht="19.899999999999999" customHeight="1">
      <c r="B102" s="130"/>
      <c r="D102" s="131" t="s">
        <v>446</v>
      </c>
      <c r="E102" s="132"/>
      <c r="F102" s="132"/>
      <c r="G102" s="132"/>
      <c r="H102" s="132"/>
      <c r="I102" s="132"/>
      <c r="J102" s="133">
        <f>J151</f>
        <v>6545.79</v>
      </c>
      <c r="L102" s="130"/>
    </row>
    <row r="103" spans="2:47" s="9" customFormat="1" ht="19.899999999999999" customHeight="1">
      <c r="B103" s="130"/>
      <c r="D103" s="131" t="s">
        <v>447</v>
      </c>
      <c r="E103" s="132"/>
      <c r="F103" s="132"/>
      <c r="G103" s="132"/>
      <c r="H103" s="132"/>
      <c r="I103" s="132"/>
      <c r="J103" s="133">
        <f>J161</f>
        <v>20984.870000000003</v>
      </c>
      <c r="L103" s="130"/>
    </row>
    <row r="104" spans="2:47" s="9" customFormat="1" ht="19.899999999999999" customHeight="1">
      <c r="B104" s="130"/>
      <c r="D104" s="131" t="s">
        <v>148</v>
      </c>
      <c r="E104" s="132"/>
      <c r="F104" s="132"/>
      <c r="G104" s="132"/>
      <c r="H104" s="132"/>
      <c r="I104" s="132"/>
      <c r="J104" s="133">
        <f>J185</f>
        <v>1387.02</v>
      </c>
      <c r="L104" s="130"/>
    </row>
    <row r="105" spans="2:47" s="8" customFormat="1" ht="24.95" customHeight="1">
      <c r="B105" s="126"/>
      <c r="D105" s="127" t="s">
        <v>149</v>
      </c>
      <c r="E105" s="128"/>
      <c r="F105" s="128"/>
      <c r="G105" s="128"/>
      <c r="H105" s="128"/>
      <c r="I105" s="128"/>
      <c r="J105" s="129">
        <f>J187</f>
        <v>56311.130000000005</v>
      </c>
      <c r="L105" s="126"/>
    </row>
    <row r="106" spans="2:47" s="9" customFormat="1" ht="19.899999999999999" customHeight="1">
      <c r="B106" s="130"/>
      <c r="D106" s="131" t="s">
        <v>448</v>
      </c>
      <c r="E106" s="132"/>
      <c r="F106" s="132"/>
      <c r="G106" s="132"/>
      <c r="H106" s="132"/>
      <c r="I106" s="132"/>
      <c r="J106" s="133">
        <f>J188</f>
        <v>1534.05</v>
      </c>
      <c r="L106" s="130"/>
    </row>
    <row r="107" spans="2:47" s="9" customFormat="1" ht="19.899999999999999" customHeight="1">
      <c r="B107" s="130"/>
      <c r="D107" s="131" t="s">
        <v>449</v>
      </c>
      <c r="E107" s="132"/>
      <c r="F107" s="132"/>
      <c r="G107" s="132"/>
      <c r="H107" s="132"/>
      <c r="I107" s="132"/>
      <c r="J107" s="133">
        <f>J198</f>
        <v>550</v>
      </c>
      <c r="L107" s="130"/>
    </row>
    <row r="108" spans="2:47" s="9" customFormat="1" ht="19.899999999999999" customHeight="1">
      <c r="B108" s="130"/>
      <c r="D108" s="131" t="s">
        <v>152</v>
      </c>
      <c r="E108" s="132"/>
      <c r="F108" s="132"/>
      <c r="G108" s="132"/>
      <c r="H108" s="132"/>
      <c r="I108" s="132"/>
      <c r="J108" s="133">
        <f>J201</f>
        <v>12919.470000000001</v>
      </c>
      <c r="L108" s="130"/>
    </row>
    <row r="109" spans="2:47" s="9" customFormat="1" ht="19.899999999999999" customHeight="1">
      <c r="B109" s="130"/>
      <c r="D109" s="131" t="s">
        <v>450</v>
      </c>
      <c r="E109" s="132"/>
      <c r="F109" s="132"/>
      <c r="G109" s="132"/>
      <c r="H109" s="132"/>
      <c r="I109" s="132"/>
      <c r="J109" s="133">
        <f>J211</f>
        <v>5329.99</v>
      </c>
      <c r="L109" s="130"/>
    </row>
    <row r="110" spans="2:47" s="9" customFormat="1" ht="19.899999999999999" customHeight="1">
      <c r="B110" s="130"/>
      <c r="D110" s="131" t="s">
        <v>154</v>
      </c>
      <c r="E110" s="132"/>
      <c r="F110" s="132"/>
      <c r="G110" s="132"/>
      <c r="H110" s="132"/>
      <c r="I110" s="132"/>
      <c r="J110" s="133">
        <f>J227</f>
        <v>19133.199999999997</v>
      </c>
      <c r="L110" s="130"/>
    </row>
    <row r="111" spans="2:47" s="9" customFormat="1" ht="19.899999999999999" customHeight="1">
      <c r="B111" s="130"/>
      <c r="D111" s="131" t="s">
        <v>451</v>
      </c>
      <c r="E111" s="132"/>
      <c r="F111" s="132"/>
      <c r="G111" s="132"/>
      <c r="H111" s="132"/>
      <c r="I111" s="132"/>
      <c r="J111" s="133">
        <f>J245</f>
        <v>10367.160000000002</v>
      </c>
      <c r="L111" s="130"/>
    </row>
    <row r="112" spans="2:47" s="9" customFormat="1" ht="19.899999999999999" customHeight="1">
      <c r="B112" s="130"/>
      <c r="D112" s="131" t="s">
        <v>452</v>
      </c>
      <c r="E112" s="132"/>
      <c r="F112" s="132"/>
      <c r="G112" s="132"/>
      <c r="H112" s="132"/>
      <c r="I112" s="132"/>
      <c r="J112" s="133">
        <f>J252</f>
        <v>6477.26</v>
      </c>
      <c r="L112" s="130"/>
    </row>
    <row r="113" spans="2:65" s="8" customFormat="1" ht="24.95" customHeight="1">
      <c r="B113" s="126"/>
      <c r="D113" s="127" t="s">
        <v>155</v>
      </c>
      <c r="E113" s="128"/>
      <c r="F113" s="128"/>
      <c r="G113" s="128"/>
      <c r="H113" s="128"/>
      <c r="I113" s="128"/>
      <c r="J113" s="129">
        <f>J260</f>
        <v>2381.25</v>
      </c>
      <c r="L113" s="126"/>
    </row>
    <row r="114" spans="2:65" s="8" customFormat="1" ht="24.95" customHeight="1">
      <c r="B114" s="126"/>
      <c r="D114" s="127" t="s">
        <v>156</v>
      </c>
      <c r="E114" s="128"/>
      <c r="F114" s="128"/>
      <c r="G114" s="128"/>
      <c r="H114" s="128"/>
      <c r="I114" s="128"/>
      <c r="J114" s="129">
        <f>J264</f>
        <v>500.07</v>
      </c>
      <c r="L114" s="126"/>
    </row>
    <row r="115" spans="2:65" s="8" customFormat="1" ht="21.75" customHeight="1">
      <c r="B115" s="126"/>
      <c r="D115" s="134" t="s">
        <v>157</v>
      </c>
      <c r="J115" s="135">
        <f>J266</f>
        <v>0</v>
      </c>
      <c r="L115" s="126"/>
    </row>
    <row r="116" spans="2:65" s="1" customFormat="1" ht="21.75" customHeight="1">
      <c r="B116" s="34"/>
      <c r="L116" s="34"/>
    </row>
    <row r="117" spans="2:65" s="1" customFormat="1" ht="6.95" customHeight="1">
      <c r="B117" s="34"/>
      <c r="L117" s="34"/>
    </row>
    <row r="118" spans="2:65" s="1" customFormat="1" ht="29.25" customHeight="1">
      <c r="B118" s="34"/>
      <c r="C118" s="125" t="s">
        <v>158</v>
      </c>
      <c r="J118" s="136">
        <f>ROUND(J119 + J120 + J121 + J122 + J123 + J124,2)</f>
        <v>0</v>
      </c>
      <c r="L118" s="34"/>
      <c r="N118" s="137" t="s">
        <v>42</v>
      </c>
    </row>
    <row r="119" spans="2:65" s="1" customFormat="1" ht="18" customHeight="1">
      <c r="B119" s="34"/>
      <c r="D119" s="239" t="s">
        <v>159</v>
      </c>
      <c r="E119" s="240"/>
      <c r="F119" s="240"/>
      <c r="J119" s="100">
        <v>0</v>
      </c>
      <c r="L119" s="138"/>
      <c r="M119" s="139"/>
      <c r="N119" s="140" t="s">
        <v>44</v>
      </c>
      <c r="O119" s="139"/>
      <c r="P119" s="139"/>
      <c r="Q119" s="139"/>
      <c r="R119" s="139"/>
      <c r="S119" s="139"/>
      <c r="T119" s="139"/>
      <c r="U119" s="139"/>
      <c r="V119" s="139"/>
      <c r="W119" s="139"/>
      <c r="X119" s="139"/>
      <c r="Y119" s="139"/>
      <c r="Z119" s="139"/>
      <c r="AA119" s="139"/>
      <c r="AB119" s="139"/>
      <c r="AC119" s="139"/>
      <c r="AD119" s="139"/>
      <c r="AE119" s="139"/>
      <c r="AF119" s="139"/>
      <c r="AG119" s="139"/>
      <c r="AH119" s="139"/>
      <c r="AI119" s="139"/>
      <c r="AJ119" s="139"/>
      <c r="AK119" s="139"/>
      <c r="AL119" s="139"/>
      <c r="AM119" s="139"/>
      <c r="AN119" s="139"/>
      <c r="AO119" s="139"/>
      <c r="AP119" s="139"/>
      <c r="AQ119" s="139"/>
      <c r="AR119" s="139"/>
      <c r="AS119" s="139"/>
      <c r="AT119" s="139"/>
      <c r="AU119" s="139"/>
      <c r="AV119" s="139"/>
      <c r="AW119" s="139"/>
      <c r="AX119" s="139"/>
      <c r="AY119" s="141" t="s">
        <v>160</v>
      </c>
      <c r="AZ119" s="139"/>
      <c r="BA119" s="139"/>
      <c r="BB119" s="139"/>
      <c r="BC119" s="139"/>
      <c r="BD119" s="139"/>
      <c r="BE119" s="142">
        <f t="shared" ref="BE119:BE124" si="0">IF(N119="základná",J119,0)</f>
        <v>0</v>
      </c>
      <c r="BF119" s="142">
        <f t="shared" ref="BF119:BF124" si="1">IF(N119="znížená",J119,0)</f>
        <v>0</v>
      </c>
      <c r="BG119" s="142">
        <f t="shared" ref="BG119:BG124" si="2">IF(N119="zákl. prenesená",J119,0)</f>
        <v>0</v>
      </c>
      <c r="BH119" s="142">
        <f t="shared" ref="BH119:BH124" si="3">IF(N119="zníž. prenesená",J119,0)</f>
        <v>0</v>
      </c>
      <c r="BI119" s="142">
        <f t="shared" ref="BI119:BI124" si="4">IF(N119="nulová",J119,0)</f>
        <v>0</v>
      </c>
      <c r="BJ119" s="141" t="s">
        <v>90</v>
      </c>
      <c r="BK119" s="139"/>
      <c r="BL119" s="139"/>
      <c r="BM119" s="139"/>
    </row>
    <row r="120" spans="2:65" s="1" customFormat="1" ht="18" customHeight="1">
      <c r="B120" s="34"/>
      <c r="D120" s="239" t="s">
        <v>161</v>
      </c>
      <c r="E120" s="240"/>
      <c r="F120" s="240"/>
      <c r="J120" s="100">
        <v>0</v>
      </c>
      <c r="L120" s="138"/>
      <c r="M120" s="139"/>
      <c r="N120" s="140" t="s">
        <v>44</v>
      </c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  <c r="Z120" s="139"/>
      <c r="AA120" s="139"/>
      <c r="AB120" s="139"/>
      <c r="AC120" s="139"/>
      <c r="AD120" s="139"/>
      <c r="AE120" s="139"/>
      <c r="AF120" s="139"/>
      <c r="AG120" s="139"/>
      <c r="AH120" s="139"/>
      <c r="AI120" s="139"/>
      <c r="AJ120" s="139"/>
      <c r="AK120" s="139"/>
      <c r="AL120" s="139"/>
      <c r="AM120" s="139"/>
      <c r="AN120" s="139"/>
      <c r="AO120" s="139"/>
      <c r="AP120" s="139"/>
      <c r="AQ120" s="139"/>
      <c r="AR120" s="139"/>
      <c r="AS120" s="139"/>
      <c r="AT120" s="139"/>
      <c r="AU120" s="139"/>
      <c r="AV120" s="139"/>
      <c r="AW120" s="139"/>
      <c r="AX120" s="139"/>
      <c r="AY120" s="141" t="s">
        <v>160</v>
      </c>
      <c r="AZ120" s="139"/>
      <c r="BA120" s="139"/>
      <c r="BB120" s="139"/>
      <c r="BC120" s="139"/>
      <c r="BD120" s="139"/>
      <c r="BE120" s="142">
        <f t="shared" si="0"/>
        <v>0</v>
      </c>
      <c r="BF120" s="142">
        <f t="shared" si="1"/>
        <v>0</v>
      </c>
      <c r="BG120" s="142">
        <f t="shared" si="2"/>
        <v>0</v>
      </c>
      <c r="BH120" s="142">
        <f t="shared" si="3"/>
        <v>0</v>
      </c>
      <c r="BI120" s="142">
        <f t="shared" si="4"/>
        <v>0</v>
      </c>
      <c r="BJ120" s="141" t="s">
        <v>90</v>
      </c>
      <c r="BK120" s="139"/>
      <c r="BL120" s="139"/>
      <c r="BM120" s="139"/>
    </row>
    <row r="121" spans="2:65" s="1" customFormat="1" ht="18" customHeight="1">
      <c r="B121" s="34"/>
      <c r="D121" s="239" t="s">
        <v>162</v>
      </c>
      <c r="E121" s="240"/>
      <c r="F121" s="240"/>
      <c r="J121" s="100">
        <v>0</v>
      </c>
      <c r="L121" s="138"/>
      <c r="M121" s="139"/>
      <c r="N121" s="140" t="s">
        <v>44</v>
      </c>
      <c r="O121" s="139"/>
      <c r="P121" s="139"/>
      <c r="Q121" s="139"/>
      <c r="R121" s="139"/>
      <c r="S121" s="139"/>
      <c r="T121" s="139"/>
      <c r="U121" s="139"/>
      <c r="V121" s="139"/>
      <c r="W121" s="139"/>
      <c r="X121" s="139"/>
      <c r="Y121" s="139"/>
      <c r="Z121" s="139"/>
      <c r="AA121" s="139"/>
      <c r="AB121" s="139"/>
      <c r="AC121" s="139"/>
      <c r="AD121" s="139"/>
      <c r="AE121" s="139"/>
      <c r="AF121" s="139"/>
      <c r="AG121" s="139"/>
      <c r="AH121" s="139"/>
      <c r="AI121" s="139"/>
      <c r="AJ121" s="139"/>
      <c r="AK121" s="139"/>
      <c r="AL121" s="139"/>
      <c r="AM121" s="139"/>
      <c r="AN121" s="139"/>
      <c r="AO121" s="139"/>
      <c r="AP121" s="139"/>
      <c r="AQ121" s="139"/>
      <c r="AR121" s="139"/>
      <c r="AS121" s="139"/>
      <c r="AT121" s="139"/>
      <c r="AU121" s="139"/>
      <c r="AV121" s="139"/>
      <c r="AW121" s="139"/>
      <c r="AX121" s="139"/>
      <c r="AY121" s="141" t="s">
        <v>160</v>
      </c>
      <c r="AZ121" s="139"/>
      <c r="BA121" s="139"/>
      <c r="BB121" s="139"/>
      <c r="BC121" s="139"/>
      <c r="BD121" s="139"/>
      <c r="BE121" s="142">
        <f t="shared" si="0"/>
        <v>0</v>
      </c>
      <c r="BF121" s="142">
        <f t="shared" si="1"/>
        <v>0</v>
      </c>
      <c r="BG121" s="142">
        <f t="shared" si="2"/>
        <v>0</v>
      </c>
      <c r="BH121" s="142">
        <f t="shared" si="3"/>
        <v>0</v>
      </c>
      <c r="BI121" s="142">
        <f t="shared" si="4"/>
        <v>0</v>
      </c>
      <c r="BJ121" s="141" t="s">
        <v>90</v>
      </c>
      <c r="BK121" s="139"/>
      <c r="BL121" s="139"/>
      <c r="BM121" s="139"/>
    </row>
    <row r="122" spans="2:65" s="1" customFormat="1" ht="18" customHeight="1">
      <c r="B122" s="34"/>
      <c r="D122" s="239" t="s">
        <v>163</v>
      </c>
      <c r="E122" s="240"/>
      <c r="F122" s="240"/>
      <c r="J122" s="100">
        <v>0</v>
      </c>
      <c r="L122" s="138"/>
      <c r="M122" s="139"/>
      <c r="N122" s="140" t="s">
        <v>44</v>
      </c>
      <c r="O122" s="139"/>
      <c r="P122" s="139"/>
      <c r="Q122" s="139"/>
      <c r="R122" s="139"/>
      <c r="S122" s="139"/>
      <c r="T122" s="139"/>
      <c r="U122" s="139"/>
      <c r="V122" s="139"/>
      <c r="W122" s="139"/>
      <c r="X122" s="139"/>
      <c r="Y122" s="139"/>
      <c r="Z122" s="139"/>
      <c r="AA122" s="139"/>
      <c r="AB122" s="139"/>
      <c r="AC122" s="139"/>
      <c r="AD122" s="139"/>
      <c r="AE122" s="139"/>
      <c r="AF122" s="139"/>
      <c r="AG122" s="139"/>
      <c r="AH122" s="139"/>
      <c r="AI122" s="139"/>
      <c r="AJ122" s="139"/>
      <c r="AK122" s="139"/>
      <c r="AL122" s="139"/>
      <c r="AM122" s="139"/>
      <c r="AN122" s="139"/>
      <c r="AO122" s="139"/>
      <c r="AP122" s="139"/>
      <c r="AQ122" s="139"/>
      <c r="AR122" s="139"/>
      <c r="AS122" s="139"/>
      <c r="AT122" s="139"/>
      <c r="AU122" s="139"/>
      <c r="AV122" s="139"/>
      <c r="AW122" s="139"/>
      <c r="AX122" s="139"/>
      <c r="AY122" s="141" t="s">
        <v>160</v>
      </c>
      <c r="AZ122" s="139"/>
      <c r="BA122" s="139"/>
      <c r="BB122" s="139"/>
      <c r="BC122" s="139"/>
      <c r="BD122" s="139"/>
      <c r="BE122" s="142">
        <f t="shared" si="0"/>
        <v>0</v>
      </c>
      <c r="BF122" s="142">
        <f t="shared" si="1"/>
        <v>0</v>
      </c>
      <c r="BG122" s="142">
        <f t="shared" si="2"/>
        <v>0</v>
      </c>
      <c r="BH122" s="142">
        <f t="shared" si="3"/>
        <v>0</v>
      </c>
      <c r="BI122" s="142">
        <f t="shared" si="4"/>
        <v>0</v>
      </c>
      <c r="BJ122" s="141" t="s">
        <v>90</v>
      </c>
      <c r="BK122" s="139"/>
      <c r="BL122" s="139"/>
      <c r="BM122" s="139"/>
    </row>
    <row r="123" spans="2:65" s="1" customFormat="1" ht="18" customHeight="1">
      <c r="B123" s="34"/>
      <c r="D123" s="239" t="s">
        <v>164</v>
      </c>
      <c r="E123" s="240"/>
      <c r="F123" s="240"/>
      <c r="J123" s="100">
        <v>0</v>
      </c>
      <c r="L123" s="138"/>
      <c r="M123" s="139"/>
      <c r="N123" s="140" t="s">
        <v>44</v>
      </c>
      <c r="O123" s="139"/>
      <c r="P123" s="139"/>
      <c r="Q123" s="139"/>
      <c r="R123" s="139"/>
      <c r="S123" s="139"/>
      <c r="T123" s="139"/>
      <c r="U123" s="139"/>
      <c r="V123" s="139"/>
      <c r="W123" s="139"/>
      <c r="X123" s="139"/>
      <c r="Y123" s="139"/>
      <c r="Z123" s="139"/>
      <c r="AA123" s="139"/>
      <c r="AB123" s="139"/>
      <c r="AC123" s="139"/>
      <c r="AD123" s="139"/>
      <c r="AE123" s="139"/>
      <c r="AF123" s="139"/>
      <c r="AG123" s="139"/>
      <c r="AH123" s="139"/>
      <c r="AI123" s="139"/>
      <c r="AJ123" s="139"/>
      <c r="AK123" s="139"/>
      <c r="AL123" s="139"/>
      <c r="AM123" s="139"/>
      <c r="AN123" s="139"/>
      <c r="AO123" s="139"/>
      <c r="AP123" s="139"/>
      <c r="AQ123" s="139"/>
      <c r="AR123" s="139"/>
      <c r="AS123" s="139"/>
      <c r="AT123" s="139"/>
      <c r="AU123" s="139"/>
      <c r="AV123" s="139"/>
      <c r="AW123" s="139"/>
      <c r="AX123" s="139"/>
      <c r="AY123" s="141" t="s">
        <v>160</v>
      </c>
      <c r="AZ123" s="139"/>
      <c r="BA123" s="139"/>
      <c r="BB123" s="139"/>
      <c r="BC123" s="139"/>
      <c r="BD123" s="139"/>
      <c r="BE123" s="142">
        <f t="shared" si="0"/>
        <v>0</v>
      </c>
      <c r="BF123" s="142">
        <f t="shared" si="1"/>
        <v>0</v>
      </c>
      <c r="BG123" s="142">
        <f t="shared" si="2"/>
        <v>0</v>
      </c>
      <c r="BH123" s="142">
        <f t="shared" si="3"/>
        <v>0</v>
      </c>
      <c r="BI123" s="142">
        <f t="shared" si="4"/>
        <v>0</v>
      </c>
      <c r="BJ123" s="141" t="s">
        <v>90</v>
      </c>
      <c r="BK123" s="139"/>
      <c r="BL123" s="139"/>
      <c r="BM123" s="139"/>
    </row>
    <row r="124" spans="2:65" s="1" customFormat="1" ht="18" customHeight="1">
      <c r="B124" s="34"/>
      <c r="D124" s="99" t="s">
        <v>165</v>
      </c>
      <c r="J124" s="100">
        <f>ROUND(J34*T124,2)</f>
        <v>0</v>
      </c>
      <c r="L124" s="138"/>
      <c r="M124" s="139"/>
      <c r="N124" s="140" t="s">
        <v>44</v>
      </c>
      <c r="O124" s="139"/>
      <c r="P124" s="139"/>
      <c r="Q124" s="139"/>
      <c r="R124" s="139"/>
      <c r="S124" s="139"/>
      <c r="T124" s="139"/>
      <c r="U124" s="139"/>
      <c r="V124" s="139"/>
      <c r="W124" s="139"/>
      <c r="X124" s="139"/>
      <c r="Y124" s="139"/>
      <c r="Z124" s="139"/>
      <c r="AA124" s="139"/>
      <c r="AB124" s="139"/>
      <c r="AC124" s="139"/>
      <c r="AD124" s="139"/>
      <c r="AE124" s="139"/>
      <c r="AF124" s="139"/>
      <c r="AG124" s="139"/>
      <c r="AH124" s="139"/>
      <c r="AI124" s="139"/>
      <c r="AJ124" s="139"/>
      <c r="AK124" s="139"/>
      <c r="AL124" s="139"/>
      <c r="AM124" s="139"/>
      <c r="AN124" s="139"/>
      <c r="AO124" s="139"/>
      <c r="AP124" s="139"/>
      <c r="AQ124" s="139"/>
      <c r="AR124" s="139"/>
      <c r="AS124" s="139"/>
      <c r="AT124" s="139"/>
      <c r="AU124" s="139"/>
      <c r="AV124" s="139"/>
      <c r="AW124" s="139"/>
      <c r="AX124" s="139"/>
      <c r="AY124" s="141" t="s">
        <v>166</v>
      </c>
      <c r="AZ124" s="139"/>
      <c r="BA124" s="139"/>
      <c r="BB124" s="139"/>
      <c r="BC124" s="139"/>
      <c r="BD124" s="139"/>
      <c r="BE124" s="142">
        <f t="shared" si="0"/>
        <v>0</v>
      </c>
      <c r="BF124" s="142">
        <f t="shared" si="1"/>
        <v>0</v>
      </c>
      <c r="BG124" s="142">
        <f t="shared" si="2"/>
        <v>0</v>
      </c>
      <c r="BH124" s="142">
        <f t="shared" si="3"/>
        <v>0</v>
      </c>
      <c r="BI124" s="142">
        <f t="shared" si="4"/>
        <v>0</v>
      </c>
      <c r="BJ124" s="141" t="s">
        <v>90</v>
      </c>
      <c r="BK124" s="139"/>
      <c r="BL124" s="139"/>
      <c r="BM124" s="139"/>
    </row>
    <row r="125" spans="2:65" s="1" customFormat="1">
      <c r="B125" s="34"/>
      <c r="L125" s="34"/>
    </row>
    <row r="126" spans="2:65" s="1" customFormat="1" ht="29.25" customHeight="1">
      <c r="B126" s="34"/>
      <c r="C126" s="106" t="s">
        <v>132</v>
      </c>
      <c r="D126" s="107"/>
      <c r="E126" s="107"/>
      <c r="F126" s="107"/>
      <c r="G126" s="107"/>
      <c r="H126" s="107"/>
      <c r="I126" s="107"/>
      <c r="J126" s="108">
        <f>ROUND(J100+J118,2)</f>
        <v>88110.13</v>
      </c>
      <c r="K126" s="107"/>
      <c r="L126" s="34"/>
    </row>
    <row r="127" spans="2:65" s="1" customFormat="1" ht="6.95" customHeight="1">
      <c r="B127" s="49"/>
      <c r="C127" s="50"/>
      <c r="D127" s="50"/>
      <c r="E127" s="50"/>
      <c r="F127" s="50"/>
      <c r="G127" s="50"/>
      <c r="H127" s="50"/>
      <c r="I127" s="50"/>
      <c r="J127" s="50"/>
      <c r="K127" s="50"/>
      <c r="L127" s="34"/>
    </row>
    <row r="131" spans="2:12" s="1" customFormat="1" ht="6.95" customHeight="1">
      <c r="B131" s="51"/>
      <c r="C131" s="52"/>
      <c r="D131" s="52"/>
      <c r="E131" s="52"/>
      <c r="F131" s="52"/>
      <c r="G131" s="52"/>
      <c r="H131" s="52"/>
      <c r="I131" s="52"/>
      <c r="J131" s="52"/>
      <c r="K131" s="52"/>
      <c r="L131" s="34"/>
    </row>
    <row r="132" spans="2:12" s="1" customFormat="1" ht="24.95" customHeight="1">
      <c r="B132" s="34"/>
      <c r="C132" s="21" t="s">
        <v>167</v>
      </c>
      <c r="L132" s="34"/>
    </row>
    <row r="133" spans="2:12" s="1" customFormat="1" ht="6.95" customHeight="1">
      <c r="B133" s="34"/>
      <c r="L133" s="34"/>
    </row>
    <row r="134" spans="2:12" s="1" customFormat="1" ht="12" customHeight="1">
      <c r="B134" s="34"/>
      <c r="C134" s="27" t="s">
        <v>15</v>
      </c>
      <c r="L134" s="34"/>
    </row>
    <row r="135" spans="2:12" s="1" customFormat="1" ht="16.5" customHeight="1">
      <c r="B135" s="34"/>
      <c r="E135" s="290" t="str">
        <f>E7</f>
        <v>NÚRCH - modernizácia vybraných rehabilitačných priestorov</v>
      </c>
      <c r="F135" s="292"/>
      <c r="G135" s="292"/>
      <c r="H135" s="292"/>
      <c r="L135" s="34"/>
    </row>
    <row r="136" spans="2:12" ht="12" customHeight="1">
      <c r="B136" s="20"/>
      <c r="C136" s="27" t="s">
        <v>134</v>
      </c>
      <c r="L136" s="20"/>
    </row>
    <row r="137" spans="2:12" ht="16.5" customHeight="1">
      <c r="B137" s="20"/>
      <c r="E137" s="290" t="s">
        <v>135</v>
      </c>
      <c r="F137" s="255"/>
      <c r="G137" s="255"/>
      <c r="H137" s="255"/>
      <c r="L137" s="20"/>
    </row>
    <row r="138" spans="2:12" ht="12" customHeight="1">
      <c r="B138" s="20"/>
      <c r="C138" s="27" t="s">
        <v>136</v>
      </c>
      <c r="L138" s="20"/>
    </row>
    <row r="139" spans="2:12" s="1" customFormat="1" ht="16.5" customHeight="1">
      <c r="B139" s="34"/>
      <c r="E139" s="284" t="s">
        <v>137</v>
      </c>
      <c r="F139" s="289"/>
      <c r="G139" s="289"/>
      <c r="H139" s="289"/>
      <c r="L139" s="34"/>
    </row>
    <row r="140" spans="2:12" s="1" customFormat="1" ht="12" customHeight="1">
      <c r="B140" s="34"/>
      <c r="C140" s="27" t="s">
        <v>138</v>
      </c>
      <c r="L140" s="34"/>
    </row>
    <row r="141" spans="2:12" s="1" customFormat="1" ht="16.5" customHeight="1">
      <c r="B141" s="34"/>
      <c r="E141" s="279" t="str">
        <f>E13</f>
        <v>01-01-02 - Navrhovaný stav</v>
      </c>
      <c r="F141" s="289"/>
      <c r="G141" s="289"/>
      <c r="H141" s="289"/>
      <c r="L141" s="34"/>
    </row>
    <row r="142" spans="2:12" s="1" customFormat="1" ht="6.95" customHeight="1">
      <c r="B142" s="34"/>
      <c r="L142" s="34"/>
    </row>
    <row r="143" spans="2:12" s="1" customFormat="1" ht="12" customHeight="1">
      <c r="B143" s="34"/>
      <c r="C143" s="27" t="s">
        <v>19</v>
      </c>
      <c r="F143" s="25" t="str">
        <f>F16</f>
        <v>Piešťany, Nábrežie Ivana Krasku, p.č: 5825/2</v>
      </c>
      <c r="I143" s="27" t="s">
        <v>21</v>
      </c>
      <c r="J143" s="57">
        <f>IF(J16="","",J16)</f>
        <v>44967</v>
      </c>
      <c r="L143" s="34"/>
    </row>
    <row r="144" spans="2:12" s="1" customFormat="1" ht="6.95" customHeight="1">
      <c r="B144" s="34"/>
      <c r="L144" s="34"/>
    </row>
    <row r="145" spans="2:65" s="1" customFormat="1" ht="15.2" customHeight="1">
      <c r="B145" s="34"/>
      <c r="C145" s="27" t="s">
        <v>22</v>
      </c>
      <c r="F145" s="25" t="str">
        <f>E19</f>
        <v>NURCH Piešťany, Nábr. I. Krasku 4, 921 12 Piešťany</v>
      </c>
      <c r="I145" s="27" t="s">
        <v>27</v>
      </c>
      <c r="J145" s="30" t="str">
        <f>E25</f>
        <v>Portik spol. s r.o.</v>
      </c>
      <c r="L145" s="34"/>
    </row>
    <row r="146" spans="2:65" s="1" customFormat="1" ht="15.2" customHeight="1">
      <c r="B146" s="34"/>
      <c r="C146" s="27" t="s">
        <v>26</v>
      </c>
      <c r="F146" s="25" t="str">
        <f>IF(E22="","",E22)</f>
        <v>OB-BELSTAV, s.r.o., Olešná 500</v>
      </c>
      <c r="I146" s="27" t="s">
        <v>32</v>
      </c>
      <c r="J146" s="30" t="str">
        <f>E28</f>
        <v>Kovács</v>
      </c>
      <c r="L146" s="34"/>
    </row>
    <row r="147" spans="2:65" s="1" customFormat="1" ht="10.35" customHeight="1">
      <c r="B147" s="34"/>
      <c r="L147" s="34"/>
    </row>
    <row r="148" spans="2:65" s="10" customFormat="1" ht="29.25" customHeight="1">
      <c r="B148" s="143"/>
      <c r="C148" s="144" t="s">
        <v>168</v>
      </c>
      <c r="D148" s="145" t="s">
        <v>63</v>
      </c>
      <c r="E148" s="145" t="s">
        <v>59</v>
      </c>
      <c r="F148" s="145" t="s">
        <v>60</v>
      </c>
      <c r="G148" s="145" t="s">
        <v>169</v>
      </c>
      <c r="H148" s="145" t="s">
        <v>170</v>
      </c>
      <c r="I148" s="145" t="s">
        <v>171</v>
      </c>
      <c r="J148" s="146" t="s">
        <v>143</v>
      </c>
      <c r="K148" s="147" t="s">
        <v>172</v>
      </c>
      <c r="L148" s="143"/>
      <c r="M148" s="64" t="s">
        <v>1</v>
      </c>
      <c r="N148" s="65" t="s">
        <v>42</v>
      </c>
      <c r="O148" s="65" t="s">
        <v>173</v>
      </c>
      <c r="P148" s="65" t="s">
        <v>174</v>
      </c>
      <c r="Q148" s="65" t="s">
        <v>175</v>
      </c>
      <c r="R148" s="65" t="s">
        <v>176</v>
      </c>
      <c r="S148" s="65" t="s">
        <v>177</v>
      </c>
      <c r="T148" s="66" t="s">
        <v>178</v>
      </c>
    </row>
    <row r="149" spans="2:65" s="1" customFormat="1" ht="22.9" customHeight="1">
      <c r="B149" s="34"/>
      <c r="C149" s="69" t="s">
        <v>140</v>
      </c>
      <c r="J149" s="148">
        <f>BK149</f>
        <v>88110.130000000019</v>
      </c>
      <c r="L149" s="34"/>
      <c r="M149" s="67"/>
      <c r="N149" s="58"/>
      <c r="O149" s="58"/>
      <c r="P149" s="149">
        <f>P150+P187+P260+P264+P266</f>
        <v>0</v>
      </c>
      <c r="Q149" s="58"/>
      <c r="R149" s="149">
        <f>R150+R187+R260+R264+R266</f>
        <v>51.867108418000001</v>
      </c>
      <c r="S149" s="58"/>
      <c r="T149" s="150">
        <f>T150+T187+T260+T264+T266</f>
        <v>0.21193859999999998</v>
      </c>
      <c r="AT149" s="17" t="s">
        <v>77</v>
      </c>
      <c r="AU149" s="17" t="s">
        <v>145</v>
      </c>
      <c r="BK149" s="151">
        <f>BK150+BK187+BK260+BK264+BK266</f>
        <v>88110.130000000019</v>
      </c>
    </row>
    <row r="150" spans="2:65" s="11" customFormat="1" ht="25.9" customHeight="1">
      <c r="B150" s="152"/>
      <c r="D150" s="153" t="s">
        <v>77</v>
      </c>
      <c r="E150" s="154" t="s">
        <v>179</v>
      </c>
      <c r="F150" s="154" t="s">
        <v>180</v>
      </c>
      <c r="I150" s="155"/>
      <c r="J150" s="135">
        <f>BK150</f>
        <v>28917.680000000004</v>
      </c>
      <c r="L150" s="152"/>
      <c r="M150" s="156"/>
      <c r="P150" s="157">
        <f>P151+P161+P185</f>
        <v>0</v>
      </c>
      <c r="R150" s="157">
        <f>R151+R161+R185</f>
        <v>39.62862844</v>
      </c>
      <c r="T150" s="158">
        <f>T151+T161+T185</f>
        <v>0</v>
      </c>
      <c r="AR150" s="153" t="s">
        <v>85</v>
      </c>
      <c r="AT150" s="159" t="s">
        <v>77</v>
      </c>
      <c r="AU150" s="159" t="s">
        <v>78</v>
      </c>
      <c r="AY150" s="153" t="s">
        <v>181</v>
      </c>
      <c r="BK150" s="160">
        <f>BK151+BK161+BK185</f>
        <v>28917.680000000004</v>
      </c>
    </row>
    <row r="151" spans="2:65" s="11" customFormat="1" ht="22.9" customHeight="1">
      <c r="B151" s="152"/>
      <c r="D151" s="153" t="s">
        <v>77</v>
      </c>
      <c r="E151" s="161" t="s">
        <v>95</v>
      </c>
      <c r="F151" s="161" t="s">
        <v>453</v>
      </c>
      <c r="I151" s="155"/>
      <c r="J151" s="162">
        <f>BK151</f>
        <v>6545.79</v>
      </c>
      <c r="L151" s="152"/>
      <c r="M151" s="156"/>
      <c r="P151" s="157">
        <f>SUM(P152:P160)</f>
        <v>0</v>
      </c>
      <c r="R151" s="157">
        <f>SUM(R152:R160)</f>
        <v>16.493790619999999</v>
      </c>
      <c r="T151" s="158">
        <f>SUM(T152:T160)</f>
        <v>0</v>
      </c>
      <c r="AR151" s="153" t="s">
        <v>85</v>
      </c>
      <c r="AT151" s="159" t="s">
        <v>77</v>
      </c>
      <c r="AU151" s="159" t="s">
        <v>85</v>
      </c>
      <c r="AY151" s="153" t="s">
        <v>181</v>
      </c>
      <c r="BK151" s="160">
        <f>SUM(BK152:BK160)</f>
        <v>6545.79</v>
      </c>
    </row>
    <row r="152" spans="2:65" s="1" customFormat="1" ht="24.2" customHeight="1">
      <c r="B152" s="34"/>
      <c r="C152" s="163" t="s">
        <v>85</v>
      </c>
      <c r="D152" s="163" t="s">
        <v>184</v>
      </c>
      <c r="E152" s="164" t="s">
        <v>454</v>
      </c>
      <c r="F152" s="165" t="s">
        <v>455</v>
      </c>
      <c r="G152" s="166" t="s">
        <v>225</v>
      </c>
      <c r="H152" s="167">
        <v>6</v>
      </c>
      <c r="I152" s="168">
        <v>19.95</v>
      </c>
      <c r="J152" s="169">
        <f>ROUND(I152*H152,2)</f>
        <v>119.7</v>
      </c>
      <c r="K152" s="170"/>
      <c r="L152" s="34"/>
      <c r="M152" s="171" t="s">
        <v>1</v>
      </c>
      <c r="N152" s="137" t="s">
        <v>44</v>
      </c>
      <c r="P152" s="172">
        <f>O152*H152</f>
        <v>0</v>
      </c>
      <c r="Q152" s="172">
        <v>2.0559999999999998E-2</v>
      </c>
      <c r="R152" s="172">
        <f>Q152*H152</f>
        <v>0.12336</v>
      </c>
      <c r="S152" s="172">
        <v>0</v>
      </c>
      <c r="T152" s="173">
        <f>S152*H152</f>
        <v>0</v>
      </c>
      <c r="AR152" s="174" t="s">
        <v>188</v>
      </c>
      <c r="AT152" s="174" t="s">
        <v>184</v>
      </c>
      <c r="AU152" s="174" t="s">
        <v>90</v>
      </c>
      <c r="AY152" s="17" t="s">
        <v>181</v>
      </c>
      <c r="BE152" s="103">
        <f>IF(N152="základná",J152,0)</f>
        <v>0</v>
      </c>
      <c r="BF152" s="103">
        <f>IF(N152="znížená",J152,0)</f>
        <v>119.7</v>
      </c>
      <c r="BG152" s="103">
        <f>IF(N152="zákl. prenesená",J152,0)</f>
        <v>0</v>
      </c>
      <c r="BH152" s="103">
        <f>IF(N152="zníž. prenesená",J152,0)</f>
        <v>0</v>
      </c>
      <c r="BI152" s="103">
        <f>IF(N152="nulová",J152,0)</f>
        <v>0</v>
      </c>
      <c r="BJ152" s="17" t="s">
        <v>90</v>
      </c>
      <c r="BK152" s="103">
        <f>ROUND(I152*H152,2)</f>
        <v>119.7</v>
      </c>
      <c r="BL152" s="17" t="s">
        <v>188</v>
      </c>
      <c r="BM152" s="174" t="s">
        <v>456</v>
      </c>
    </row>
    <row r="153" spans="2:65" s="1" customFormat="1" ht="24.2" customHeight="1">
      <c r="B153" s="34"/>
      <c r="C153" s="163" t="s">
        <v>90</v>
      </c>
      <c r="D153" s="163" t="s">
        <v>184</v>
      </c>
      <c r="E153" s="164" t="s">
        <v>457</v>
      </c>
      <c r="F153" s="165" t="s">
        <v>458</v>
      </c>
      <c r="G153" s="166" t="s">
        <v>225</v>
      </c>
      <c r="H153" s="167">
        <v>5</v>
      </c>
      <c r="I153" s="168">
        <v>23.97</v>
      </c>
      <c r="J153" s="169">
        <f>ROUND(I153*H153,2)</f>
        <v>119.85</v>
      </c>
      <c r="K153" s="170"/>
      <c r="L153" s="34"/>
      <c r="M153" s="171" t="s">
        <v>1</v>
      </c>
      <c r="N153" s="137" t="s">
        <v>44</v>
      </c>
      <c r="P153" s="172">
        <f>O153*H153</f>
        <v>0</v>
      </c>
      <c r="Q153" s="172">
        <v>2.9219999999999999E-2</v>
      </c>
      <c r="R153" s="172">
        <f>Q153*H153</f>
        <v>0.14610000000000001</v>
      </c>
      <c r="S153" s="172">
        <v>0</v>
      </c>
      <c r="T153" s="173">
        <f>S153*H153</f>
        <v>0</v>
      </c>
      <c r="AR153" s="174" t="s">
        <v>188</v>
      </c>
      <c r="AT153" s="174" t="s">
        <v>184</v>
      </c>
      <c r="AU153" s="174" t="s">
        <v>90</v>
      </c>
      <c r="AY153" s="17" t="s">
        <v>181</v>
      </c>
      <c r="BE153" s="103">
        <f>IF(N153="základná",J153,0)</f>
        <v>0</v>
      </c>
      <c r="BF153" s="103">
        <f>IF(N153="znížená",J153,0)</f>
        <v>119.85</v>
      </c>
      <c r="BG153" s="103">
        <f>IF(N153="zákl. prenesená",J153,0)</f>
        <v>0</v>
      </c>
      <c r="BH153" s="103">
        <f>IF(N153="zníž. prenesená",J153,0)</f>
        <v>0</v>
      </c>
      <c r="BI153" s="103">
        <f>IF(N153="nulová",J153,0)</f>
        <v>0</v>
      </c>
      <c r="BJ153" s="17" t="s">
        <v>90</v>
      </c>
      <c r="BK153" s="103">
        <f>ROUND(I153*H153,2)</f>
        <v>119.85</v>
      </c>
      <c r="BL153" s="17" t="s">
        <v>188</v>
      </c>
      <c r="BM153" s="174" t="s">
        <v>459</v>
      </c>
    </row>
    <row r="154" spans="2:65" s="1" customFormat="1" ht="24.2" customHeight="1">
      <c r="B154" s="34"/>
      <c r="C154" s="163" t="s">
        <v>95</v>
      </c>
      <c r="D154" s="163" t="s">
        <v>184</v>
      </c>
      <c r="E154" s="164" t="s">
        <v>460</v>
      </c>
      <c r="F154" s="165" t="s">
        <v>461</v>
      </c>
      <c r="G154" s="166" t="s">
        <v>225</v>
      </c>
      <c r="H154" s="167">
        <v>1</v>
      </c>
      <c r="I154" s="168">
        <v>33.96</v>
      </c>
      <c r="J154" s="169">
        <f>ROUND(I154*H154,2)</f>
        <v>33.96</v>
      </c>
      <c r="K154" s="170"/>
      <c r="L154" s="34"/>
      <c r="M154" s="171" t="s">
        <v>1</v>
      </c>
      <c r="N154" s="137" t="s">
        <v>44</v>
      </c>
      <c r="P154" s="172">
        <f>O154*H154</f>
        <v>0</v>
      </c>
      <c r="Q154" s="172">
        <v>4.0289999999999999E-2</v>
      </c>
      <c r="R154" s="172">
        <f>Q154*H154</f>
        <v>4.0289999999999999E-2</v>
      </c>
      <c r="S154" s="172">
        <v>0</v>
      </c>
      <c r="T154" s="173">
        <f>S154*H154</f>
        <v>0</v>
      </c>
      <c r="AR154" s="174" t="s">
        <v>188</v>
      </c>
      <c r="AT154" s="174" t="s">
        <v>184</v>
      </c>
      <c r="AU154" s="174" t="s">
        <v>90</v>
      </c>
      <c r="AY154" s="17" t="s">
        <v>181</v>
      </c>
      <c r="BE154" s="103">
        <f>IF(N154="základná",J154,0)</f>
        <v>0</v>
      </c>
      <c r="BF154" s="103">
        <f>IF(N154="znížená",J154,0)</f>
        <v>33.96</v>
      </c>
      <c r="BG154" s="103">
        <f>IF(N154="zákl. prenesená",J154,0)</f>
        <v>0</v>
      </c>
      <c r="BH154" s="103">
        <f>IF(N154="zníž. prenesená",J154,0)</f>
        <v>0</v>
      </c>
      <c r="BI154" s="103">
        <f>IF(N154="nulová",J154,0)</f>
        <v>0</v>
      </c>
      <c r="BJ154" s="17" t="s">
        <v>90</v>
      </c>
      <c r="BK154" s="103">
        <f>ROUND(I154*H154,2)</f>
        <v>33.96</v>
      </c>
      <c r="BL154" s="17" t="s">
        <v>188</v>
      </c>
      <c r="BM154" s="174" t="s">
        <v>462</v>
      </c>
    </row>
    <row r="155" spans="2:65" s="1" customFormat="1" ht="33" customHeight="1">
      <c r="B155" s="34"/>
      <c r="C155" s="163" t="s">
        <v>188</v>
      </c>
      <c r="D155" s="163" t="s">
        <v>184</v>
      </c>
      <c r="E155" s="164" t="s">
        <v>463</v>
      </c>
      <c r="F155" s="165" t="s">
        <v>464</v>
      </c>
      <c r="G155" s="166" t="s">
        <v>187</v>
      </c>
      <c r="H155" s="167">
        <v>3.6360000000000001</v>
      </c>
      <c r="I155" s="168">
        <v>46.5</v>
      </c>
      <c r="J155" s="169">
        <f>ROUND(I155*H155,2)</f>
        <v>169.07</v>
      </c>
      <c r="K155" s="170"/>
      <c r="L155" s="34"/>
      <c r="M155" s="171" t="s">
        <v>1</v>
      </c>
      <c r="N155" s="137" t="s">
        <v>44</v>
      </c>
      <c r="P155" s="172">
        <f>O155*H155</f>
        <v>0</v>
      </c>
      <c r="Q155" s="172">
        <v>0.13405</v>
      </c>
      <c r="R155" s="172">
        <f>Q155*H155</f>
        <v>0.4874058</v>
      </c>
      <c r="S155" s="172">
        <v>0</v>
      </c>
      <c r="T155" s="173">
        <f>S155*H155</f>
        <v>0</v>
      </c>
      <c r="AR155" s="174" t="s">
        <v>188</v>
      </c>
      <c r="AT155" s="174" t="s">
        <v>184</v>
      </c>
      <c r="AU155" s="174" t="s">
        <v>90</v>
      </c>
      <c r="AY155" s="17" t="s">
        <v>181</v>
      </c>
      <c r="BE155" s="103">
        <f>IF(N155="základná",J155,0)</f>
        <v>0</v>
      </c>
      <c r="BF155" s="103">
        <f>IF(N155="znížená",J155,0)</f>
        <v>169.07</v>
      </c>
      <c r="BG155" s="103">
        <f>IF(N155="zákl. prenesená",J155,0)</f>
        <v>0</v>
      </c>
      <c r="BH155" s="103">
        <f>IF(N155="zníž. prenesená",J155,0)</f>
        <v>0</v>
      </c>
      <c r="BI155" s="103">
        <f>IF(N155="nulová",J155,0)</f>
        <v>0</v>
      </c>
      <c r="BJ155" s="17" t="s">
        <v>90</v>
      </c>
      <c r="BK155" s="103">
        <f>ROUND(I155*H155,2)</f>
        <v>169.07</v>
      </c>
      <c r="BL155" s="17" t="s">
        <v>188</v>
      </c>
      <c r="BM155" s="174" t="s">
        <v>465</v>
      </c>
    </row>
    <row r="156" spans="2:65" s="12" customFormat="1">
      <c r="B156" s="178"/>
      <c r="D156" s="175" t="s">
        <v>192</v>
      </c>
      <c r="E156" s="179" t="s">
        <v>1</v>
      </c>
      <c r="F156" s="180" t="s">
        <v>466</v>
      </c>
      <c r="H156" s="181">
        <v>3.6360000000000001</v>
      </c>
      <c r="I156" s="182"/>
      <c r="L156" s="178"/>
      <c r="M156" s="183"/>
      <c r="T156" s="184"/>
      <c r="AT156" s="179" t="s">
        <v>192</v>
      </c>
      <c r="AU156" s="179" t="s">
        <v>90</v>
      </c>
      <c r="AV156" s="12" t="s">
        <v>90</v>
      </c>
      <c r="AW156" s="12" t="s">
        <v>31</v>
      </c>
      <c r="AX156" s="12" t="s">
        <v>85</v>
      </c>
      <c r="AY156" s="179" t="s">
        <v>181</v>
      </c>
    </row>
    <row r="157" spans="2:65" s="1" customFormat="1" ht="37.9" customHeight="1">
      <c r="B157" s="34"/>
      <c r="C157" s="163" t="s">
        <v>210</v>
      </c>
      <c r="D157" s="163" t="s">
        <v>184</v>
      </c>
      <c r="E157" s="164" t="s">
        <v>467</v>
      </c>
      <c r="F157" s="165" t="s">
        <v>468</v>
      </c>
      <c r="G157" s="166" t="s">
        <v>187</v>
      </c>
      <c r="H157" s="167">
        <v>77.114000000000004</v>
      </c>
      <c r="I157" s="168">
        <v>38.9</v>
      </c>
      <c r="J157" s="169">
        <f>ROUND(I157*H157,2)</f>
        <v>2999.73</v>
      </c>
      <c r="K157" s="170"/>
      <c r="L157" s="34"/>
      <c r="M157" s="171" t="s">
        <v>1</v>
      </c>
      <c r="N157" s="137" t="s">
        <v>44</v>
      </c>
      <c r="P157" s="172">
        <f>O157*H157</f>
        <v>0</v>
      </c>
      <c r="Q157" s="172">
        <v>9.6759999999999999E-2</v>
      </c>
      <c r="R157" s="172">
        <f>Q157*H157</f>
        <v>7.4615506400000005</v>
      </c>
      <c r="S157" s="172">
        <v>0</v>
      </c>
      <c r="T157" s="173">
        <f>S157*H157</f>
        <v>0</v>
      </c>
      <c r="AR157" s="174" t="s">
        <v>188</v>
      </c>
      <c r="AT157" s="174" t="s">
        <v>184</v>
      </c>
      <c r="AU157" s="174" t="s">
        <v>90</v>
      </c>
      <c r="AY157" s="17" t="s">
        <v>181</v>
      </c>
      <c r="BE157" s="103">
        <f>IF(N157="základná",J157,0)</f>
        <v>0</v>
      </c>
      <c r="BF157" s="103">
        <f>IF(N157="znížená",J157,0)</f>
        <v>2999.73</v>
      </c>
      <c r="BG157" s="103">
        <f>IF(N157="zákl. prenesená",J157,0)</f>
        <v>0</v>
      </c>
      <c r="BH157" s="103">
        <f>IF(N157="zníž. prenesená",J157,0)</f>
        <v>0</v>
      </c>
      <c r="BI157" s="103">
        <f>IF(N157="nulová",J157,0)</f>
        <v>0</v>
      </c>
      <c r="BJ157" s="17" t="s">
        <v>90</v>
      </c>
      <c r="BK157" s="103">
        <f>ROUND(I157*H157,2)</f>
        <v>2999.73</v>
      </c>
      <c r="BL157" s="17" t="s">
        <v>188</v>
      </c>
      <c r="BM157" s="174" t="s">
        <v>469</v>
      </c>
    </row>
    <row r="158" spans="2:65" s="12" customFormat="1">
      <c r="B158" s="178"/>
      <c r="D158" s="175" t="s">
        <v>192</v>
      </c>
      <c r="E158" s="179" t="s">
        <v>1</v>
      </c>
      <c r="F158" s="180" t="s">
        <v>470</v>
      </c>
      <c r="H158" s="181">
        <v>77.114000000000004</v>
      </c>
      <c r="I158" s="182"/>
      <c r="L158" s="178"/>
      <c r="M158" s="183"/>
      <c r="T158" s="184"/>
      <c r="AT158" s="179" t="s">
        <v>192</v>
      </c>
      <c r="AU158" s="179" t="s">
        <v>90</v>
      </c>
      <c r="AV158" s="12" t="s">
        <v>90</v>
      </c>
      <c r="AW158" s="12" t="s">
        <v>31</v>
      </c>
      <c r="AX158" s="12" t="s">
        <v>85</v>
      </c>
      <c r="AY158" s="179" t="s">
        <v>181</v>
      </c>
    </row>
    <row r="159" spans="2:65" s="1" customFormat="1" ht="37.9" customHeight="1">
      <c r="B159" s="34"/>
      <c r="C159" s="163" t="s">
        <v>216</v>
      </c>
      <c r="D159" s="163" t="s">
        <v>184</v>
      </c>
      <c r="E159" s="164" t="s">
        <v>471</v>
      </c>
      <c r="F159" s="165" t="s">
        <v>472</v>
      </c>
      <c r="G159" s="166" t="s">
        <v>187</v>
      </c>
      <c r="H159" s="167">
        <v>77.587000000000003</v>
      </c>
      <c r="I159" s="168">
        <v>40</v>
      </c>
      <c r="J159" s="169">
        <f>ROUND(I159*H159,2)</f>
        <v>3103.48</v>
      </c>
      <c r="K159" s="170"/>
      <c r="L159" s="34"/>
      <c r="M159" s="171" t="s">
        <v>1</v>
      </c>
      <c r="N159" s="137" t="s">
        <v>44</v>
      </c>
      <c r="P159" s="172">
        <f>O159*H159</f>
        <v>0</v>
      </c>
      <c r="Q159" s="172">
        <v>0.10614</v>
      </c>
      <c r="R159" s="172">
        <f>Q159*H159</f>
        <v>8.2350841799999994</v>
      </c>
      <c r="S159" s="172">
        <v>0</v>
      </c>
      <c r="T159" s="173">
        <f>S159*H159</f>
        <v>0</v>
      </c>
      <c r="AR159" s="174" t="s">
        <v>188</v>
      </c>
      <c r="AT159" s="174" t="s">
        <v>184</v>
      </c>
      <c r="AU159" s="174" t="s">
        <v>90</v>
      </c>
      <c r="AY159" s="17" t="s">
        <v>181</v>
      </c>
      <c r="BE159" s="103">
        <f>IF(N159="základná",J159,0)</f>
        <v>0</v>
      </c>
      <c r="BF159" s="103">
        <f>IF(N159="znížená",J159,0)</f>
        <v>3103.48</v>
      </c>
      <c r="BG159" s="103">
        <f>IF(N159="zákl. prenesená",J159,0)</f>
        <v>0</v>
      </c>
      <c r="BH159" s="103">
        <f>IF(N159="zníž. prenesená",J159,0)</f>
        <v>0</v>
      </c>
      <c r="BI159" s="103">
        <f>IF(N159="nulová",J159,0)</f>
        <v>0</v>
      </c>
      <c r="BJ159" s="17" t="s">
        <v>90</v>
      </c>
      <c r="BK159" s="103">
        <f>ROUND(I159*H159,2)</f>
        <v>3103.48</v>
      </c>
      <c r="BL159" s="17" t="s">
        <v>188</v>
      </c>
      <c r="BM159" s="174" t="s">
        <v>473</v>
      </c>
    </row>
    <row r="160" spans="2:65" s="12" customFormat="1">
      <c r="B160" s="178"/>
      <c r="D160" s="175" t="s">
        <v>192</v>
      </c>
      <c r="E160" s="179" t="s">
        <v>1</v>
      </c>
      <c r="F160" s="180" t="s">
        <v>474</v>
      </c>
      <c r="H160" s="181">
        <v>77.587000000000003</v>
      </c>
      <c r="I160" s="182"/>
      <c r="L160" s="178"/>
      <c r="M160" s="183"/>
      <c r="T160" s="184"/>
      <c r="AT160" s="179" t="s">
        <v>192</v>
      </c>
      <c r="AU160" s="179" t="s">
        <v>90</v>
      </c>
      <c r="AV160" s="12" t="s">
        <v>90</v>
      </c>
      <c r="AW160" s="12" t="s">
        <v>31</v>
      </c>
      <c r="AX160" s="12" t="s">
        <v>85</v>
      </c>
      <c r="AY160" s="179" t="s">
        <v>181</v>
      </c>
    </row>
    <row r="161" spans="2:65" s="11" customFormat="1" ht="22.9" customHeight="1">
      <c r="B161" s="152"/>
      <c r="D161" s="153" t="s">
        <v>77</v>
      </c>
      <c r="E161" s="161" t="s">
        <v>216</v>
      </c>
      <c r="F161" s="161" t="s">
        <v>475</v>
      </c>
      <c r="I161" s="155"/>
      <c r="J161" s="162">
        <f>BK161</f>
        <v>20984.870000000003</v>
      </c>
      <c r="L161" s="152"/>
      <c r="M161" s="156"/>
      <c r="P161" s="157">
        <f>SUM(P162:P184)</f>
        <v>0</v>
      </c>
      <c r="R161" s="157">
        <f>SUM(R162:R184)</f>
        <v>23.134837820000001</v>
      </c>
      <c r="T161" s="158">
        <f>SUM(T162:T184)</f>
        <v>0</v>
      </c>
      <c r="AR161" s="153" t="s">
        <v>85</v>
      </c>
      <c r="AT161" s="159" t="s">
        <v>77</v>
      </c>
      <c r="AU161" s="159" t="s">
        <v>85</v>
      </c>
      <c r="AY161" s="153" t="s">
        <v>181</v>
      </c>
      <c r="BK161" s="160">
        <f>SUM(BK162:BK184)</f>
        <v>20984.870000000003</v>
      </c>
    </row>
    <row r="162" spans="2:65" s="1" customFormat="1" ht="24.2" customHeight="1">
      <c r="B162" s="34"/>
      <c r="C162" s="163" t="s">
        <v>222</v>
      </c>
      <c r="D162" s="163" t="s">
        <v>184</v>
      </c>
      <c r="E162" s="164" t="s">
        <v>476</v>
      </c>
      <c r="F162" s="165" t="s">
        <v>477</v>
      </c>
      <c r="G162" s="166" t="s">
        <v>187</v>
      </c>
      <c r="H162" s="167">
        <v>31.911999999999999</v>
      </c>
      <c r="I162" s="168">
        <v>28.8</v>
      </c>
      <c r="J162" s="169">
        <f>ROUND(I162*H162,2)</f>
        <v>919.07</v>
      </c>
      <c r="K162" s="170"/>
      <c r="L162" s="34"/>
      <c r="M162" s="171" t="s">
        <v>1</v>
      </c>
      <c r="N162" s="137" t="s">
        <v>44</v>
      </c>
      <c r="P162" s="172">
        <f>O162*H162</f>
        <v>0</v>
      </c>
      <c r="Q162" s="172">
        <v>7.5520000000000004E-2</v>
      </c>
      <c r="R162" s="172">
        <f>Q162*H162</f>
        <v>2.4099942400000001</v>
      </c>
      <c r="S162" s="172">
        <v>0</v>
      </c>
      <c r="T162" s="173">
        <f>S162*H162</f>
        <v>0</v>
      </c>
      <c r="AR162" s="174" t="s">
        <v>188</v>
      </c>
      <c r="AT162" s="174" t="s">
        <v>184</v>
      </c>
      <c r="AU162" s="174" t="s">
        <v>90</v>
      </c>
      <c r="AY162" s="17" t="s">
        <v>181</v>
      </c>
      <c r="BE162" s="103">
        <f>IF(N162="základná",J162,0)</f>
        <v>0</v>
      </c>
      <c r="BF162" s="103">
        <f>IF(N162="znížená",J162,0)</f>
        <v>919.07</v>
      </c>
      <c r="BG162" s="103">
        <f>IF(N162="zákl. prenesená",J162,0)</f>
        <v>0</v>
      </c>
      <c r="BH162" s="103">
        <f>IF(N162="zníž. prenesená",J162,0)</f>
        <v>0</v>
      </c>
      <c r="BI162" s="103">
        <f>IF(N162="nulová",J162,0)</f>
        <v>0</v>
      </c>
      <c r="BJ162" s="17" t="s">
        <v>90</v>
      </c>
      <c r="BK162" s="103">
        <f>ROUND(I162*H162,2)</f>
        <v>919.07</v>
      </c>
      <c r="BL162" s="17" t="s">
        <v>188</v>
      </c>
      <c r="BM162" s="174" t="s">
        <v>478</v>
      </c>
    </row>
    <row r="163" spans="2:65" s="12" customFormat="1">
      <c r="B163" s="178"/>
      <c r="D163" s="175" t="s">
        <v>192</v>
      </c>
      <c r="F163" s="180" t="s">
        <v>479</v>
      </c>
      <c r="H163" s="181">
        <v>31.911999999999999</v>
      </c>
      <c r="I163" s="182"/>
      <c r="L163" s="178"/>
      <c r="M163" s="183"/>
      <c r="T163" s="184"/>
      <c r="AT163" s="179" t="s">
        <v>192</v>
      </c>
      <c r="AU163" s="179" t="s">
        <v>90</v>
      </c>
      <c r="AV163" s="12" t="s">
        <v>90</v>
      </c>
      <c r="AW163" s="12" t="s">
        <v>4</v>
      </c>
      <c r="AX163" s="12" t="s">
        <v>85</v>
      </c>
      <c r="AY163" s="179" t="s">
        <v>181</v>
      </c>
    </row>
    <row r="164" spans="2:65" s="1" customFormat="1" ht="37.9" customHeight="1">
      <c r="B164" s="34"/>
      <c r="C164" s="163" t="s">
        <v>229</v>
      </c>
      <c r="D164" s="163" t="s">
        <v>184</v>
      </c>
      <c r="E164" s="164" t="s">
        <v>480</v>
      </c>
      <c r="F164" s="165" t="s">
        <v>481</v>
      </c>
      <c r="G164" s="166" t="s">
        <v>187</v>
      </c>
      <c r="H164" s="167">
        <v>319.12299999999999</v>
      </c>
      <c r="I164" s="168">
        <v>10.65</v>
      </c>
      <c r="J164" s="169">
        <f>ROUND(I164*H164,2)</f>
        <v>3398.66</v>
      </c>
      <c r="K164" s="170"/>
      <c r="L164" s="34"/>
      <c r="M164" s="171" t="s">
        <v>1</v>
      </c>
      <c r="N164" s="137" t="s">
        <v>44</v>
      </c>
      <c r="P164" s="172">
        <f>O164*H164</f>
        <v>0</v>
      </c>
      <c r="Q164" s="172">
        <v>4.1700000000000001E-3</v>
      </c>
      <c r="R164" s="172">
        <f>Q164*H164</f>
        <v>1.3307429099999999</v>
      </c>
      <c r="S164" s="172">
        <v>0</v>
      </c>
      <c r="T164" s="173">
        <f>S164*H164</f>
        <v>0</v>
      </c>
      <c r="AR164" s="174" t="s">
        <v>188</v>
      </c>
      <c r="AT164" s="174" t="s">
        <v>184</v>
      </c>
      <c r="AU164" s="174" t="s">
        <v>90</v>
      </c>
      <c r="AY164" s="17" t="s">
        <v>181</v>
      </c>
      <c r="BE164" s="103">
        <f>IF(N164="základná",J164,0)</f>
        <v>0</v>
      </c>
      <c r="BF164" s="103">
        <f>IF(N164="znížená",J164,0)</f>
        <v>3398.66</v>
      </c>
      <c r="BG164" s="103">
        <f>IF(N164="zákl. prenesená",J164,0)</f>
        <v>0</v>
      </c>
      <c r="BH164" s="103">
        <f>IF(N164="zníž. prenesená",J164,0)</f>
        <v>0</v>
      </c>
      <c r="BI164" s="103">
        <f>IF(N164="nulová",J164,0)</f>
        <v>0</v>
      </c>
      <c r="BJ164" s="17" t="s">
        <v>90</v>
      </c>
      <c r="BK164" s="103">
        <f>ROUND(I164*H164,2)</f>
        <v>3398.66</v>
      </c>
      <c r="BL164" s="17" t="s">
        <v>188</v>
      </c>
      <c r="BM164" s="174" t="s">
        <v>482</v>
      </c>
    </row>
    <row r="165" spans="2:65" s="12" customFormat="1">
      <c r="B165" s="178"/>
      <c r="D165" s="175" t="s">
        <v>192</v>
      </c>
      <c r="E165" s="179" t="s">
        <v>1</v>
      </c>
      <c r="F165" s="180" t="s">
        <v>296</v>
      </c>
      <c r="H165" s="181">
        <v>319.12299999999999</v>
      </c>
      <c r="I165" s="182"/>
      <c r="L165" s="178"/>
      <c r="M165" s="183"/>
      <c r="T165" s="184"/>
      <c r="AT165" s="179" t="s">
        <v>192</v>
      </c>
      <c r="AU165" s="179" t="s">
        <v>90</v>
      </c>
      <c r="AV165" s="12" t="s">
        <v>90</v>
      </c>
      <c r="AW165" s="12" t="s">
        <v>31</v>
      </c>
      <c r="AX165" s="12" t="s">
        <v>85</v>
      </c>
      <c r="AY165" s="179" t="s">
        <v>181</v>
      </c>
    </row>
    <row r="166" spans="2:65" s="1" customFormat="1" ht="24.2" customHeight="1">
      <c r="B166" s="34"/>
      <c r="C166" s="163" t="s">
        <v>182</v>
      </c>
      <c r="D166" s="163" t="s">
        <v>184</v>
      </c>
      <c r="E166" s="164" t="s">
        <v>483</v>
      </c>
      <c r="F166" s="165" t="s">
        <v>484</v>
      </c>
      <c r="G166" s="166" t="s">
        <v>187</v>
      </c>
      <c r="H166" s="167">
        <v>70.685000000000002</v>
      </c>
      <c r="I166" s="168">
        <v>26.62</v>
      </c>
      <c r="J166" s="169">
        <f>ROUND(I166*H166,2)</f>
        <v>1881.63</v>
      </c>
      <c r="K166" s="170"/>
      <c r="L166" s="34"/>
      <c r="M166" s="171" t="s">
        <v>1</v>
      </c>
      <c r="N166" s="137" t="s">
        <v>44</v>
      </c>
      <c r="P166" s="172">
        <f>O166*H166</f>
        <v>0</v>
      </c>
      <c r="Q166" s="172">
        <v>7.5520000000000004E-2</v>
      </c>
      <c r="R166" s="172">
        <f>Q166*H166</f>
        <v>5.3381312000000003</v>
      </c>
      <c r="S166" s="172">
        <v>0</v>
      </c>
      <c r="T166" s="173">
        <f>S166*H166</f>
        <v>0</v>
      </c>
      <c r="AR166" s="174" t="s">
        <v>188</v>
      </c>
      <c r="AT166" s="174" t="s">
        <v>184</v>
      </c>
      <c r="AU166" s="174" t="s">
        <v>90</v>
      </c>
      <c r="AY166" s="17" t="s">
        <v>181</v>
      </c>
      <c r="BE166" s="103">
        <f>IF(N166="základná",J166,0)</f>
        <v>0</v>
      </c>
      <c r="BF166" s="103">
        <f>IF(N166="znížená",J166,0)</f>
        <v>1881.63</v>
      </c>
      <c r="BG166" s="103">
        <f>IF(N166="zákl. prenesená",J166,0)</f>
        <v>0</v>
      </c>
      <c r="BH166" s="103">
        <f>IF(N166="zníž. prenesená",J166,0)</f>
        <v>0</v>
      </c>
      <c r="BI166" s="103">
        <f>IF(N166="nulová",J166,0)</f>
        <v>0</v>
      </c>
      <c r="BJ166" s="17" t="s">
        <v>90</v>
      </c>
      <c r="BK166" s="103">
        <f>ROUND(I166*H166,2)</f>
        <v>1881.63</v>
      </c>
      <c r="BL166" s="17" t="s">
        <v>188</v>
      </c>
      <c r="BM166" s="174" t="s">
        <v>485</v>
      </c>
    </row>
    <row r="167" spans="2:65" s="12" customFormat="1">
      <c r="B167" s="178"/>
      <c r="D167" s="175" t="s">
        <v>192</v>
      </c>
      <c r="F167" s="180" t="s">
        <v>486</v>
      </c>
      <c r="H167" s="181">
        <v>70.685000000000002</v>
      </c>
      <c r="I167" s="182"/>
      <c r="L167" s="178"/>
      <c r="M167" s="183"/>
      <c r="T167" s="184"/>
      <c r="AT167" s="179" t="s">
        <v>192</v>
      </c>
      <c r="AU167" s="179" t="s">
        <v>90</v>
      </c>
      <c r="AV167" s="12" t="s">
        <v>90</v>
      </c>
      <c r="AW167" s="12" t="s">
        <v>4</v>
      </c>
      <c r="AX167" s="12" t="s">
        <v>85</v>
      </c>
      <c r="AY167" s="179" t="s">
        <v>181</v>
      </c>
    </row>
    <row r="168" spans="2:65" s="1" customFormat="1" ht="24.2" customHeight="1">
      <c r="B168" s="34"/>
      <c r="C168" s="163" t="s">
        <v>228</v>
      </c>
      <c r="D168" s="163" t="s">
        <v>184</v>
      </c>
      <c r="E168" s="164" t="s">
        <v>487</v>
      </c>
      <c r="F168" s="165" t="s">
        <v>488</v>
      </c>
      <c r="G168" s="166" t="s">
        <v>187</v>
      </c>
      <c r="H168" s="167">
        <v>706.85199999999998</v>
      </c>
      <c r="I168" s="168">
        <v>4.2</v>
      </c>
      <c r="J168" s="169">
        <f>ROUND(I168*H168,2)</f>
        <v>2968.78</v>
      </c>
      <c r="K168" s="170"/>
      <c r="L168" s="34"/>
      <c r="M168" s="171" t="s">
        <v>1</v>
      </c>
      <c r="N168" s="137" t="s">
        <v>44</v>
      </c>
      <c r="P168" s="172">
        <f>O168*H168</f>
        <v>0</v>
      </c>
      <c r="Q168" s="172">
        <v>3.98E-3</v>
      </c>
      <c r="R168" s="172">
        <f>Q168*H168</f>
        <v>2.8132709600000001</v>
      </c>
      <c r="S168" s="172">
        <v>0</v>
      </c>
      <c r="T168" s="173">
        <f>S168*H168</f>
        <v>0</v>
      </c>
      <c r="AR168" s="174" t="s">
        <v>188</v>
      </c>
      <c r="AT168" s="174" t="s">
        <v>184</v>
      </c>
      <c r="AU168" s="174" t="s">
        <v>90</v>
      </c>
      <c r="AY168" s="17" t="s">
        <v>181</v>
      </c>
      <c r="BE168" s="103">
        <f>IF(N168="základná",J168,0)</f>
        <v>0</v>
      </c>
      <c r="BF168" s="103">
        <f>IF(N168="znížená",J168,0)</f>
        <v>2968.78</v>
      </c>
      <c r="BG168" s="103">
        <f>IF(N168="zákl. prenesená",J168,0)</f>
        <v>0</v>
      </c>
      <c r="BH168" s="103">
        <f>IF(N168="zníž. prenesená",J168,0)</f>
        <v>0</v>
      </c>
      <c r="BI168" s="103">
        <f>IF(N168="nulová",J168,0)</f>
        <v>0</v>
      </c>
      <c r="BJ168" s="17" t="s">
        <v>90</v>
      </c>
      <c r="BK168" s="103">
        <f>ROUND(I168*H168,2)</f>
        <v>2968.78</v>
      </c>
      <c r="BL168" s="17" t="s">
        <v>188</v>
      </c>
      <c r="BM168" s="174" t="s">
        <v>489</v>
      </c>
    </row>
    <row r="169" spans="2:65" s="12" customFormat="1">
      <c r="B169" s="178"/>
      <c r="D169" s="175" t="s">
        <v>192</v>
      </c>
      <c r="E169" s="179" t="s">
        <v>1</v>
      </c>
      <c r="F169" s="180" t="s">
        <v>301</v>
      </c>
      <c r="H169" s="181">
        <v>706.85199999999998</v>
      </c>
      <c r="I169" s="182"/>
      <c r="L169" s="178"/>
      <c r="M169" s="183"/>
      <c r="T169" s="184"/>
      <c r="AT169" s="179" t="s">
        <v>192</v>
      </c>
      <c r="AU169" s="179" t="s">
        <v>90</v>
      </c>
      <c r="AV169" s="12" t="s">
        <v>90</v>
      </c>
      <c r="AW169" s="12" t="s">
        <v>31</v>
      </c>
      <c r="AX169" s="12" t="s">
        <v>85</v>
      </c>
      <c r="AY169" s="179" t="s">
        <v>181</v>
      </c>
    </row>
    <row r="170" spans="2:65" s="1" customFormat="1" ht="37.9" customHeight="1">
      <c r="B170" s="34"/>
      <c r="C170" s="163" t="s">
        <v>243</v>
      </c>
      <c r="D170" s="163" t="s">
        <v>184</v>
      </c>
      <c r="E170" s="164" t="s">
        <v>490</v>
      </c>
      <c r="F170" s="165" t="s">
        <v>491</v>
      </c>
      <c r="G170" s="166" t="s">
        <v>187</v>
      </c>
      <c r="H170" s="167">
        <v>477.95299999999997</v>
      </c>
      <c r="I170" s="168">
        <v>1.7</v>
      </c>
      <c r="J170" s="169">
        <f>ROUND(I170*H170,2)</f>
        <v>812.52</v>
      </c>
      <c r="K170" s="170"/>
      <c r="L170" s="34"/>
      <c r="M170" s="171" t="s">
        <v>1</v>
      </c>
      <c r="N170" s="137" t="s">
        <v>44</v>
      </c>
      <c r="P170" s="172">
        <f>O170*H170</f>
        <v>0</v>
      </c>
      <c r="Q170" s="172">
        <v>1.4999999999999999E-4</v>
      </c>
      <c r="R170" s="172">
        <f>Q170*H170</f>
        <v>7.1692949999999991E-2</v>
      </c>
      <c r="S170" s="172">
        <v>0</v>
      </c>
      <c r="T170" s="173">
        <f>S170*H170</f>
        <v>0</v>
      </c>
      <c r="AR170" s="174" t="s">
        <v>188</v>
      </c>
      <c r="AT170" s="174" t="s">
        <v>184</v>
      </c>
      <c r="AU170" s="174" t="s">
        <v>90</v>
      </c>
      <c r="AY170" s="17" t="s">
        <v>181</v>
      </c>
      <c r="BE170" s="103">
        <f>IF(N170="základná",J170,0)</f>
        <v>0</v>
      </c>
      <c r="BF170" s="103">
        <f>IF(N170="znížená",J170,0)</f>
        <v>812.52</v>
      </c>
      <c r="BG170" s="103">
        <f>IF(N170="zákl. prenesená",J170,0)</f>
        <v>0</v>
      </c>
      <c r="BH170" s="103">
        <f>IF(N170="zníž. prenesená",J170,0)</f>
        <v>0</v>
      </c>
      <c r="BI170" s="103">
        <f>IF(N170="nulová",J170,0)</f>
        <v>0</v>
      </c>
      <c r="BJ170" s="17" t="s">
        <v>90</v>
      </c>
      <c r="BK170" s="103">
        <f>ROUND(I170*H170,2)</f>
        <v>812.52</v>
      </c>
      <c r="BL170" s="17" t="s">
        <v>188</v>
      </c>
      <c r="BM170" s="174" t="s">
        <v>492</v>
      </c>
    </row>
    <row r="171" spans="2:65" s="1" customFormat="1" ht="24.2" customHeight="1">
      <c r="B171" s="34"/>
      <c r="C171" s="163" t="s">
        <v>250</v>
      </c>
      <c r="D171" s="163" t="s">
        <v>184</v>
      </c>
      <c r="E171" s="164" t="s">
        <v>493</v>
      </c>
      <c r="F171" s="165" t="s">
        <v>494</v>
      </c>
      <c r="G171" s="166" t="s">
        <v>187</v>
      </c>
      <c r="H171" s="167">
        <v>477.95299999999997</v>
      </c>
      <c r="I171" s="168">
        <v>12.98</v>
      </c>
      <c r="J171" s="169">
        <f>ROUND(I171*H171,2)</f>
        <v>6203.83</v>
      </c>
      <c r="K171" s="170"/>
      <c r="L171" s="34"/>
      <c r="M171" s="171" t="s">
        <v>1</v>
      </c>
      <c r="N171" s="137" t="s">
        <v>44</v>
      </c>
      <c r="P171" s="172">
        <f>O171*H171</f>
        <v>0</v>
      </c>
      <c r="Q171" s="172">
        <v>1.312E-2</v>
      </c>
      <c r="R171" s="172">
        <f>Q171*H171</f>
        <v>6.2707433599999991</v>
      </c>
      <c r="S171" s="172">
        <v>0</v>
      </c>
      <c r="T171" s="173">
        <f>S171*H171</f>
        <v>0</v>
      </c>
      <c r="AR171" s="174" t="s">
        <v>188</v>
      </c>
      <c r="AT171" s="174" t="s">
        <v>184</v>
      </c>
      <c r="AU171" s="174" t="s">
        <v>90</v>
      </c>
      <c r="AY171" s="17" t="s">
        <v>181</v>
      </c>
      <c r="BE171" s="103">
        <f>IF(N171="základná",J171,0)</f>
        <v>0</v>
      </c>
      <c r="BF171" s="103">
        <f>IF(N171="znížená",J171,0)</f>
        <v>6203.83</v>
      </c>
      <c r="BG171" s="103">
        <f>IF(N171="zákl. prenesená",J171,0)</f>
        <v>0</v>
      </c>
      <c r="BH171" s="103">
        <f>IF(N171="zníž. prenesená",J171,0)</f>
        <v>0</v>
      </c>
      <c r="BI171" s="103">
        <f>IF(N171="nulová",J171,0)</f>
        <v>0</v>
      </c>
      <c r="BJ171" s="17" t="s">
        <v>90</v>
      </c>
      <c r="BK171" s="103">
        <f>ROUND(I171*H171,2)</f>
        <v>6203.83</v>
      </c>
      <c r="BL171" s="17" t="s">
        <v>188</v>
      </c>
      <c r="BM171" s="174" t="s">
        <v>495</v>
      </c>
    </row>
    <row r="172" spans="2:65" s="12" customFormat="1">
      <c r="B172" s="178"/>
      <c r="D172" s="175" t="s">
        <v>192</v>
      </c>
      <c r="E172" s="179" t="s">
        <v>1</v>
      </c>
      <c r="F172" s="180" t="s">
        <v>496</v>
      </c>
      <c r="H172" s="181">
        <v>477.95299999999997</v>
      </c>
      <c r="I172" s="182"/>
      <c r="L172" s="178"/>
      <c r="M172" s="183"/>
      <c r="T172" s="184"/>
      <c r="AT172" s="179" t="s">
        <v>192</v>
      </c>
      <c r="AU172" s="179" t="s">
        <v>90</v>
      </c>
      <c r="AV172" s="12" t="s">
        <v>90</v>
      </c>
      <c r="AW172" s="12" t="s">
        <v>31</v>
      </c>
      <c r="AX172" s="12" t="s">
        <v>85</v>
      </c>
      <c r="AY172" s="179" t="s">
        <v>181</v>
      </c>
    </row>
    <row r="173" spans="2:65" s="1" customFormat="1" ht="24.2" customHeight="1">
      <c r="B173" s="34"/>
      <c r="C173" s="163" t="s">
        <v>255</v>
      </c>
      <c r="D173" s="163" t="s">
        <v>184</v>
      </c>
      <c r="E173" s="164" t="s">
        <v>497</v>
      </c>
      <c r="F173" s="165" t="s">
        <v>498</v>
      </c>
      <c r="G173" s="166" t="s">
        <v>279</v>
      </c>
      <c r="H173" s="167">
        <v>286.77199999999999</v>
      </c>
      <c r="I173" s="168">
        <v>1.5</v>
      </c>
      <c r="J173" s="169">
        <f>ROUND(I173*H173,2)</f>
        <v>430.16</v>
      </c>
      <c r="K173" s="170"/>
      <c r="L173" s="34"/>
      <c r="M173" s="171" t="s">
        <v>1</v>
      </c>
      <c r="N173" s="137" t="s">
        <v>44</v>
      </c>
      <c r="P173" s="172">
        <f>O173*H173</f>
        <v>0</v>
      </c>
      <c r="Q173" s="172">
        <v>1.91E-3</v>
      </c>
      <c r="R173" s="172">
        <f>Q173*H173</f>
        <v>0.54773452</v>
      </c>
      <c r="S173" s="172">
        <v>0</v>
      </c>
      <c r="T173" s="173">
        <f>S173*H173</f>
        <v>0</v>
      </c>
      <c r="AR173" s="174" t="s">
        <v>188</v>
      </c>
      <c r="AT173" s="174" t="s">
        <v>184</v>
      </c>
      <c r="AU173" s="174" t="s">
        <v>90</v>
      </c>
      <c r="AY173" s="17" t="s">
        <v>181</v>
      </c>
      <c r="BE173" s="103">
        <f>IF(N173="základná",J173,0)</f>
        <v>0</v>
      </c>
      <c r="BF173" s="103">
        <f>IF(N173="znížená",J173,0)</f>
        <v>430.16</v>
      </c>
      <c r="BG173" s="103">
        <f>IF(N173="zákl. prenesená",J173,0)</f>
        <v>0</v>
      </c>
      <c r="BH173" s="103">
        <f>IF(N173="zníž. prenesená",J173,0)</f>
        <v>0</v>
      </c>
      <c r="BI173" s="103">
        <f>IF(N173="nulová",J173,0)</f>
        <v>0</v>
      </c>
      <c r="BJ173" s="17" t="s">
        <v>90</v>
      </c>
      <c r="BK173" s="103">
        <f>ROUND(I173*H173,2)</f>
        <v>430.16</v>
      </c>
      <c r="BL173" s="17" t="s">
        <v>188</v>
      </c>
      <c r="BM173" s="174" t="s">
        <v>499</v>
      </c>
    </row>
    <row r="174" spans="2:65" s="12" customFormat="1">
      <c r="B174" s="178"/>
      <c r="D174" s="175" t="s">
        <v>192</v>
      </c>
      <c r="F174" s="180" t="s">
        <v>500</v>
      </c>
      <c r="H174" s="181">
        <v>286.77199999999999</v>
      </c>
      <c r="I174" s="182"/>
      <c r="L174" s="178"/>
      <c r="M174" s="183"/>
      <c r="T174" s="184"/>
      <c r="AT174" s="179" t="s">
        <v>192</v>
      </c>
      <c r="AU174" s="179" t="s">
        <v>90</v>
      </c>
      <c r="AV174" s="12" t="s">
        <v>90</v>
      </c>
      <c r="AW174" s="12" t="s">
        <v>4</v>
      </c>
      <c r="AX174" s="12" t="s">
        <v>85</v>
      </c>
      <c r="AY174" s="179" t="s">
        <v>181</v>
      </c>
    </row>
    <row r="175" spans="2:65" s="1" customFormat="1" ht="24.2" customHeight="1">
      <c r="B175" s="34"/>
      <c r="C175" s="163" t="s">
        <v>260</v>
      </c>
      <c r="D175" s="163" t="s">
        <v>184</v>
      </c>
      <c r="E175" s="164" t="s">
        <v>501</v>
      </c>
      <c r="F175" s="165" t="s">
        <v>502</v>
      </c>
      <c r="G175" s="166" t="s">
        <v>196</v>
      </c>
      <c r="H175" s="167">
        <v>0.78</v>
      </c>
      <c r="I175" s="168">
        <v>300</v>
      </c>
      <c r="J175" s="169">
        <f>ROUND(I175*H175,2)</f>
        <v>234</v>
      </c>
      <c r="K175" s="170"/>
      <c r="L175" s="34"/>
      <c r="M175" s="171" t="s">
        <v>1</v>
      </c>
      <c r="N175" s="137" t="s">
        <v>44</v>
      </c>
      <c r="P175" s="172">
        <f>O175*H175</f>
        <v>0</v>
      </c>
      <c r="Q175" s="172">
        <v>2.0952500000000001</v>
      </c>
      <c r="R175" s="172">
        <f>Q175*H175</f>
        <v>1.6342950000000001</v>
      </c>
      <c r="S175" s="172">
        <v>0</v>
      </c>
      <c r="T175" s="173">
        <f>S175*H175</f>
        <v>0</v>
      </c>
      <c r="AR175" s="174" t="s">
        <v>188</v>
      </c>
      <c r="AT175" s="174" t="s">
        <v>184</v>
      </c>
      <c r="AU175" s="174" t="s">
        <v>90</v>
      </c>
      <c r="AY175" s="17" t="s">
        <v>181</v>
      </c>
      <c r="BE175" s="103">
        <f>IF(N175="základná",J175,0)</f>
        <v>0</v>
      </c>
      <c r="BF175" s="103">
        <f>IF(N175="znížená",J175,0)</f>
        <v>234</v>
      </c>
      <c r="BG175" s="103">
        <f>IF(N175="zákl. prenesená",J175,0)</f>
        <v>0</v>
      </c>
      <c r="BH175" s="103">
        <f>IF(N175="zníž. prenesená",J175,0)</f>
        <v>0</v>
      </c>
      <c r="BI175" s="103">
        <f>IF(N175="nulová",J175,0)</f>
        <v>0</v>
      </c>
      <c r="BJ175" s="17" t="s">
        <v>90</v>
      </c>
      <c r="BK175" s="103">
        <f>ROUND(I175*H175,2)</f>
        <v>234</v>
      </c>
      <c r="BL175" s="17" t="s">
        <v>188</v>
      </c>
      <c r="BM175" s="174" t="s">
        <v>503</v>
      </c>
    </row>
    <row r="176" spans="2:65" s="1" customFormat="1" ht="24.2" customHeight="1">
      <c r="B176" s="34"/>
      <c r="C176" s="163" t="s">
        <v>266</v>
      </c>
      <c r="D176" s="163" t="s">
        <v>184</v>
      </c>
      <c r="E176" s="164" t="s">
        <v>504</v>
      </c>
      <c r="F176" s="165" t="s">
        <v>505</v>
      </c>
      <c r="G176" s="166" t="s">
        <v>187</v>
      </c>
      <c r="H176" s="167">
        <v>339.66899999999998</v>
      </c>
      <c r="I176" s="168">
        <v>1</v>
      </c>
      <c r="J176" s="169">
        <f>ROUND(I176*H176,2)</f>
        <v>339.67</v>
      </c>
      <c r="K176" s="170"/>
      <c r="L176" s="34"/>
      <c r="M176" s="171" t="s">
        <v>1</v>
      </c>
      <c r="N176" s="137" t="s">
        <v>44</v>
      </c>
      <c r="P176" s="172">
        <f>O176*H176</f>
        <v>0</v>
      </c>
      <c r="Q176" s="172">
        <v>0</v>
      </c>
      <c r="R176" s="172">
        <f>Q176*H176</f>
        <v>0</v>
      </c>
      <c r="S176" s="172">
        <v>0</v>
      </c>
      <c r="T176" s="173">
        <f>S176*H176</f>
        <v>0</v>
      </c>
      <c r="AR176" s="174" t="s">
        <v>188</v>
      </c>
      <c r="AT176" s="174" t="s">
        <v>184</v>
      </c>
      <c r="AU176" s="174" t="s">
        <v>90</v>
      </c>
      <c r="AY176" s="17" t="s">
        <v>181</v>
      </c>
      <c r="BE176" s="103">
        <f>IF(N176="základná",J176,0)</f>
        <v>0</v>
      </c>
      <c r="BF176" s="103">
        <f>IF(N176="znížená",J176,0)</f>
        <v>339.67</v>
      </c>
      <c r="BG176" s="103">
        <f>IF(N176="zákl. prenesená",J176,0)</f>
        <v>0</v>
      </c>
      <c r="BH176" s="103">
        <f>IF(N176="zníž. prenesená",J176,0)</f>
        <v>0</v>
      </c>
      <c r="BI176" s="103">
        <f>IF(N176="nulová",J176,0)</f>
        <v>0</v>
      </c>
      <c r="BJ176" s="17" t="s">
        <v>90</v>
      </c>
      <c r="BK176" s="103">
        <f>ROUND(I176*H176,2)</f>
        <v>339.67</v>
      </c>
      <c r="BL176" s="17" t="s">
        <v>188</v>
      </c>
      <c r="BM176" s="174" t="s">
        <v>506</v>
      </c>
    </row>
    <row r="177" spans="2:65" s="12" customFormat="1">
      <c r="B177" s="178"/>
      <c r="D177" s="175" t="s">
        <v>192</v>
      </c>
      <c r="E177" s="179" t="s">
        <v>1</v>
      </c>
      <c r="F177" s="180" t="s">
        <v>507</v>
      </c>
      <c r="H177" s="181">
        <v>238.815</v>
      </c>
      <c r="I177" s="182"/>
      <c r="L177" s="178"/>
      <c r="M177" s="183"/>
      <c r="T177" s="184"/>
      <c r="AT177" s="179" t="s">
        <v>192</v>
      </c>
      <c r="AU177" s="179" t="s">
        <v>90</v>
      </c>
      <c r="AV177" s="12" t="s">
        <v>90</v>
      </c>
      <c r="AW177" s="12" t="s">
        <v>31</v>
      </c>
      <c r="AX177" s="12" t="s">
        <v>78</v>
      </c>
      <c r="AY177" s="179" t="s">
        <v>181</v>
      </c>
    </row>
    <row r="178" spans="2:65" s="12" customFormat="1">
      <c r="B178" s="178"/>
      <c r="D178" s="175" t="s">
        <v>192</v>
      </c>
      <c r="E178" s="179" t="s">
        <v>1</v>
      </c>
      <c r="F178" s="180" t="s">
        <v>508</v>
      </c>
      <c r="H178" s="181">
        <v>100.854</v>
      </c>
      <c r="I178" s="182"/>
      <c r="L178" s="178"/>
      <c r="M178" s="183"/>
      <c r="T178" s="184"/>
      <c r="AT178" s="179" t="s">
        <v>192</v>
      </c>
      <c r="AU178" s="179" t="s">
        <v>90</v>
      </c>
      <c r="AV178" s="12" t="s">
        <v>90</v>
      </c>
      <c r="AW178" s="12" t="s">
        <v>31</v>
      </c>
      <c r="AX178" s="12" t="s">
        <v>78</v>
      </c>
      <c r="AY178" s="179" t="s">
        <v>181</v>
      </c>
    </row>
    <row r="179" spans="2:65" s="13" customFormat="1">
      <c r="B179" s="185"/>
      <c r="D179" s="175" t="s">
        <v>192</v>
      </c>
      <c r="E179" s="186" t="s">
        <v>1</v>
      </c>
      <c r="F179" s="187" t="s">
        <v>206</v>
      </c>
      <c r="H179" s="188">
        <v>339.66899999999998</v>
      </c>
      <c r="I179" s="189"/>
      <c r="L179" s="185"/>
      <c r="M179" s="190"/>
      <c r="T179" s="191"/>
      <c r="AT179" s="186" t="s">
        <v>192</v>
      </c>
      <c r="AU179" s="186" t="s">
        <v>90</v>
      </c>
      <c r="AV179" s="13" t="s">
        <v>188</v>
      </c>
      <c r="AW179" s="13" t="s">
        <v>31</v>
      </c>
      <c r="AX179" s="13" t="s">
        <v>85</v>
      </c>
      <c r="AY179" s="186" t="s">
        <v>181</v>
      </c>
    </row>
    <row r="180" spans="2:65" s="1" customFormat="1" ht="24.2" customHeight="1">
      <c r="B180" s="34"/>
      <c r="C180" s="205" t="s">
        <v>271</v>
      </c>
      <c r="D180" s="205" t="s">
        <v>509</v>
      </c>
      <c r="E180" s="206" t="s">
        <v>510</v>
      </c>
      <c r="F180" s="207" t="s">
        <v>511</v>
      </c>
      <c r="G180" s="208" t="s">
        <v>512</v>
      </c>
      <c r="H180" s="209">
        <v>69.971999999999994</v>
      </c>
      <c r="I180" s="210">
        <v>2.5</v>
      </c>
      <c r="J180" s="211">
        <f>ROUND(I180*H180,2)</f>
        <v>174.93</v>
      </c>
      <c r="K180" s="212"/>
      <c r="L180" s="213"/>
      <c r="M180" s="214" t="s">
        <v>1</v>
      </c>
      <c r="N180" s="215" t="s">
        <v>44</v>
      </c>
      <c r="P180" s="172">
        <f>O180*H180</f>
        <v>0</v>
      </c>
      <c r="Q180" s="172">
        <v>1E-3</v>
      </c>
      <c r="R180" s="172">
        <f>Q180*H180</f>
        <v>6.9971999999999993E-2</v>
      </c>
      <c r="S180" s="172">
        <v>0</v>
      </c>
      <c r="T180" s="173">
        <f>S180*H180</f>
        <v>0</v>
      </c>
      <c r="AR180" s="174" t="s">
        <v>229</v>
      </c>
      <c r="AT180" s="174" t="s">
        <v>509</v>
      </c>
      <c r="AU180" s="174" t="s">
        <v>90</v>
      </c>
      <c r="AY180" s="17" t="s">
        <v>181</v>
      </c>
      <c r="BE180" s="103">
        <f>IF(N180="základná",J180,0)</f>
        <v>0</v>
      </c>
      <c r="BF180" s="103">
        <f>IF(N180="znížená",J180,0)</f>
        <v>174.93</v>
      </c>
      <c r="BG180" s="103">
        <f>IF(N180="zákl. prenesená",J180,0)</f>
        <v>0</v>
      </c>
      <c r="BH180" s="103">
        <f>IF(N180="zníž. prenesená",J180,0)</f>
        <v>0</v>
      </c>
      <c r="BI180" s="103">
        <f>IF(N180="nulová",J180,0)</f>
        <v>0</v>
      </c>
      <c r="BJ180" s="17" t="s">
        <v>90</v>
      </c>
      <c r="BK180" s="103">
        <f>ROUND(I180*H180,2)</f>
        <v>174.93</v>
      </c>
      <c r="BL180" s="17" t="s">
        <v>188</v>
      </c>
      <c r="BM180" s="174" t="s">
        <v>513</v>
      </c>
    </row>
    <row r="181" spans="2:65" s="1" customFormat="1" ht="24.2" customHeight="1">
      <c r="B181" s="34"/>
      <c r="C181" s="163" t="s">
        <v>276</v>
      </c>
      <c r="D181" s="163" t="s">
        <v>184</v>
      </c>
      <c r="E181" s="164" t="s">
        <v>514</v>
      </c>
      <c r="F181" s="165" t="s">
        <v>515</v>
      </c>
      <c r="G181" s="166" t="s">
        <v>187</v>
      </c>
      <c r="H181" s="167">
        <v>238.815</v>
      </c>
      <c r="I181" s="168">
        <v>12.8</v>
      </c>
      <c r="J181" s="169">
        <f>ROUND(I181*H181,2)</f>
        <v>3056.83</v>
      </c>
      <c r="K181" s="170"/>
      <c r="L181" s="34"/>
      <c r="M181" s="171" t="s">
        <v>1</v>
      </c>
      <c r="N181" s="137" t="s">
        <v>44</v>
      </c>
      <c r="P181" s="172">
        <f>O181*H181</f>
        <v>0</v>
      </c>
      <c r="Q181" s="172">
        <v>8.1600000000000006E-3</v>
      </c>
      <c r="R181" s="172">
        <f>Q181*H181</f>
        <v>1.9487304000000001</v>
      </c>
      <c r="S181" s="172">
        <v>0</v>
      </c>
      <c r="T181" s="173">
        <f>S181*H181</f>
        <v>0</v>
      </c>
      <c r="AR181" s="174" t="s">
        <v>188</v>
      </c>
      <c r="AT181" s="174" t="s">
        <v>184</v>
      </c>
      <c r="AU181" s="174" t="s">
        <v>90</v>
      </c>
      <c r="AY181" s="17" t="s">
        <v>181</v>
      </c>
      <c r="BE181" s="103">
        <f>IF(N181="základná",J181,0)</f>
        <v>0</v>
      </c>
      <c r="BF181" s="103">
        <f>IF(N181="znížená",J181,0)</f>
        <v>3056.83</v>
      </c>
      <c r="BG181" s="103">
        <f>IF(N181="zákl. prenesená",J181,0)</f>
        <v>0</v>
      </c>
      <c r="BH181" s="103">
        <f>IF(N181="zníž. prenesená",J181,0)</f>
        <v>0</v>
      </c>
      <c r="BI181" s="103">
        <f>IF(N181="nulová",J181,0)</f>
        <v>0</v>
      </c>
      <c r="BJ181" s="17" t="s">
        <v>90</v>
      </c>
      <c r="BK181" s="103">
        <f>ROUND(I181*H181,2)</f>
        <v>3056.83</v>
      </c>
      <c r="BL181" s="17" t="s">
        <v>188</v>
      </c>
      <c r="BM181" s="174" t="s">
        <v>516</v>
      </c>
    </row>
    <row r="182" spans="2:65" s="12" customFormat="1">
      <c r="B182" s="178"/>
      <c r="D182" s="175" t="s">
        <v>192</v>
      </c>
      <c r="E182" s="179" t="s">
        <v>1</v>
      </c>
      <c r="F182" s="180" t="s">
        <v>507</v>
      </c>
      <c r="H182" s="181">
        <v>238.815</v>
      </c>
      <c r="I182" s="182"/>
      <c r="L182" s="178"/>
      <c r="M182" s="183"/>
      <c r="T182" s="184"/>
      <c r="AT182" s="179" t="s">
        <v>192</v>
      </c>
      <c r="AU182" s="179" t="s">
        <v>90</v>
      </c>
      <c r="AV182" s="12" t="s">
        <v>90</v>
      </c>
      <c r="AW182" s="12" t="s">
        <v>31</v>
      </c>
      <c r="AX182" s="12" t="s">
        <v>85</v>
      </c>
      <c r="AY182" s="179" t="s">
        <v>181</v>
      </c>
    </row>
    <row r="183" spans="2:65" s="1" customFormat="1" ht="24.2" customHeight="1">
      <c r="B183" s="34"/>
      <c r="C183" s="163" t="s">
        <v>282</v>
      </c>
      <c r="D183" s="163" t="s">
        <v>184</v>
      </c>
      <c r="E183" s="164" t="s">
        <v>517</v>
      </c>
      <c r="F183" s="165" t="s">
        <v>518</v>
      </c>
      <c r="G183" s="166" t="s">
        <v>187</v>
      </c>
      <c r="H183" s="167">
        <v>20.170999999999999</v>
      </c>
      <c r="I183" s="168">
        <v>28</v>
      </c>
      <c r="J183" s="169">
        <f>ROUND(I183*H183,2)</f>
        <v>564.79</v>
      </c>
      <c r="K183" s="170"/>
      <c r="L183" s="34"/>
      <c r="M183" s="171" t="s">
        <v>1</v>
      </c>
      <c r="N183" s="137" t="s">
        <v>44</v>
      </c>
      <c r="P183" s="172">
        <f>O183*H183</f>
        <v>0</v>
      </c>
      <c r="Q183" s="172">
        <v>3.4680000000000002E-2</v>
      </c>
      <c r="R183" s="172">
        <f>Q183*H183</f>
        <v>0.69953028000000006</v>
      </c>
      <c r="S183" s="172">
        <v>0</v>
      </c>
      <c r="T183" s="173">
        <f>S183*H183</f>
        <v>0</v>
      </c>
      <c r="AR183" s="174" t="s">
        <v>188</v>
      </c>
      <c r="AT183" s="174" t="s">
        <v>184</v>
      </c>
      <c r="AU183" s="174" t="s">
        <v>90</v>
      </c>
      <c r="AY183" s="17" t="s">
        <v>181</v>
      </c>
      <c r="BE183" s="103">
        <f>IF(N183="základná",J183,0)</f>
        <v>0</v>
      </c>
      <c r="BF183" s="103">
        <f>IF(N183="znížená",J183,0)</f>
        <v>564.79</v>
      </c>
      <c r="BG183" s="103">
        <f>IF(N183="zákl. prenesená",J183,0)</f>
        <v>0</v>
      </c>
      <c r="BH183" s="103">
        <f>IF(N183="zníž. prenesená",J183,0)</f>
        <v>0</v>
      </c>
      <c r="BI183" s="103">
        <f>IF(N183="nulová",J183,0)</f>
        <v>0</v>
      </c>
      <c r="BJ183" s="17" t="s">
        <v>90</v>
      </c>
      <c r="BK183" s="103">
        <f>ROUND(I183*H183,2)</f>
        <v>564.79</v>
      </c>
      <c r="BL183" s="17" t="s">
        <v>188</v>
      </c>
      <c r="BM183" s="174" t="s">
        <v>519</v>
      </c>
    </row>
    <row r="184" spans="2:65" s="12" customFormat="1">
      <c r="B184" s="178"/>
      <c r="D184" s="175" t="s">
        <v>192</v>
      </c>
      <c r="E184" s="179" t="s">
        <v>1</v>
      </c>
      <c r="F184" s="180" t="s">
        <v>520</v>
      </c>
      <c r="H184" s="181">
        <v>20.170999999999999</v>
      </c>
      <c r="I184" s="182"/>
      <c r="L184" s="178"/>
      <c r="M184" s="183"/>
      <c r="T184" s="184"/>
      <c r="AT184" s="179" t="s">
        <v>192</v>
      </c>
      <c r="AU184" s="179" t="s">
        <v>90</v>
      </c>
      <c r="AV184" s="12" t="s">
        <v>90</v>
      </c>
      <c r="AW184" s="12" t="s">
        <v>31</v>
      </c>
      <c r="AX184" s="12" t="s">
        <v>85</v>
      </c>
      <c r="AY184" s="179" t="s">
        <v>181</v>
      </c>
    </row>
    <row r="185" spans="2:65" s="11" customFormat="1" ht="22.9" customHeight="1">
      <c r="B185" s="152"/>
      <c r="D185" s="153" t="s">
        <v>77</v>
      </c>
      <c r="E185" s="161" t="s">
        <v>335</v>
      </c>
      <c r="F185" s="161" t="s">
        <v>336</v>
      </c>
      <c r="I185" s="155"/>
      <c r="J185" s="162">
        <f>BK185</f>
        <v>1387.02</v>
      </c>
      <c r="L185" s="152"/>
      <c r="M185" s="156"/>
      <c r="P185" s="157">
        <f>P186</f>
        <v>0</v>
      </c>
      <c r="R185" s="157">
        <f>R186</f>
        <v>0</v>
      </c>
      <c r="T185" s="158">
        <f>T186</f>
        <v>0</v>
      </c>
      <c r="AR185" s="153" t="s">
        <v>85</v>
      </c>
      <c r="AT185" s="159" t="s">
        <v>77</v>
      </c>
      <c r="AU185" s="159" t="s">
        <v>85</v>
      </c>
      <c r="AY185" s="153" t="s">
        <v>181</v>
      </c>
      <c r="BK185" s="160">
        <f>BK186</f>
        <v>1387.02</v>
      </c>
    </row>
    <row r="186" spans="2:65" s="1" customFormat="1" ht="24.2" customHeight="1">
      <c r="B186" s="34"/>
      <c r="C186" s="163" t="s">
        <v>288</v>
      </c>
      <c r="D186" s="163" t="s">
        <v>184</v>
      </c>
      <c r="E186" s="164" t="s">
        <v>338</v>
      </c>
      <c r="F186" s="165" t="s">
        <v>339</v>
      </c>
      <c r="G186" s="166" t="s">
        <v>311</v>
      </c>
      <c r="H186" s="167">
        <v>39.628999999999998</v>
      </c>
      <c r="I186" s="168">
        <v>35</v>
      </c>
      <c r="J186" s="169">
        <f>ROUND(I186*H186,2)</f>
        <v>1387.02</v>
      </c>
      <c r="K186" s="170"/>
      <c r="L186" s="34"/>
      <c r="M186" s="171" t="s">
        <v>1</v>
      </c>
      <c r="N186" s="137" t="s">
        <v>44</v>
      </c>
      <c r="P186" s="172">
        <f>O186*H186</f>
        <v>0</v>
      </c>
      <c r="Q186" s="172">
        <v>0</v>
      </c>
      <c r="R186" s="172">
        <f>Q186*H186</f>
        <v>0</v>
      </c>
      <c r="S186" s="172">
        <v>0</v>
      </c>
      <c r="T186" s="173">
        <f>S186*H186</f>
        <v>0</v>
      </c>
      <c r="AR186" s="174" t="s">
        <v>188</v>
      </c>
      <c r="AT186" s="174" t="s">
        <v>184</v>
      </c>
      <c r="AU186" s="174" t="s">
        <v>90</v>
      </c>
      <c r="AY186" s="17" t="s">
        <v>181</v>
      </c>
      <c r="BE186" s="103">
        <f>IF(N186="základná",J186,0)</f>
        <v>0</v>
      </c>
      <c r="BF186" s="103">
        <f>IF(N186="znížená",J186,0)</f>
        <v>1387.02</v>
      </c>
      <c r="BG186" s="103">
        <f>IF(N186="zákl. prenesená",J186,0)</f>
        <v>0</v>
      </c>
      <c r="BH186" s="103">
        <f>IF(N186="zníž. prenesená",J186,0)</f>
        <v>0</v>
      </c>
      <c r="BI186" s="103">
        <f>IF(N186="nulová",J186,0)</f>
        <v>0</v>
      </c>
      <c r="BJ186" s="17" t="s">
        <v>90</v>
      </c>
      <c r="BK186" s="103">
        <f>ROUND(I186*H186,2)</f>
        <v>1387.02</v>
      </c>
      <c r="BL186" s="17" t="s">
        <v>188</v>
      </c>
      <c r="BM186" s="174" t="s">
        <v>521</v>
      </c>
    </row>
    <row r="187" spans="2:65" s="11" customFormat="1" ht="25.9" customHeight="1">
      <c r="B187" s="152"/>
      <c r="D187" s="153" t="s">
        <v>77</v>
      </c>
      <c r="E187" s="154" t="s">
        <v>341</v>
      </c>
      <c r="F187" s="154" t="s">
        <v>342</v>
      </c>
      <c r="I187" s="155"/>
      <c r="J187" s="135">
        <f>BK187</f>
        <v>56311.130000000005</v>
      </c>
      <c r="L187" s="152"/>
      <c r="M187" s="156"/>
      <c r="P187" s="157">
        <f>P188+P198+P201+P211+P227+P245+P252</f>
        <v>0</v>
      </c>
      <c r="R187" s="157">
        <f>R188+R198+R201+R211+R227+R245+R252</f>
        <v>12.238479978000001</v>
      </c>
      <c r="T187" s="158">
        <f>T188+T198+T201+T211+T227+T245+T252</f>
        <v>0.21193859999999998</v>
      </c>
      <c r="AR187" s="153" t="s">
        <v>90</v>
      </c>
      <c r="AT187" s="159" t="s">
        <v>77</v>
      </c>
      <c r="AU187" s="159" t="s">
        <v>78</v>
      </c>
      <c r="AY187" s="153" t="s">
        <v>181</v>
      </c>
      <c r="BK187" s="160">
        <f>BK188+BK198+BK201+BK211+BK227+BK245+BK252</f>
        <v>56311.130000000005</v>
      </c>
    </row>
    <row r="188" spans="2:65" s="11" customFormat="1" ht="22.9" customHeight="1">
      <c r="B188" s="152"/>
      <c r="D188" s="153" t="s">
        <v>77</v>
      </c>
      <c r="E188" s="161" t="s">
        <v>522</v>
      </c>
      <c r="F188" s="161" t="s">
        <v>523</v>
      </c>
      <c r="I188" s="155"/>
      <c r="J188" s="162">
        <f>BK188</f>
        <v>1534.05</v>
      </c>
      <c r="L188" s="152"/>
      <c r="M188" s="156"/>
      <c r="P188" s="157">
        <f>SUM(P189:P197)</f>
        <v>0</v>
      </c>
      <c r="R188" s="157">
        <f>SUM(R189:R197)</f>
        <v>7.6519450000000003E-2</v>
      </c>
      <c r="T188" s="158">
        <f>SUM(T189:T197)</f>
        <v>0</v>
      </c>
      <c r="AR188" s="153" t="s">
        <v>90</v>
      </c>
      <c r="AT188" s="159" t="s">
        <v>77</v>
      </c>
      <c r="AU188" s="159" t="s">
        <v>85</v>
      </c>
      <c r="AY188" s="153" t="s">
        <v>181</v>
      </c>
      <c r="BK188" s="160">
        <f>SUM(BK189:BK197)</f>
        <v>1534.05</v>
      </c>
    </row>
    <row r="189" spans="2:65" s="1" customFormat="1" ht="33" customHeight="1">
      <c r="B189" s="34"/>
      <c r="C189" s="163" t="s">
        <v>7</v>
      </c>
      <c r="D189" s="163" t="s">
        <v>184</v>
      </c>
      <c r="E189" s="164" t="s">
        <v>524</v>
      </c>
      <c r="F189" s="165" t="s">
        <v>525</v>
      </c>
      <c r="G189" s="166" t="s">
        <v>187</v>
      </c>
      <c r="H189" s="167">
        <v>17.859000000000002</v>
      </c>
      <c r="I189" s="168">
        <v>12.8</v>
      </c>
      <c r="J189" s="169">
        <f>ROUND(I189*H189,2)</f>
        <v>228.6</v>
      </c>
      <c r="K189" s="170"/>
      <c r="L189" s="34"/>
      <c r="M189" s="171" t="s">
        <v>1</v>
      </c>
      <c r="N189" s="137" t="s">
        <v>44</v>
      </c>
      <c r="P189" s="172">
        <f>O189*H189</f>
        <v>0</v>
      </c>
      <c r="Q189" s="172">
        <v>0</v>
      </c>
      <c r="R189" s="172">
        <f>Q189*H189</f>
        <v>0</v>
      </c>
      <c r="S189" s="172">
        <v>0</v>
      </c>
      <c r="T189" s="173">
        <f>S189*H189</f>
        <v>0</v>
      </c>
      <c r="AR189" s="174" t="s">
        <v>271</v>
      </c>
      <c r="AT189" s="174" t="s">
        <v>184</v>
      </c>
      <c r="AU189" s="174" t="s">
        <v>90</v>
      </c>
      <c r="AY189" s="17" t="s">
        <v>181</v>
      </c>
      <c r="BE189" s="103">
        <f>IF(N189="základná",J189,0)</f>
        <v>0</v>
      </c>
      <c r="BF189" s="103">
        <f>IF(N189="znížená",J189,0)</f>
        <v>228.6</v>
      </c>
      <c r="BG189" s="103">
        <f>IF(N189="zákl. prenesená",J189,0)</f>
        <v>0</v>
      </c>
      <c r="BH189" s="103">
        <f>IF(N189="zníž. prenesená",J189,0)</f>
        <v>0</v>
      </c>
      <c r="BI189" s="103">
        <f>IF(N189="nulová",J189,0)</f>
        <v>0</v>
      </c>
      <c r="BJ189" s="17" t="s">
        <v>90</v>
      </c>
      <c r="BK189" s="103">
        <f>ROUND(I189*H189,2)</f>
        <v>228.6</v>
      </c>
      <c r="BL189" s="17" t="s">
        <v>271</v>
      </c>
      <c r="BM189" s="174" t="s">
        <v>526</v>
      </c>
    </row>
    <row r="190" spans="2:65" s="12" customFormat="1">
      <c r="B190" s="178"/>
      <c r="D190" s="175" t="s">
        <v>192</v>
      </c>
      <c r="E190" s="179" t="s">
        <v>1</v>
      </c>
      <c r="F190" s="180" t="s">
        <v>527</v>
      </c>
      <c r="H190" s="181">
        <v>17.859000000000002</v>
      </c>
      <c r="I190" s="182"/>
      <c r="L190" s="178"/>
      <c r="M190" s="183"/>
      <c r="T190" s="184"/>
      <c r="AT190" s="179" t="s">
        <v>192</v>
      </c>
      <c r="AU190" s="179" t="s">
        <v>90</v>
      </c>
      <c r="AV190" s="12" t="s">
        <v>90</v>
      </c>
      <c r="AW190" s="12" t="s">
        <v>31</v>
      </c>
      <c r="AX190" s="12" t="s">
        <v>85</v>
      </c>
      <c r="AY190" s="179" t="s">
        <v>181</v>
      </c>
    </row>
    <row r="191" spans="2:65" s="1" customFormat="1" ht="24.2" customHeight="1">
      <c r="B191" s="34"/>
      <c r="C191" s="205" t="s">
        <v>297</v>
      </c>
      <c r="D191" s="205" t="s">
        <v>509</v>
      </c>
      <c r="E191" s="206" t="s">
        <v>528</v>
      </c>
      <c r="F191" s="207" t="s">
        <v>529</v>
      </c>
      <c r="G191" s="208" t="s">
        <v>512</v>
      </c>
      <c r="H191" s="209">
        <v>19.645</v>
      </c>
      <c r="I191" s="210">
        <v>6.2</v>
      </c>
      <c r="J191" s="211">
        <f>ROUND(I191*H191,2)</f>
        <v>121.8</v>
      </c>
      <c r="K191" s="212"/>
      <c r="L191" s="213"/>
      <c r="M191" s="214" t="s">
        <v>1</v>
      </c>
      <c r="N191" s="215" t="s">
        <v>44</v>
      </c>
      <c r="P191" s="172">
        <f>O191*H191</f>
        <v>0</v>
      </c>
      <c r="Q191" s="172">
        <v>1E-3</v>
      </c>
      <c r="R191" s="172">
        <f>Q191*H191</f>
        <v>1.9644999999999999E-2</v>
      </c>
      <c r="S191" s="172">
        <v>0</v>
      </c>
      <c r="T191" s="173">
        <f>S191*H191</f>
        <v>0</v>
      </c>
      <c r="AR191" s="174" t="s">
        <v>360</v>
      </c>
      <c r="AT191" s="174" t="s">
        <v>509</v>
      </c>
      <c r="AU191" s="174" t="s">
        <v>90</v>
      </c>
      <c r="AY191" s="17" t="s">
        <v>181</v>
      </c>
      <c r="BE191" s="103">
        <f>IF(N191="základná",J191,0)</f>
        <v>0</v>
      </c>
      <c r="BF191" s="103">
        <f>IF(N191="znížená",J191,0)</f>
        <v>121.8</v>
      </c>
      <c r="BG191" s="103">
        <f>IF(N191="zákl. prenesená",J191,0)</f>
        <v>0</v>
      </c>
      <c r="BH191" s="103">
        <f>IF(N191="zníž. prenesená",J191,0)</f>
        <v>0</v>
      </c>
      <c r="BI191" s="103">
        <f>IF(N191="nulová",J191,0)</f>
        <v>0</v>
      </c>
      <c r="BJ191" s="17" t="s">
        <v>90</v>
      </c>
      <c r="BK191" s="103">
        <f>ROUND(I191*H191,2)</f>
        <v>121.8</v>
      </c>
      <c r="BL191" s="17" t="s">
        <v>271</v>
      </c>
      <c r="BM191" s="174" t="s">
        <v>530</v>
      </c>
    </row>
    <row r="192" spans="2:65" s="1" customFormat="1" ht="24.2" customHeight="1">
      <c r="B192" s="34"/>
      <c r="C192" s="205" t="s">
        <v>302</v>
      </c>
      <c r="D192" s="205" t="s">
        <v>509</v>
      </c>
      <c r="E192" s="206" t="s">
        <v>531</v>
      </c>
      <c r="F192" s="207" t="s">
        <v>532</v>
      </c>
      <c r="G192" s="208" t="s">
        <v>279</v>
      </c>
      <c r="H192" s="209">
        <v>7.1440000000000001</v>
      </c>
      <c r="I192" s="210">
        <v>5.8</v>
      </c>
      <c r="J192" s="211">
        <f>ROUND(I192*H192,2)</f>
        <v>41.44</v>
      </c>
      <c r="K192" s="212"/>
      <c r="L192" s="213"/>
      <c r="M192" s="214" t="s">
        <v>1</v>
      </c>
      <c r="N192" s="215" t="s">
        <v>44</v>
      </c>
      <c r="P192" s="172">
        <f>O192*H192</f>
        <v>0</v>
      </c>
      <c r="Q192" s="172">
        <v>5.0000000000000002E-5</v>
      </c>
      <c r="R192" s="172">
        <f>Q192*H192</f>
        <v>3.5720000000000001E-4</v>
      </c>
      <c r="S192" s="172">
        <v>0</v>
      </c>
      <c r="T192" s="173">
        <f>S192*H192</f>
        <v>0</v>
      </c>
      <c r="AR192" s="174" t="s">
        <v>360</v>
      </c>
      <c r="AT192" s="174" t="s">
        <v>509</v>
      </c>
      <c r="AU192" s="174" t="s">
        <v>90</v>
      </c>
      <c r="AY192" s="17" t="s">
        <v>181</v>
      </c>
      <c r="BE192" s="103">
        <f>IF(N192="základná",J192,0)</f>
        <v>0</v>
      </c>
      <c r="BF192" s="103">
        <f>IF(N192="znížená",J192,0)</f>
        <v>41.44</v>
      </c>
      <c r="BG192" s="103">
        <f>IF(N192="zákl. prenesená",J192,0)</f>
        <v>0</v>
      </c>
      <c r="BH192" s="103">
        <f>IF(N192="zníž. prenesená",J192,0)</f>
        <v>0</v>
      </c>
      <c r="BI192" s="103">
        <f>IF(N192="nulová",J192,0)</f>
        <v>0</v>
      </c>
      <c r="BJ192" s="17" t="s">
        <v>90</v>
      </c>
      <c r="BK192" s="103">
        <f>ROUND(I192*H192,2)</f>
        <v>41.44</v>
      </c>
      <c r="BL192" s="17" t="s">
        <v>271</v>
      </c>
      <c r="BM192" s="174" t="s">
        <v>533</v>
      </c>
    </row>
    <row r="193" spans="2:65" s="1" customFormat="1" ht="24.2" customHeight="1">
      <c r="B193" s="34"/>
      <c r="C193" s="163" t="s">
        <v>308</v>
      </c>
      <c r="D193" s="163" t="s">
        <v>184</v>
      </c>
      <c r="E193" s="164" t="s">
        <v>534</v>
      </c>
      <c r="F193" s="165" t="s">
        <v>535</v>
      </c>
      <c r="G193" s="166" t="s">
        <v>187</v>
      </c>
      <c r="H193" s="167">
        <v>50.462000000000003</v>
      </c>
      <c r="I193" s="168">
        <v>12.8</v>
      </c>
      <c r="J193" s="169">
        <f>ROUND(I193*H193,2)</f>
        <v>645.91</v>
      </c>
      <c r="K193" s="170"/>
      <c r="L193" s="34"/>
      <c r="M193" s="171" t="s">
        <v>1</v>
      </c>
      <c r="N193" s="137" t="s">
        <v>44</v>
      </c>
      <c r="P193" s="172">
        <f>O193*H193</f>
        <v>0</v>
      </c>
      <c r="Q193" s="172">
        <v>0</v>
      </c>
      <c r="R193" s="172">
        <f>Q193*H193</f>
        <v>0</v>
      </c>
      <c r="S193" s="172">
        <v>0</v>
      </c>
      <c r="T193" s="173">
        <f>S193*H193</f>
        <v>0</v>
      </c>
      <c r="AR193" s="174" t="s">
        <v>271</v>
      </c>
      <c r="AT193" s="174" t="s">
        <v>184</v>
      </c>
      <c r="AU193" s="174" t="s">
        <v>90</v>
      </c>
      <c r="AY193" s="17" t="s">
        <v>181</v>
      </c>
      <c r="BE193" s="103">
        <f>IF(N193="základná",J193,0)</f>
        <v>0</v>
      </c>
      <c r="BF193" s="103">
        <f>IF(N193="znížená",J193,0)</f>
        <v>645.91</v>
      </c>
      <c r="BG193" s="103">
        <f>IF(N193="zákl. prenesená",J193,0)</f>
        <v>0</v>
      </c>
      <c r="BH193" s="103">
        <f>IF(N193="zníž. prenesená",J193,0)</f>
        <v>0</v>
      </c>
      <c r="BI193" s="103">
        <f>IF(N193="nulová",J193,0)</f>
        <v>0</v>
      </c>
      <c r="BJ193" s="17" t="s">
        <v>90</v>
      </c>
      <c r="BK193" s="103">
        <f>ROUND(I193*H193,2)</f>
        <v>645.91</v>
      </c>
      <c r="BL193" s="17" t="s">
        <v>271</v>
      </c>
      <c r="BM193" s="174" t="s">
        <v>536</v>
      </c>
    </row>
    <row r="194" spans="2:65" s="12" customFormat="1">
      <c r="B194" s="178"/>
      <c r="D194" s="175" t="s">
        <v>192</v>
      </c>
      <c r="E194" s="179" t="s">
        <v>1</v>
      </c>
      <c r="F194" s="180" t="s">
        <v>537</v>
      </c>
      <c r="H194" s="181">
        <v>50.462000000000003</v>
      </c>
      <c r="I194" s="182"/>
      <c r="L194" s="178"/>
      <c r="M194" s="183"/>
      <c r="T194" s="184"/>
      <c r="AT194" s="179" t="s">
        <v>192</v>
      </c>
      <c r="AU194" s="179" t="s">
        <v>90</v>
      </c>
      <c r="AV194" s="12" t="s">
        <v>90</v>
      </c>
      <c r="AW194" s="12" t="s">
        <v>31</v>
      </c>
      <c r="AX194" s="12" t="s">
        <v>85</v>
      </c>
      <c r="AY194" s="179" t="s">
        <v>181</v>
      </c>
    </row>
    <row r="195" spans="2:65" s="1" customFormat="1" ht="24.2" customHeight="1">
      <c r="B195" s="34"/>
      <c r="C195" s="205" t="s">
        <v>313</v>
      </c>
      <c r="D195" s="205" t="s">
        <v>509</v>
      </c>
      <c r="E195" s="206" t="s">
        <v>528</v>
      </c>
      <c r="F195" s="207" t="s">
        <v>529</v>
      </c>
      <c r="G195" s="208" t="s">
        <v>512</v>
      </c>
      <c r="H195" s="209">
        <v>55.508000000000003</v>
      </c>
      <c r="I195" s="210">
        <v>6.2</v>
      </c>
      <c r="J195" s="211">
        <f>ROUND(I195*H195,2)</f>
        <v>344.15</v>
      </c>
      <c r="K195" s="212"/>
      <c r="L195" s="213"/>
      <c r="M195" s="214" t="s">
        <v>1</v>
      </c>
      <c r="N195" s="215" t="s">
        <v>44</v>
      </c>
      <c r="P195" s="172">
        <f>O195*H195</f>
        <v>0</v>
      </c>
      <c r="Q195" s="172">
        <v>1E-3</v>
      </c>
      <c r="R195" s="172">
        <f>Q195*H195</f>
        <v>5.5508000000000002E-2</v>
      </c>
      <c r="S195" s="172">
        <v>0</v>
      </c>
      <c r="T195" s="173">
        <f>S195*H195</f>
        <v>0</v>
      </c>
      <c r="AR195" s="174" t="s">
        <v>360</v>
      </c>
      <c r="AT195" s="174" t="s">
        <v>509</v>
      </c>
      <c r="AU195" s="174" t="s">
        <v>90</v>
      </c>
      <c r="AY195" s="17" t="s">
        <v>181</v>
      </c>
      <c r="BE195" s="103">
        <f>IF(N195="základná",J195,0)</f>
        <v>0</v>
      </c>
      <c r="BF195" s="103">
        <f>IF(N195="znížená",J195,0)</f>
        <v>344.15</v>
      </c>
      <c r="BG195" s="103">
        <f>IF(N195="zákl. prenesená",J195,0)</f>
        <v>0</v>
      </c>
      <c r="BH195" s="103">
        <f>IF(N195="zníž. prenesená",J195,0)</f>
        <v>0</v>
      </c>
      <c r="BI195" s="103">
        <f>IF(N195="nulová",J195,0)</f>
        <v>0</v>
      </c>
      <c r="BJ195" s="17" t="s">
        <v>90</v>
      </c>
      <c r="BK195" s="103">
        <f>ROUND(I195*H195,2)</f>
        <v>344.15</v>
      </c>
      <c r="BL195" s="17" t="s">
        <v>271</v>
      </c>
      <c r="BM195" s="174" t="s">
        <v>538</v>
      </c>
    </row>
    <row r="196" spans="2:65" s="1" customFormat="1" ht="24.2" customHeight="1">
      <c r="B196" s="34"/>
      <c r="C196" s="205" t="s">
        <v>318</v>
      </c>
      <c r="D196" s="205" t="s">
        <v>509</v>
      </c>
      <c r="E196" s="206" t="s">
        <v>531</v>
      </c>
      <c r="F196" s="207" t="s">
        <v>532</v>
      </c>
      <c r="G196" s="208" t="s">
        <v>279</v>
      </c>
      <c r="H196" s="209">
        <v>20.184999999999999</v>
      </c>
      <c r="I196" s="210">
        <v>5.8</v>
      </c>
      <c r="J196" s="211">
        <f>ROUND(I196*H196,2)</f>
        <v>117.07</v>
      </c>
      <c r="K196" s="212"/>
      <c r="L196" s="213"/>
      <c r="M196" s="214" t="s">
        <v>1</v>
      </c>
      <c r="N196" s="215" t="s">
        <v>44</v>
      </c>
      <c r="P196" s="172">
        <f>O196*H196</f>
        <v>0</v>
      </c>
      <c r="Q196" s="172">
        <v>5.0000000000000002E-5</v>
      </c>
      <c r="R196" s="172">
        <f>Q196*H196</f>
        <v>1.0092499999999999E-3</v>
      </c>
      <c r="S196" s="172">
        <v>0</v>
      </c>
      <c r="T196" s="173">
        <f>S196*H196</f>
        <v>0</v>
      </c>
      <c r="AR196" s="174" t="s">
        <v>360</v>
      </c>
      <c r="AT196" s="174" t="s">
        <v>509</v>
      </c>
      <c r="AU196" s="174" t="s">
        <v>90</v>
      </c>
      <c r="AY196" s="17" t="s">
        <v>181</v>
      </c>
      <c r="BE196" s="103">
        <f>IF(N196="základná",J196,0)</f>
        <v>0</v>
      </c>
      <c r="BF196" s="103">
        <f>IF(N196="znížená",J196,0)</f>
        <v>117.07</v>
      </c>
      <c r="BG196" s="103">
        <f>IF(N196="zákl. prenesená",J196,0)</f>
        <v>0</v>
      </c>
      <c r="BH196" s="103">
        <f>IF(N196="zníž. prenesená",J196,0)</f>
        <v>0</v>
      </c>
      <c r="BI196" s="103">
        <f>IF(N196="nulová",J196,0)</f>
        <v>0</v>
      </c>
      <c r="BJ196" s="17" t="s">
        <v>90</v>
      </c>
      <c r="BK196" s="103">
        <f>ROUND(I196*H196,2)</f>
        <v>117.07</v>
      </c>
      <c r="BL196" s="17" t="s">
        <v>271</v>
      </c>
      <c r="BM196" s="174" t="s">
        <v>539</v>
      </c>
    </row>
    <row r="197" spans="2:65" s="1" customFormat="1" ht="24.2" customHeight="1">
      <c r="B197" s="34"/>
      <c r="C197" s="163" t="s">
        <v>322</v>
      </c>
      <c r="D197" s="163" t="s">
        <v>184</v>
      </c>
      <c r="E197" s="164" t="s">
        <v>540</v>
      </c>
      <c r="F197" s="165" t="s">
        <v>541</v>
      </c>
      <c r="G197" s="166" t="s">
        <v>428</v>
      </c>
      <c r="H197" s="192">
        <v>14.99</v>
      </c>
      <c r="I197" s="168">
        <v>2.34</v>
      </c>
      <c r="J197" s="169">
        <f>ROUND(I197*H197,2)</f>
        <v>35.08</v>
      </c>
      <c r="K197" s="170"/>
      <c r="L197" s="34"/>
      <c r="M197" s="171" t="s">
        <v>1</v>
      </c>
      <c r="N197" s="137" t="s">
        <v>44</v>
      </c>
      <c r="P197" s="172">
        <f>O197*H197</f>
        <v>0</v>
      </c>
      <c r="Q197" s="172">
        <v>0</v>
      </c>
      <c r="R197" s="172">
        <f>Q197*H197</f>
        <v>0</v>
      </c>
      <c r="S197" s="172">
        <v>0</v>
      </c>
      <c r="T197" s="173">
        <f>S197*H197</f>
        <v>0</v>
      </c>
      <c r="AR197" s="174" t="s">
        <v>271</v>
      </c>
      <c r="AT197" s="174" t="s">
        <v>184</v>
      </c>
      <c r="AU197" s="174" t="s">
        <v>90</v>
      </c>
      <c r="AY197" s="17" t="s">
        <v>181</v>
      </c>
      <c r="BE197" s="103">
        <f>IF(N197="základná",J197,0)</f>
        <v>0</v>
      </c>
      <c r="BF197" s="103">
        <f>IF(N197="znížená",J197,0)</f>
        <v>35.08</v>
      </c>
      <c r="BG197" s="103">
        <f>IF(N197="zákl. prenesená",J197,0)</f>
        <v>0</v>
      </c>
      <c r="BH197" s="103">
        <f>IF(N197="zníž. prenesená",J197,0)</f>
        <v>0</v>
      </c>
      <c r="BI197" s="103">
        <f>IF(N197="nulová",J197,0)</f>
        <v>0</v>
      </c>
      <c r="BJ197" s="17" t="s">
        <v>90</v>
      </c>
      <c r="BK197" s="103">
        <f>ROUND(I197*H197,2)</f>
        <v>35.08</v>
      </c>
      <c r="BL197" s="17" t="s">
        <v>271</v>
      </c>
      <c r="BM197" s="174" t="s">
        <v>542</v>
      </c>
    </row>
    <row r="198" spans="2:65" s="11" customFormat="1" ht="22.9" customHeight="1">
      <c r="B198" s="152"/>
      <c r="D198" s="153" t="s">
        <v>77</v>
      </c>
      <c r="E198" s="161" t="s">
        <v>543</v>
      </c>
      <c r="F198" s="161" t="s">
        <v>544</v>
      </c>
      <c r="I198" s="155"/>
      <c r="J198" s="162">
        <f>BK198</f>
        <v>550</v>
      </c>
      <c r="L198" s="152"/>
      <c r="M198" s="156"/>
      <c r="P198" s="157">
        <f>SUM(P199:P200)</f>
        <v>0</v>
      </c>
      <c r="R198" s="157">
        <f>SUM(R199:R200)</f>
        <v>0.13694000000000001</v>
      </c>
      <c r="T198" s="158">
        <f>SUM(T199:T200)</f>
        <v>0</v>
      </c>
      <c r="AR198" s="153" t="s">
        <v>90</v>
      </c>
      <c r="AT198" s="159" t="s">
        <v>77</v>
      </c>
      <c r="AU198" s="159" t="s">
        <v>85</v>
      </c>
      <c r="AY198" s="153" t="s">
        <v>181</v>
      </c>
      <c r="BK198" s="160">
        <f>SUM(BK199:BK200)</f>
        <v>550</v>
      </c>
    </row>
    <row r="199" spans="2:65" s="1" customFormat="1" ht="16.5" customHeight="1">
      <c r="B199" s="34"/>
      <c r="C199" s="163" t="s">
        <v>327</v>
      </c>
      <c r="D199" s="163" t="s">
        <v>184</v>
      </c>
      <c r="E199" s="164" t="s">
        <v>545</v>
      </c>
      <c r="F199" s="165" t="s">
        <v>546</v>
      </c>
      <c r="G199" s="166" t="s">
        <v>348</v>
      </c>
      <c r="H199" s="167">
        <v>1</v>
      </c>
      <c r="I199" s="168">
        <v>500</v>
      </c>
      <c r="J199" s="169">
        <f>ROUND(I199*H199,2)</f>
        <v>500</v>
      </c>
      <c r="K199" s="170"/>
      <c r="L199" s="34"/>
      <c r="M199" s="171" t="s">
        <v>1</v>
      </c>
      <c r="N199" s="137" t="s">
        <v>44</v>
      </c>
      <c r="P199" s="172">
        <f>O199*H199</f>
        <v>0</v>
      </c>
      <c r="Q199" s="172">
        <v>0.13694000000000001</v>
      </c>
      <c r="R199" s="172">
        <f>Q199*H199</f>
        <v>0.13694000000000001</v>
      </c>
      <c r="S199" s="172">
        <v>0</v>
      </c>
      <c r="T199" s="173">
        <f>S199*H199</f>
        <v>0</v>
      </c>
      <c r="AR199" s="174" t="s">
        <v>271</v>
      </c>
      <c r="AT199" s="174" t="s">
        <v>184</v>
      </c>
      <c r="AU199" s="174" t="s">
        <v>90</v>
      </c>
      <c r="AY199" s="17" t="s">
        <v>181</v>
      </c>
      <c r="BE199" s="103">
        <f>IF(N199="základná",J199,0)</f>
        <v>0</v>
      </c>
      <c r="BF199" s="103">
        <f>IF(N199="znížená",J199,0)</f>
        <v>500</v>
      </c>
      <c r="BG199" s="103">
        <f>IF(N199="zákl. prenesená",J199,0)</f>
        <v>0</v>
      </c>
      <c r="BH199" s="103">
        <f>IF(N199="zníž. prenesená",J199,0)</f>
        <v>0</v>
      </c>
      <c r="BI199" s="103">
        <f>IF(N199="nulová",J199,0)</f>
        <v>0</v>
      </c>
      <c r="BJ199" s="17" t="s">
        <v>90</v>
      </c>
      <c r="BK199" s="103">
        <f>ROUND(I199*H199,2)</f>
        <v>500</v>
      </c>
      <c r="BL199" s="17" t="s">
        <v>271</v>
      </c>
      <c r="BM199" s="174" t="s">
        <v>547</v>
      </c>
    </row>
    <row r="200" spans="2:65" s="1" customFormat="1" ht="24.2" customHeight="1">
      <c r="B200" s="34"/>
      <c r="C200" s="163" t="s">
        <v>331</v>
      </c>
      <c r="D200" s="163" t="s">
        <v>184</v>
      </c>
      <c r="E200" s="164" t="s">
        <v>548</v>
      </c>
      <c r="F200" s="165" t="s">
        <v>549</v>
      </c>
      <c r="G200" s="166" t="s">
        <v>428</v>
      </c>
      <c r="H200" s="192">
        <v>10</v>
      </c>
      <c r="I200" s="168">
        <v>5</v>
      </c>
      <c r="J200" s="169">
        <f>ROUND(I200*H200,2)</f>
        <v>50</v>
      </c>
      <c r="K200" s="170"/>
      <c r="L200" s="34"/>
      <c r="M200" s="171" t="s">
        <v>1</v>
      </c>
      <c r="N200" s="137" t="s">
        <v>44</v>
      </c>
      <c r="P200" s="172">
        <f>O200*H200</f>
        <v>0</v>
      </c>
      <c r="Q200" s="172">
        <v>0</v>
      </c>
      <c r="R200" s="172">
        <f>Q200*H200</f>
        <v>0</v>
      </c>
      <c r="S200" s="172">
        <v>0</v>
      </c>
      <c r="T200" s="173">
        <f>S200*H200</f>
        <v>0</v>
      </c>
      <c r="AR200" s="174" t="s">
        <v>271</v>
      </c>
      <c r="AT200" s="174" t="s">
        <v>184</v>
      </c>
      <c r="AU200" s="174" t="s">
        <v>90</v>
      </c>
      <c r="AY200" s="17" t="s">
        <v>181</v>
      </c>
      <c r="BE200" s="103">
        <f>IF(N200="základná",J200,0)</f>
        <v>0</v>
      </c>
      <c r="BF200" s="103">
        <f>IF(N200="znížená",J200,0)</f>
        <v>50</v>
      </c>
      <c r="BG200" s="103">
        <f>IF(N200="zákl. prenesená",J200,0)</f>
        <v>0</v>
      </c>
      <c r="BH200" s="103">
        <f>IF(N200="zníž. prenesená",J200,0)</f>
        <v>0</v>
      </c>
      <c r="BI200" s="103">
        <f>IF(N200="nulová",J200,0)</f>
        <v>0</v>
      </c>
      <c r="BJ200" s="17" t="s">
        <v>90</v>
      </c>
      <c r="BK200" s="103">
        <f>ROUND(I200*H200,2)</f>
        <v>50</v>
      </c>
      <c r="BL200" s="17" t="s">
        <v>271</v>
      </c>
      <c r="BM200" s="174" t="s">
        <v>550</v>
      </c>
    </row>
    <row r="201" spans="2:65" s="11" customFormat="1" ht="22.9" customHeight="1">
      <c r="B201" s="152"/>
      <c r="D201" s="153" t="s">
        <v>77</v>
      </c>
      <c r="E201" s="161" t="s">
        <v>358</v>
      </c>
      <c r="F201" s="161" t="s">
        <v>359</v>
      </c>
      <c r="I201" s="155"/>
      <c r="J201" s="162">
        <f>BK201</f>
        <v>12919.470000000001</v>
      </c>
      <c r="L201" s="152"/>
      <c r="M201" s="156"/>
      <c r="P201" s="157">
        <f>SUM(P202:P210)</f>
        <v>0</v>
      </c>
      <c r="R201" s="157">
        <f>SUM(R202:R210)</f>
        <v>3.29576358</v>
      </c>
      <c r="T201" s="158">
        <f>SUM(T202:T210)</f>
        <v>0</v>
      </c>
      <c r="AR201" s="153" t="s">
        <v>90</v>
      </c>
      <c r="AT201" s="159" t="s">
        <v>77</v>
      </c>
      <c r="AU201" s="159" t="s">
        <v>85</v>
      </c>
      <c r="AY201" s="153" t="s">
        <v>181</v>
      </c>
      <c r="BK201" s="160">
        <f>SUM(BK202:BK210)</f>
        <v>12919.470000000001</v>
      </c>
    </row>
    <row r="202" spans="2:65" s="1" customFormat="1" ht="37.9" customHeight="1">
      <c r="B202" s="34"/>
      <c r="C202" s="163" t="s">
        <v>337</v>
      </c>
      <c r="D202" s="163" t="s">
        <v>184</v>
      </c>
      <c r="E202" s="164" t="s">
        <v>551</v>
      </c>
      <c r="F202" s="165" t="s">
        <v>552</v>
      </c>
      <c r="G202" s="166" t="s">
        <v>187</v>
      </c>
      <c r="H202" s="167">
        <v>230.267</v>
      </c>
      <c r="I202" s="168">
        <v>40</v>
      </c>
      <c r="J202" s="169">
        <f>ROUND(I202*H202,2)</f>
        <v>9210.68</v>
      </c>
      <c r="K202" s="170"/>
      <c r="L202" s="34"/>
      <c r="M202" s="171" t="s">
        <v>1</v>
      </c>
      <c r="N202" s="137" t="s">
        <v>44</v>
      </c>
      <c r="P202" s="172">
        <f>O202*H202</f>
        <v>0</v>
      </c>
      <c r="Q202" s="172">
        <v>8.5400000000000007E-3</v>
      </c>
      <c r="R202" s="172">
        <f>Q202*H202</f>
        <v>1.96648018</v>
      </c>
      <c r="S202" s="172">
        <v>0</v>
      </c>
      <c r="T202" s="173">
        <f>S202*H202</f>
        <v>0</v>
      </c>
      <c r="AR202" s="174" t="s">
        <v>271</v>
      </c>
      <c r="AT202" s="174" t="s">
        <v>184</v>
      </c>
      <c r="AU202" s="174" t="s">
        <v>90</v>
      </c>
      <c r="AY202" s="17" t="s">
        <v>181</v>
      </c>
      <c r="BE202" s="103">
        <f>IF(N202="základná",J202,0)</f>
        <v>0</v>
      </c>
      <c r="BF202" s="103">
        <f>IF(N202="znížená",J202,0)</f>
        <v>9210.68</v>
      </c>
      <c r="BG202" s="103">
        <f>IF(N202="zákl. prenesená",J202,0)</f>
        <v>0</v>
      </c>
      <c r="BH202" s="103">
        <f>IF(N202="zníž. prenesená",J202,0)</f>
        <v>0</v>
      </c>
      <c r="BI202" s="103">
        <f>IF(N202="nulová",J202,0)</f>
        <v>0</v>
      </c>
      <c r="BJ202" s="17" t="s">
        <v>90</v>
      </c>
      <c r="BK202" s="103">
        <f>ROUND(I202*H202,2)</f>
        <v>9210.68</v>
      </c>
      <c r="BL202" s="17" t="s">
        <v>271</v>
      </c>
      <c r="BM202" s="174" t="s">
        <v>553</v>
      </c>
    </row>
    <row r="203" spans="2:65" s="12" customFormat="1">
      <c r="B203" s="178"/>
      <c r="D203" s="175" t="s">
        <v>192</v>
      </c>
      <c r="E203" s="179" t="s">
        <v>1</v>
      </c>
      <c r="F203" s="180" t="s">
        <v>554</v>
      </c>
      <c r="H203" s="181">
        <v>221.56299999999999</v>
      </c>
      <c r="I203" s="182"/>
      <c r="L203" s="178"/>
      <c r="M203" s="183"/>
      <c r="T203" s="184"/>
      <c r="AT203" s="179" t="s">
        <v>192</v>
      </c>
      <c r="AU203" s="179" t="s">
        <v>90</v>
      </c>
      <c r="AV203" s="12" t="s">
        <v>90</v>
      </c>
      <c r="AW203" s="12" t="s">
        <v>31</v>
      </c>
      <c r="AX203" s="12" t="s">
        <v>78</v>
      </c>
      <c r="AY203" s="179" t="s">
        <v>181</v>
      </c>
    </row>
    <row r="204" spans="2:65" s="12" customFormat="1">
      <c r="B204" s="178"/>
      <c r="D204" s="175" t="s">
        <v>192</v>
      </c>
      <c r="E204" s="179" t="s">
        <v>1</v>
      </c>
      <c r="F204" s="180" t="s">
        <v>555</v>
      </c>
      <c r="H204" s="181">
        <v>8.7040000000000006</v>
      </c>
      <c r="I204" s="182"/>
      <c r="L204" s="178"/>
      <c r="M204" s="183"/>
      <c r="T204" s="184"/>
      <c r="AT204" s="179" t="s">
        <v>192</v>
      </c>
      <c r="AU204" s="179" t="s">
        <v>90</v>
      </c>
      <c r="AV204" s="12" t="s">
        <v>90</v>
      </c>
      <c r="AW204" s="12" t="s">
        <v>31</v>
      </c>
      <c r="AX204" s="12" t="s">
        <v>78</v>
      </c>
      <c r="AY204" s="179" t="s">
        <v>181</v>
      </c>
    </row>
    <row r="205" spans="2:65" s="13" customFormat="1">
      <c r="B205" s="185"/>
      <c r="D205" s="175" t="s">
        <v>192</v>
      </c>
      <c r="E205" s="186" t="s">
        <v>1</v>
      </c>
      <c r="F205" s="187" t="s">
        <v>206</v>
      </c>
      <c r="H205" s="188">
        <v>230.267</v>
      </c>
      <c r="I205" s="189"/>
      <c r="L205" s="185"/>
      <c r="M205" s="190"/>
      <c r="T205" s="191"/>
      <c r="AT205" s="186" t="s">
        <v>192</v>
      </c>
      <c r="AU205" s="186" t="s">
        <v>90</v>
      </c>
      <c r="AV205" s="13" t="s">
        <v>188</v>
      </c>
      <c r="AW205" s="13" t="s">
        <v>31</v>
      </c>
      <c r="AX205" s="13" t="s">
        <v>85</v>
      </c>
      <c r="AY205" s="186" t="s">
        <v>181</v>
      </c>
    </row>
    <row r="206" spans="2:65" s="1" customFormat="1" ht="33" customHeight="1">
      <c r="B206" s="34"/>
      <c r="C206" s="163" t="s">
        <v>345</v>
      </c>
      <c r="D206" s="163" t="s">
        <v>184</v>
      </c>
      <c r="E206" s="164" t="s">
        <v>556</v>
      </c>
      <c r="F206" s="165" t="s">
        <v>557</v>
      </c>
      <c r="G206" s="166" t="s">
        <v>187</v>
      </c>
      <c r="H206" s="167">
        <v>105.04</v>
      </c>
      <c r="I206" s="168">
        <v>30</v>
      </c>
      <c r="J206" s="169">
        <f>ROUND(I206*H206,2)</f>
        <v>3151.2</v>
      </c>
      <c r="K206" s="170"/>
      <c r="L206" s="34"/>
      <c r="M206" s="171" t="s">
        <v>1</v>
      </c>
      <c r="N206" s="137" t="s">
        <v>44</v>
      </c>
      <c r="P206" s="172">
        <f>O206*H206</f>
        <v>0</v>
      </c>
      <c r="Q206" s="172">
        <v>1.187E-2</v>
      </c>
      <c r="R206" s="172">
        <f>Q206*H206</f>
        <v>1.2468248000000002</v>
      </c>
      <c r="S206" s="172">
        <v>0</v>
      </c>
      <c r="T206" s="173">
        <f>S206*H206</f>
        <v>0</v>
      </c>
      <c r="AR206" s="174" t="s">
        <v>271</v>
      </c>
      <c r="AT206" s="174" t="s">
        <v>184</v>
      </c>
      <c r="AU206" s="174" t="s">
        <v>90</v>
      </c>
      <c r="AY206" s="17" t="s">
        <v>181</v>
      </c>
      <c r="BE206" s="103">
        <f>IF(N206="základná",J206,0)</f>
        <v>0</v>
      </c>
      <c r="BF206" s="103">
        <f>IF(N206="znížená",J206,0)</f>
        <v>3151.2</v>
      </c>
      <c r="BG206" s="103">
        <f>IF(N206="zákl. prenesená",J206,0)</f>
        <v>0</v>
      </c>
      <c r="BH206" s="103">
        <f>IF(N206="zníž. prenesená",J206,0)</f>
        <v>0</v>
      </c>
      <c r="BI206" s="103">
        <f>IF(N206="nulová",J206,0)</f>
        <v>0</v>
      </c>
      <c r="BJ206" s="17" t="s">
        <v>90</v>
      </c>
      <c r="BK206" s="103">
        <f>ROUND(I206*H206,2)</f>
        <v>3151.2</v>
      </c>
      <c r="BL206" s="17" t="s">
        <v>271</v>
      </c>
      <c r="BM206" s="174" t="s">
        <v>558</v>
      </c>
    </row>
    <row r="207" spans="2:65" s="12" customFormat="1">
      <c r="B207" s="178"/>
      <c r="D207" s="175" t="s">
        <v>192</v>
      </c>
      <c r="E207" s="179" t="s">
        <v>1</v>
      </c>
      <c r="F207" s="180" t="s">
        <v>559</v>
      </c>
      <c r="H207" s="181">
        <v>105.04</v>
      </c>
      <c r="I207" s="182"/>
      <c r="L207" s="178"/>
      <c r="M207" s="183"/>
      <c r="T207" s="184"/>
      <c r="AT207" s="179" t="s">
        <v>192</v>
      </c>
      <c r="AU207" s="179" t="s">
        <v>90</v>
      </c>
      <c r="AV207" s="12" t="s">
        <v>90</v>
      </c>
      <c r="AW207" s="12" t="s">
        <v>31</v>
      </c>
      <c r="AX207" s="12" t="s">
        <v>85</v>
      </c>
      <c r="AY207" s="179" t="s">
        <v>181</v>
      </c>
    </row>
    <row r="208" spans="2:65" s="1" customFormat="1" ht="37.9" customHeight="1">
      <c r="B208" s="34"/>
      <c r="C208" s="163" t="s">
        <v>353</v>
      </c>
      <c r="D208" s="163" t="s">
        <v>184</v>
      </c>
      <c r="E208" s="164" t="s">
        <v>560</v>
      </c>
      <c r="F208" s="165" t="s">
        <v>561</v>
      </c>
      <c r="G208" s="166" t="s">
        <v>187</v>
      </c>
      <c r="H208" s="167">
        <v>6.77</v>
      </c>
      <c r="I208" s="168">
        <v>38</v>
      </c>
      <c r="J208" s="169">
        <f>ROUND(I208*H208,2)</f>
        <v>257.26</v>
      </c>
      <c r="K208" s="170"/>
      <c r="L208" s="34"/>
      <c r="M208" s="171" t="s">
        <v>1</v>
      </c>
      <c r="N208" s="137" t="s">
        <v>44</v>
      </c>
      <c r="P208" s="172">
        <f>O208*H208</f>
        <v>0</v>
      </c>
      <c r="Q208" s="172">
        <v>1.218E-2</v>
      </c>
      <c r="R208" s="172">
        <f>Q208*H208</f>
        <v>8.2458599999999993E-2</v>
      </c>
      <c r="S208" s="172">
        <v>0</v>
      </c>
      <c r="T208" s="173">
        <f>S208*H208</f>
        <v>0</v>
      </c>
      <c r="AR208" s="174" t="s">
        <v>271</v>
      </c>
      <c r="AT208" s="174" t="s">
        <v>184</v>
      </c>
      <c r="AU208" s="174" t="s">
        <v>90</v>
      </c>
      <c r="AY208" s="17" t="s">
        <v>181</v>
      </c>
      <c r="BE208" s="103">
        <f>IF(N208="základná",J208,0)</f>
        <v>0</v>
      </c>
      <c r="BF208" s="103">
        <f>IF(N208="znížená",J208,0)</f>
        <v>257.26</v>
      </c>
      <c r="BG208" s="103">
        <f>IF(N208="zákl. prenesená",J208,0)</f>
        <v>0</v>
      </c>
      <c r="BH208" s="103">
        <f>IF(N208="zníž. prenesená",J208,0)</f>
        <v>0</v>
      </c>
      <c r="BI208" s="103">
        <f>IF(N208="nulová",J208,0)</f>
        <v>0</v>
      </c>
      <c r="BJ208" s="17" t="s">
        <v>90</v>
      </c>
      <c r="BK208" s="103">
        <f>ROUND(I208*H208,2)</f>
        <v>257.26</v>
      </c>
      <c r="BL208" s="17" t="s">
        <v>271</v>
      </c>
      <c r="BM208" s="174" t="s">
        <v>562</v>
      </c>
    </row>
    <row r="209" spans="2:65" s="12" customFormat="1">
      <c r="B209" s="178"/>
      <c r="D209" s="175" t="s">
        <v>192</v>
      </c>
      <c r="E209" s="179" t="s">
        <v>1</v>
      </c>
      <c r="F209" s="180" t="s">
        <v>563</v>
      </c>
      <c r="H209" s="181">
        <v>6.77</v>
      </c>
      <c r="I209" s="182"/>
      <c r="L209" s="178"/>
      <c r="M209" s="183"/>
      <c r="T209" s="184"/>
      <c r="AT209" s="179" t="s">
        <v>192</v>
      </c>
      <c r="AU209" s="179" t="s">
        <v>90</v>
      </c>
      <c r="AV209" s="12" t="s">
        <v>90</v>
      </c>
      <c r="AW209" s="12" t="s">
        <v>31</v>
      </c>
      <c r="AX209" s="12" t="s">
        <v>85</v>
      </c>
      <c r="AY209" s="179" t="s">
        <v>181</v>
      </c>
    </row>
    <row r="210" spans="2:65" s="1" customFormat="1" ht="24.2" customHeight="1">
      <c r="B210" s="34"/>
      <c r="C210" s="163" t="s">
        <v>360</v>
      </c>
      <c r="D210" s="163" t="s">
        <v>184</v>
      </c>
      <c r="E210" s="164" t="s">
        <v>564</v>
      </c>
      <c r="F210" s="165" t="s">
        <v>565</v>
      </c>
      <c r="G210" s="166" t="s">
        <v>428</v>
      </c>
      <c r="H210" s="192">
        <v>126.19</v>
      </c>
      <c r="I210" s="168">
        <v>2.38</v>
      </c>
      <c r="J210" s="169">
        <f>ROUND(I210*H210,2)</f>
        <v>300.33</v>
      </c>
      <c r="K210" s="170"/>
      <c r="L210" s="34"/>
      <c r="M210" s="171" t="s">
        <v>1</v>
      </c>
      <c r="N210" s="137" t="s">
        <v>44</v>
      </c>
      <c r="P210" s="172">
        <f>O210*H210</f>
        <v>0</v>
      </c>
      <c r="Q210" s="172">
        <v>0</v>
      </c>
      <c r="R210" s="172">
        <f>Q210*H210</f>
        <v>0</v>
      </c>
      <c r="S210" s="172">
        <v>0</v>
      </c>
      <c r="T210" s="173">
        <f>S210*H210</f>
        <v>0</v>
      </c>
      <c r="AR210" s="174" t="s">
        <v>271</v>
      </c>
      <c r="AT210" s="174" t="s">
        <v>184</v>
      </c>
      <c r="AU210" s="174" t="s">
        <v>90</v>
      </c>
      <c r="AY210" s="17" t="s">
        <v>181</v>
      </c>
      <c r="BE210" s="103">
        <f>IF(N210="základná",J210,0)</f>
        <v>0</v>
      </c>
      <c r="BF210" s="103">
        <f>IF(N210="znížená",J210,0)</f>
        <v>300.33</v>
      </c>
      <c r="BG210" s="103">
        <f>IF(N210="zákl. prenesená",J210,0)</f>
        <v>0</v>
      </c>
      <c r="BH210" s="103">
        <f>IF(N210="zníž. prenesená",J210,0)</f>
        <v>0</v>
      </c>
      <c r="BI210" s="103">
        <f>IF(N210="nulová",J210,0)</f>
        <v>0</v>
      </c>
      <c r="BJ210" s="17" t="s">
        <v>90</v>
      </c>
      <c r="BK210" s="103">
        <f>ROUND(I210*H210,2)</f>
        <v>300.33</v>
      </c>
      <c r="BL210" s="17" t="s">
        <v>271</v>
      </c>
      <c r="BM210" s="174" t="s">
        <v>566</v>
      </c>
    </row>
    <row r="211" spans="2:65" s="11" customFormat="1" ht="22.9" customHeight="1">
      <c r="B211" s="152"/>
      <c r="D211" s="153" t="s">
        <v>77</v>
      </c>
      <c r="E211" s="161" t="s">
        <v>567</v>
      </c>
      <c r="F211" s="161" t="s">
        <v>568</v>
      </c>
      <c r="I211" s="155"/>
      <c r="J211" s="162">
        <f>BK211</f>
        <v>5329.99</v>
      </c>
      <c r="L211" s="152"/>
      <c r="M211" s="156"/>
      <c r="P211" s="157">
        <f>SUM(P212:P226)</f>
        <v>0</v>
      </c>
      <c r="R211" s="157">
        <f>SUM(R212:R226)</f>
        <v>2.8367400399999996</v>
      </c>
      <c r="T211" s="158">
        <f>SUM(T212:T226)</f>
        <v>0</v>
      </c>
      <c r="AR211" s="153" t="s">
        <v>90</v>
      </c>
      <c r="AT211" s="159" t="s">
        <v>77</v>
      </c>
      <c r="AU211" s="159" t="s">
        <v>85</v>
      </c>
      <c r="AY211" s="153" t="s">
        <v>181</v>
      </c>
      <c r="BK211" s="160">
        <f>SUM(BK212:BK226)</f>
        <v>5329.99</v>
      </c>
    </row>
    <row r="212" spans="2:65" s="1" customFormat="1" ht="24.2" customHeight="1">
      <c r="B212" s="34"/>
      <c r="C212" s="163" t="s">
        <v>368</v>
      </c>
      <c r="D212" s="163" t="s">
        <v>184</v>
      </c>
      <c r="E212" s="164" t="s">
        <v>569</v>
      </c>
      <c r="F212" s="165" t="s">
        <v>570</v>
      </c>
      <c r="G212" s="166" t="s">
        <v>279</v>
      </c>
      <c r="H212" s="167">
        <v>66.664000000000001</v>
      </c>
      <c r="I212" s="168">
        <v>6.8</v>
      </c>
      <c r="J212" s="169">
        <f>ROUND(I212*H212,2)</f>
        <v>453.32</v>
      </c>
      <c r="K212" s="170"/>
      <c r="L212" s="34"/>
      <c r="M212" s="171" t="s">
        <v>1</v>
      </c>
      <c r="N212" s="137" t="s">
        <v>44</v>
      </c>
      <c r="P212" s="172">
        <f>O212*H212</f>
        <v>0</v>
      </c>
      <c r="Q212" s="172">
        <v>3.4299999999999999E-3</v>
      </c>
      <c r="R212" s="172">
        <f>Q212*H212</f>
        <v>0.22865752</v>
      </c>
      <c r="S212" s="172">
        <v>0</v>
      </c>
      <c r="T212" s="173">
        <f>S212*H212</f>
        <v>0</v>
      </c>
      <c r="AR212" s="174" t="s">
        <v>271</v>
      </c>
      <c r="AT212" s="174" t="s">
        <v>184</v>
      </c>
      <c r="AU212" s="174" t="s">
        <v>90</v>
      </c>
      <c r="AY212" s="17" t="s">
        <v>181</v>
      </c>
      <c r="BE212" s="103">
        <f>IF(N212="základná",J212,0)</f>
        <v>0</v>
      </c>
      <c r="BF212" s="103">
        <f>IF(N212="znížená",J212,0)</f>
        <v>453.32</v>
      </c>
      <c r="BG212" s="103">
        <f>IF(N212="zákl. prenesená",J212,0)</f>
        <v>0</v>
      </c>
      <c r="BH212" s="103">
        <f>IF(N212="zníž. prenesená",J212,0)</f>
        <v>0</v>
      </c>
      <c r="BI212" s="103">
        <f>IF(N212="nulová",J212,0)</f>
        <v>0</v>
      </c>
      <c r="BJ212" s="17" t="s">
        <v>90</v>
      </c>
      <c r="BK212" s="103">
        <f>ROUND(I212*H212,2)</f>
        <v>453.32</v>
      </c>
      <c r="BL212" s="17" t="s">
        <v>271</v>
      </c>
      <c r="BM212" s="174" t="s">
        <v>571</v>
      </c>
    </row>
    <row r="213" spans="2:65" s="12" customFormat="1">
      <c r="B213" s="178"/>
      <c r="D213" s="175" t="s">
        <v>192</v>
      </c>
      <c r="E213" s="179" t="s">
        <v>1</v>
      </c>
      <c r="F213" s="180" t="s">
        <v>572</v>
      </c>
      <c r="H213" s="181">
        <v>66.664000000000001</v>
      </c>
      <c r="I213" s="182"/>
      <c r="L213" s="178"/>
      <c r="M213" s="183"/>
      <c r="T213" s="184"/>
      <c r="AT213" s="179" t="s">
        <v>192</v>
      </c>
      <c r="AU213" s="179" t="s">
        <v>90</v>
      </c>
      <c r="AV213" s="12" t="s">
        <v>90</v>
      </c>
      <c r="AW213" s="12" t="s">
        <v>31</v>
      </c>
      <c r="AX213" s="12" t="s">
        <v>85</v>
      </c>
      <c r="AY213" s="179" t="s">
        <v>181</v>
      </c>
    </row>
    <row r="214" spans="2:65" s="1" customFormat="1" ht="21.75" customHeight="1">
      <c r="B214" s="34"/>
      <c r="C214" s="163" t="s">
        <v>373</v>
      </c>
      <c r="D214" s="163" t="s">
        <v>184</v>
      </c>
      <c r="E214" s="164" t="s">
        <v>573</v>
      </c>
      <c r="F214" s="165" t="s">
        <v>574</v>
      </c>
      <c r="G214" s="166" t="s">
        <v>187</v>
      </c>
      <c r="H214" s="167">
        <v>100.854</v>
      </c>
      <c r="I214" s="168">
        <v>25.9</v>
      </c>
      <c r="J214" s="169">
        <f>ROUND(I214*H214,2)</f>
        <v>2612.12</v>
      </c>
      <c r="K214" s="170"/>
      <c r="L214" s="34"/>
      <c r="M214" s="171" t="s">
        <v>1</v>
      </c>
      <c r="N214" s="137" t="s">
        <v>44</v>
      </c>
      <c r="P214" s="172">
        <f>O214*H214</f>
        <v>0</v>
      </c>
      <c r="Q214" s="172">
        <v>3.7799999999999999E-3</v>
      </c>
      <c r="R214" s="172">
        <f>Q214*H214</f>
        <v>0.38122812</v>
      </c>
      <c r="S214" s="172">
        <v>0</v>
      </c>
      <c r="T214" s="173">
        <f>S214*H214</f>
        <v>0</v>
      </c>
      <c r="AR214" s="174" t="s">
        <v>271</v>
      </c>
      <c r="AT214" s="174" t="s">
        <v>184</v>
      </c>
      <c r="AU214" s="174" t="s">
        <v>90</v>
      </c>
      <c r="AY214" s="17" t="s">
        <v>181</v>
      </c>
      <c r="BE214" s="103">
        <f>IF(N214="základná",J214,0)</f>
        <v>0</v>
      </c>
      <c r="BF214" s="103">
        <f>IF(N214="znížená",J214,0)</f>
        <v>2612.12</v>
      </c>
      <c r="BG214" s="103">
        <f>IF(N214="zákl. prenesená",J214,0)</f>
        <v>0</v>
      </c>
      <c r="BH214" s="103">
        <f>IF(N214="zníž. prenesená",J214,0)</f>
        <v>0</v>
      </c>
      <c r="BI214" s="103">
        <f>IF(N214="nulová",J214,0)</f>
        <v>0</v>
      </c>
      <c r="BJ214" s="17" t="s">
        <v>90</v>
      </c>
      <c r="BK214" s="103">
        <f>ROUND(I214*H214,2)</f>
        <v>2612.12</v>
      </c>
      <c r="BL214" s="17" t="s">
        <v>271</v>
      </c>
      <c r="BM214" s="174" t="s">
        <v>575</v>
      </c>
    </row>
    <row r="215" spans="2:65" s="12" customFormat="1">
      <c r="B215" s="178"/>
      <c r="D215" s="175" t="s">
        <v>192</v>
      </c>
      <c r="E215" s="179" t="s">
        <v>1</v>
      </c>
      <c r="F215" s="180" t="s">
        <v>435</v>
      </c>
      <c r="H215" s="181">
        <v>57.871000000000002</v>
      </c>
      <c r="I215" s="182"/>
      <c r="L215" s="178"/>
      <c r="M215" s="183"/>
      <c r="T215" s="184"/>
      <c r="AT215" s="179" t="s">
        <v>192</v>
      </c>
      <c r="AU215" s="179" t="s">
        <v>90</v>
      </c>
      <c r="AV215" s="12" t="s">
        <v>90</v>
      </c>
      <c r="AW215" s="12" t="s">
        <v>31</v>
      </c>
      <c r="AX215" s="12" t="s">
        <v>78</v>
      </c>
      <c r="AY215" s="179" t="s">
        <v>181</v>
      </c>
    </row>
    <row r="216" spans="2:65" s="14" customFormat="1">
      <c r="B216" s="216"/>
      <c r="D216" s="175" t="s">
        <v>192</v>
      </c>
      <c r="E216" s="217" t="s">
        <v>434</v>
      </c>
      <c r="F216" s="218" t="s">
        <v>576</v>
      </c>
      <c r="H216" s="219">
        <v>57.871000000000002</v>
      </c>
      <c r="I216" s="220"/>
      <c r="L216" s="216"/>
      <c r="M216" s="221"/>
      <c r="T216" s="222"/>
      <c r="AT216" s="217" t="s">
        <v>192</v>
      </c>
      <c r="AU216" s="217" t="s">
        <v>90</v>
      </c>
      <c r="AV216" s="14" t="s">
        <v>95</v>
      </c>
      <c r="AW216" s="14" t="s">
        <v>31</v>
      </c>
      <c r="AX216" s="14" t="s">
        <v>78</v>
      </c>
      <c r="AY216" s="217" t="s">
        <v>181</v>
      </c>
    </row>
    <row r="217" spans="2:65" s="12" customFormat="1">
      <c r="B217" s="178"/>
      <c r="D217" s="175" t="s">
        <v>192</v>
      </c>
      <c r="E217" s="179" t="s">
        <v>1</v>
      </c>
      <c r="F217" s="180" t="s">
        <v>437</v>
      </c>
      <c r="H217" s="181">
        <v>25.123999999999999</v>
      </c>
      <c r="I217" s="182"/>
      <c r="L217" s="178"/>
      <c r="M217" s="183"/>
      <c r="T217" s="184"/>
      <c r="AT217" s="179" t="s">
        <v>192</v>
      </c>
      <c r="AU217" s="179" t="s">
        <v>90</v>
      </c>
      <c r="AV217" s="12" t="s">
        <v>90</v>
      </c>
      <c r="AW217" s="12" t="s">
        <v>31</v>
      </c>
      <c r="AX217" s="12" t="s">
        <v>78</v>
      </c>
      <c r="AY217" s="179" t="s">
        <v>181</v>
      </c>
    </row>
    <row r="218" spans="2:65" s="14" customFormat="1">
      <c r="B218" s="216"/>
      <c r="D218" s="175" t="s">
        <v>192</v>
      </c>
      <c r="E218" s="217" t="s">
        <v>436</v>
      </c>
      <c r="F218" s="218" t="s">
        <v>576</v>
      </c>
      <c r="H218" s="219">
        <v>25.123999999999999</v>
      </c>
      <c r="I218" s="220"/>
      <c r="L218" s="216"/>
      <c r="M218" s="221"/>
      <c r="T218" s="222"/>
      <c r="AT218" s="217" t="s">
        <v>192</v>
      </c>
      <c r="AU218" s="217" t="s">
        <v>90</v>
      </c>
      <c r="AV218" s="14" t="s">
        <v>95</v>
      </c>
      <c r="AW218" s="14" t="s">
        <v>31</v>
      </c>
      <c r="AX218" s="14" t="s">
        <v>78</v>
      </c>
      <c r="AY218" s="217" t="s">
        <v>181</v>
      </c>
    </row>
    <row r="219" spans="2:65" s="12" customFormat="1">
      <c r="B219" s="178"/>
      <c r="D219" s="175" t="s">
        <v>192</v>
      </c>
      <c r="E219" s="179" t="s">
        <v>1</v>
      </c>
      <c r="F219" s="180" t="s">
        <v>439</v>
      </c>
      <c r="H219" s="181">
        <v>10.859</v>
      </c>
      <c r="I219" s="182"/>
      <c r="L219" s="178"/>
      <c r="M219" s="183"/>
      <c r="T219" s="184"/>
      <c r="AT219" s="179" t="s">
        <v>192</v>
      </c>
      <c r="AU219" s="179" t="s">
        <v>90</v>
      </c>
      <c r="AV219" s="12" t="s">
        <v>90</v>
      </c>
      <c r="AW219" s="12" t="s">
        <v>31</v>
      </c>
      <c r="AX219" s="12" t="s">
        <v>78</v>
      </c>
      <c r="AY219" s="179" t="s">
        <v>181</v>
      </c>
    </row>
    <row r="220" spans="2:65" s="14" customFormat="1">
      <c r="B220" s="216"/>
      <c r="D220" s="175" t="s">
        <v>192</v>
      </c>
      <c r="E220" s="217" t="s">
        <v>438</v>
      </c>
      <c r="F220" s="218" t="s">
        <v>576</v>
      </c>
      <c r="H220" s="219">
        <v>10.859</v>
      </c>
      <c r="I220" s="220"/>
      <c r="L220" s="216"/>
      <c r="M220" s="221"/>
      <c r="T220" s="222"/>
      <c r="AT220" s="217" t="s">
        <v>192</v>
      </c>
      <c r="AU220" s="217" t="s">
        <v>90</v>
      </c>
      <c r="AV220" s="14" t="s">
        <v>95</v>
      </c>
      <c r="AW220" s="14" t="s">
        <v>31</v>
      </c>
      <c r="AX220" s="14" t="s">
        <v>78</v>
      </c>
      <c r="AY220" s="217" t="s">
        <v>181</v>
      </c>
    </row>
    <row r="221" spans="2:65" s="12" customFormat="1">
      <c r="B221" s="178"/>
      <c r="D221" s="175" t="s">
        <v>192</v>
      </c>
      <c r="E221" s="179" t="s">
        <v>1</v>
      </c>
      <c r="F221" s="180" t="s">
        <v>222</v>
      </c>
      <c r="H221" s="181">
        <v>7</v>
      </c>
      <c r="I221" s="182"/>
      <c r="L221" s="178"/>
      <c r="M221" s="183"/>
      <c r="T221" s="184"/>
      <c r="AT221" s="179" t="s">
        <v>192</v>
      </c>
      <c r="AU221" s="179" t="s">
        <v>90</v>
      </c>
      <c r="AV221" s="12" t="s">
        <v>90</v>
      </c>
      <c r="AW221" s="12" t="s">
        <v>31</v>
      </c>
      <c r="AX221" s="12" t="s">
        <v>78</v>
      </c>
      <c r="AY221" s="179" t="s">
        <v>181</v>
      </c>
    </row>
    <row r="222" spans="2:65" s="14" customFormat="1">
      <c r="B222" s="216"/>
      <c r="D222" s="175" t="s">
        <v>192</v>
      </c>
      <c r="E222" s="217" t="s">
        <v>440</v>
      </c>
      <c r="F222" s="218" t="s">
        <v>576</v>
      </c>
      <c r="H222" s="219">
        <v>7</v>
      </c>
      <c r="I222" s="220"/>
      <c r="L222" s="216"/>
      <c r="M222" s="221"/>
      <c r="T222" s="222"/>
      <c r="AT222" s="217" t="s">
        <v>192</v>
      </c>
      <c r="AU222" s="217" t="s">
        <v>90</v>
      </c>
      <c r="AV222" s="14" t="s">
        <v>95</v>
      </c>
      <c r="AW222" s="14" t="s">
        <v>31</v>
      </c>
      <c r="AX222" s="14" t="s">
        <v>78</v>
      </c>
      <c r="AY222" s="217" t="s">
        <v>181</v>
      </c>
    </row>
    <row r="223" spans="2:65" s="13" customFormat="1">
      <c r="B223" s="185"/>
      <c r="D223" s="175" t="s">
        <v>192</v>
      </c>
      <c r="E223" s="186" t="s">
        <v>1</v>
      </c>
      <c r="F223" s="187" t="s">
        <v>206</v>
      </c>
      <c r="H223" s="188">
        <v>100.854</v>
      </c>
      <c r="I223" s="189"/>
      <c r="L223" s="185"/>
      <c r="M223" s="190"/>
      <c r="T223" s="191"/>
      <c r="AT223" s="186" t="s">
        <v>192</v>
      </c>
      <c r="AU223" s="186" t="s">
        <v>90</v>
      </c>
      <c r="AV223" s="13" t="s">
        <v>188</v>
      </c>
      <c r="AW223" s="13" t="s">
        <v>31</v>
      </c>
      <c r="AX223" s="13" t="s">
        <v>85</v>
      </c>
      <c r="AY223" s="186" t="s">
        <v>181</v>
      </c>
    </row>
    <row r="224" spans="2:65" s="1" customFormat="1" ht="16.5" customHeight="1">
      <c r="B224" s="34"/>
      <c r="C224" s="205" t="s">
        <v>378</v>
      </c>
      <c r="D224" s="205" t="s">
        <v>509</v>
      </c>
      <c r="E224" s="206" t="s">
        <v>577</v>
      </c>
      <c r="F224" s="207" t="s">
        <v>578</v>
      </c>
      <c r="G224" s="208" t="s">
        <v>187</v>
      </c>
      <c r="H224" s="209">
        <v>115.982</v>
      </c>
      <c r="I224" s="210">
        <v>18.100000000000001</v>
      </c>
      <c r="J224" s="211">
        <f>ROUND(I224*H224,2)</f>
        <v>2099.27</v>
      </c>
      <c r="K224" s="212"/>
      <c r="L224" s="213"/>
      <c r="M224" s="214" t="s">
        <v>1</v>
      </c>
      <c r="N224" s="215" t="s">
        <v>44</v>
      </c>
      <c r="P224" s="172">
        <f>O224*H224</f>
        <v>0</v>
      </c>
      <c r="Q224" s="172">
        <v>1.9199999999999998E-2</v>
      </c>
      <c r="R224" s="172">
        <f>Q224*H224</f>
        <v>2.2268543999999997</v>
      </c>
      <c r="S224" s="172">
        <v>0</v>
      </c>
      <c r="T224" s="173">
        <f>S224*H224</f>
        <v>0</v>
      </c>
      <c r="AR224" s="174" t="s">
        <v>360</v>
      </c>
      <c r="AT224" s="174" t="s">
        <v>509</v>
      </c>
      <c r="AU224" s="174" t="s">
        <v>90</v>
      </c>
      <c r="AY224" s="17" t="s">
        <v>181</v>
      </c>
      <c r="BE224" s="103">
        <f>IF(N224="základná",J224,0)</f>
        <v>0</v>
      </c>
      <c r="BF224" s="103">
        <f>IF(N224="znížená",J224,0)</f>
        <v>2099.27</v>
      </c>
      <c r="BG224" s="103">
        <f>IF(N224="zákl. prenesená",J224,0)</f>
        <v>0</v>
      </c>
      <c r="BH224" s="103">
        <f>IF(N224="zníž. prenesená",J224,0)</f>
        <v>0</v>
      </c>
      <c r="BI224" s="103">
        <f>IF(N224="nulová",J224,0)</f>
        <v>0</v>
      </c>
      <c r="BJ224" s="17" t="s">
        <v>90</v>
      </c>
      <c r="BK224" s="103">
        <f>ROUND(I224*H224,2)</f>
        <v>2099.27</v>
      </c>
      <c r="BL224" s="17" t="s">
        <v>271</v>
      </c>
      <c r="BM224" s="174" t="s">
        <v>579</v>
      </c>
    </row>
    <row r="225" spans="2:65" s="12" customFormat="1">
      <c r="B225" s="178"/>
      <c r="D225" s="175" t="s">
        <v>192</v>
      </c>
      <c r="F225" s="180" t="s">
        <v>580</v>
      </c>
      <c r="H225" s="181">
        <v>115.982</v>
      </c>
      <c r="I225" s="182"/>
      <c r="L225" s="178"/>
      <c r="M225" s="183"/>
      <c r="T225" s="184"/>
      <c r="AT225" s="179" t="s">
        <v>192</v>
      </c>
      <c r="AU225" s="179" t="s">
        <v>90</v>
      </c>
      <c r="AV225" s="12" t="s">
        <v>90</v>
      </c>
      <c r="AW225" s="12" t="s">
        <v>4</v>
      </c>
      <c r="AX225" s="12" t="s">
        <v>85</v>
      </c>
      <c r="AY225" s="179" t="s">
        <v>181</v>
      </c>
    </row>
    <row r="226" spans="2:65" s="1" customFormat="1" ht="24.2" customHeight="1">
      <c r="B226" s="34"/>
      <c r="C226" s="163" t="s">
        <v>383</v>
      </c>
      <c r="D226" s="163" t="s">
        <v>184</v>
      </c>
      <c r="E226" s="164" t="s">
        <v>581</v>
      </c>
      <c r="F226" s="165" t="s">
        <v>582</v>
      </c>
      <c r="G226" s="166" t="s">
        <v>428</v>
      </c>
      <c r="H226" s="192">
        <v>51.65</v>
      </c>
      <c r="I226" s="168">
        <v>3.2</v>
      </c>
      <c r="J226" s="169">
        <f>ROUND(I226*H226,2)</f>
        <v>165.28</v>
      </c>
      <c r="K226" s="170"/>
      <c r="L226" s="34"/>
      <c r="M226" s="171" t="s">
        <v>1</v>
      </c>
      <c r="N226" s="137" t="s">
        <v>44</v>
      </c>
      <c r="P226" s="172">
        <f>O226*H226</f>
        <v>0</v>
      </c>
      <c r="Q226" s="172">
        <v>0</v>
      </c>
      <c r="R226" s="172">
        <f>Q226*H226</f>
        <v>0</v>
      </c>
      <c r="S226" s="172">
        <v>0</v>
      </c>
      <c r="T226" s="173">
        <f>S226*H226</f>
        <v>0</v>
      </c>
      <c r="AR226" s="174" t="s">
        <v>271</v>
      </c>
      <c r="AT226" s="174" t="s">
        <v>184</v>
      </c>
      <c r="AU226" s="174" t="s">
        <v>90</v>
      </c>
      <c r="AY226" s="17" t="s">
        <v>181</v>
      </c>
      <c r="BE226" s="103">
        <f>IF(N226="základná",J226,0)</f>
        <v>0</v>
      </c>
      <c r="BF226" s="103">
        <f>IF(N226="znížená",J226,0)</f>
        <v>165.28</v>
      </c>
      <c r="BG226" s="103">
        <f>IF(N226="zákl. prenesená",J226,0)</f>
        <v>0</v>
      </c>
      <c r="BH226" s="103">
        <f>IF(N226="zníž. prenesená",J226,0)</f>
        <v>0</v>
      </c>
      <c r="BI226" s="103">
        <f>IF(N226="nulová",J226,0)</f>
        <v>0</v>
      </c>
      <c r="BJ226" s="17" t="s">
        <v>90</v>
      </c>
      <c r="BK226" s="103">
        <f>ROUND(I226*H226,2)</f>
        <v>165.28</v>
      </c>
      <c r="BL226" s="17" t="s">
        <v>271</v>
      </c>
      <c r="BM226" s="174" t="s">
        <v>583</v>
      </c>
    </row>
    <row r="227" spans="2:65" s="11" customFormat="1" ht="22.9" customHeight="1">
      <c r="B227" s="152"/>
      <c r="D227" s="153" t="s">
        <v>77</v>
      </c>
      <c r="E227" s="161" t="s">
        <v>403</v>
      </c>
      <c r="F227" s="161" t="s">
        <v>404</v>
      </c>
      <c r="I227" s="155"/>
      <c r="J227" s="162">
        <f>BK227</f>
        <v>19133.199999999997</v>
      </c>
      <c r="L227" s="152"/>
      <c r="M227" s="156"/>
      <c r="P227" s="157">
        <f>SUM(P228:P244)</f>
        <v>0</v>
      </c>
      <c r="R227" s="157">
        <f>SUM(R228:R244)</f>
        <v>0.92345129999999997</v>
      </c>
      <c r="T227" s="158">
        <f>SUM(T228:T244)</f>
        <v>0</v>
      </c>
      <c r="AR227" s="153" t="s">
        <v>90</v>
      </c>
      <c r="AT227" s="159" t="s">
        <v>77</v>
      </c>
      <c r="AU227" s="159" t="s">
        <v>85</v>
      </c>
      <c r="AY227" s="153" t="s">
        <v>181</v>
      </c>
      <c r="BK227" s="160">
        <f>SUM(BK228:BK244)</f>
        <v>19133.199999999997</v>
      </c>
    </row>
    <row r="228" spans="2:65" s="1" customFormat="1" ht="16.5" customHeight="1">
      <c r="B228" s="34"/>
      <c r="C228" s="163" t="s">
        <v>388</v>
      </c>
      <c r="D228" s="163" t="s">
        <v>184</v>
      </c>
      <c r="E228" s="164" t="s">
        <v>584</v>
      </c>
      <c r="F228" s="165" t="s">
        <v>585</v>
      </c>
      <c r="G228" s="166" t="s">
        <v>279</v>
      </c>
      <c r="H228" s="167">
        <v>168</v>
      </c>
      <c r="I228" s="168">
        <v>5.8</v>
      </c>
      <c r="J228" s="169">
        <f>ROUND(I228*H228,2)</f>
        <v>974.4</v>
      </c>
      <c r="K228" s="170"/>
      <c r="L228" s="34"/>
      <c r="M228" s="171" t="s">
        <v>1</v>
      </c>
      <c r="N228" s="137" t="s">
        <v>44</v>
      </c>
      <c r="P228" s="172">
        <f>O228*H228</f>
        <v>0</v>
      </c>
      <c r="Q228" s="172">
        <v>4.0000000000000003E-5</v>
      </c>
      <c r="R228" s="172">
        <f>Q228*H228</f>
        <v>6.7200000000000003E-3</v>
      </c>
      <c r="S228" s="172">
        <v>0</v>
      </c>
      <c r="T228" s="173">
        <f>S228*H228</f>
        <v>0</v>
      </c>
      <c r="AR228" s="174" t="s">
        <v>271</v>
      </c>
      <c r="AT228" s="174" t="s">
        <v>184</v>
      </c>
      <c r="AU228" s="174" t="s">
        <v>90</v>
      </c>
      <c r="AY228" s="17" t="s">
        <v>181</v>
      </c>
      <c r="BE228" s="103">
        <f>IF(N228="základná",J228,0)</f>
        <v>0</v>
      </c>
      <c r="BF228" s="103">
        <f>IF(N228="znížená",J228,0)</f>
        <v>974.4</v>
      </c>
      <c r="BG228" s="103">
        <f>IF(N228="zákl. prenesená",J228,0)</f>
        <v>0</v>
      </c>
      <c r="BH228" s="103">
        <f>IF(N228="zníž. prenesená",J228,0)</f>
        <v>0</v>
      </c>
      <c r="BI228" s="103">
        <f>IF(N228="nulová",J228,0)</f>
        <v>0</v>
      </c>
      <c r="BJ228" s="17" t="s">
        <v>90</v>
      </c>
      <c r="BK228" s="103">
        <f>ROUND(I228*H228,2)</f>
        <v>974.4</v>
      </c>
      <c r="BL228" s="17" t="s">
        <v>271</v>
      </c>
      <c r="BM228" s="174" t="s">
        <v>586</v>
      </c>
    </row>
    <row r="229" spans="2:65" s="12" customFormat="1">
      <c r="B229" s="178"/>
      <c r="D229" s="175" t="s">
        <v>192</v>
      </c>
      <c r="E229" s="179" t="s">
        <v>1</v>
      </c>
      <c r="F229" s="180" t="s">
        <v>587</v>
      </c>
      <c r="H229" s="181">
        <v>168</v>
      </c>
      <c r="I229" s="182"/>
      <c r="L229" s="178"/>
      <c r="M229" s="183"/>
      <c r="T229" s="184"/>
      <c r="AT229" s="179" t="s">
        <v>192</v>
      </c>
      <c r="AU229" s="179" t="s">
        <v>90</v>
      </c>
      <c r="AV229" s="12" t="s">
        <v>90</v>
      </c>
      <c r="AW229" s="12" t="s">
        <v>31</v>
      </c>
      <c r="AX229" s="12" t="s">
        <v>85</v>
      </c>
      <c r="AY229" s="179" t="s">
        <v>181</v>
      </c>
    </row>
    <row r="230" spans="2:65" s="1" customFormat="1" ht="16.5" customHeight="1">
      <c r="B230" s="34"/>
      <c r="C230" s="163" t="s">
        <v>393</v>
      </c>
      <c r="D230" s="163" t="s">
        <v>184</v>
      </c>
      <c r="E230" s="164" t="s">
        <v>588</v>
      </c>
      <c r="F230" s="165" t="s">
        <v>589</v>
      </c>
      <c r="G230" s="166" t="s">
        <v>279</v>
      </c>
      <c r="H230" s="167">
        <v>18.3</v>
      </c>
      <c r="I230" s="168">
        <v>4.33</v>
      </c>
      <c r="J230" s="169">
        <f>ROUND(I230*H230,2)</f>
        <v>79.239999999999995</v>
      </c>
      <c r="K230" s="170"/>
      <c r="L230" s="34"/>
      <c r="M230" s="171" t="s">
        <v>1</v>
      </c>
      <c r="N230" s="137" t="s">
        <v>44</v>
      </c>
      <c r="P230" s="172">
        <f>O230*H230</f>
        <v>0</v>
      </c>
      <c r="Q230" s="172">
        <v>4.0000000000000003E-5</v>
      </c>
      <c r="R230" s="172">
        <f>Q230*H230</f>
        <v>7.3200000000000012E-4</v>
      </c>
      <c r="S230" s="172">
        <v>0</v>
      </c>
      <c r="T230" s="173">
        <f>S230*H230</f>
        <v>0</v>
      </c>
      <c r="AR230" s="174" t="s">
        <v>271</v>
      </c>
      <c r="AT230" s="174" t="s">
        <v>184</v>
      </c>
      <c r="AU230" s="174" t="s">
        <v>90</v>
      </c>
      <c r="AY230" s="17" t="s">
        <v>181</v>
      </c>
      <c r="BE230" s="103">
        <f>IF(N230="základná",J230,0)</f>
        <v>0</v>
      </c>
      <c r="BF230" s="103">
        <f>IF(N230="znížená",J230,0)</f>
        <v>79.239999999999995</v>
      </c>
      <c r="BG230" s="103">
        <f>IF(N230="zákl. prenesená",J230,0)</f>
        <v>0</v>
      </c>
      <c r="BH230" s="103">
        <f>IF(N230="zníž. prenesená",J230,0)</f>
        <v>0</v>
      </c>
      <c r="BI230" s="103">
        <f>IF(N230="nulová",J230,0)</f>
        <v>0</v>
      </c>
      <c r="BJ230" s="17" t="s">
        <v>90</v>
      </c>
      <c r="BK230" s="103">
        <f>ROUND(I230*H230,2)</f>
        <v>79.239999999999995</v>
      </c>
      <c r="BL230" s="17" t="s">
        <v>271</v>
      </c>
      <c r="BM230" s="174" t="s">
        <v>590</v>
      </c>
    </row>
    <row r="231" spans="2:65" s="12" customFormat="1">
      <c r="B231" s="178"/>
      <c r="D231" s="175" t="s">
        <v>192</v>
      </c>
      <c r="E231" s="179" t="s">
        <v>1</v>
      </c>
      <c r="F231" s="180" t="s">
        <v>591</v>
      </c>
      <c r="H231" s="181">
        <v>18.3</v>
      </c>
      <c r="I231" s="182"/>
      <c r="L231" s="178"/>
      <c r="M231" s="183"/>
      <c r="T231" s="184"/>
      <c r="AT231" s="179" t="s">
        <v>192</v>
      </c>
      <c r="AU231" s="179" t="s">
        <v>90</v>
      </c>
      <c r="AV231" s="12" t="s">
        <v>90</v>
      </c>
      <c r="AW231" s="12" t="s">
        <v>31</v>
      </c>
      <c r="AX231" s="12" t="s">
        <v>85</v>
      </c>
      <c r="AY231" s="179" t="s">
        <v>181</v>
      </c>
    </row>
    <row r="232" spans="2:65" s="1" customFormat="1" ht="24.2" customHeight="1">
      <c r="B232" s="34"/>
      <c r="C232" s="163" t="s">
        <v>399</v>
      </c>
      <c r="D232" s="163" t="s">
        <v>184</v>
      </c>
      <c r="E232" s="164" t="s">
        <v>592</v>
      </c>
      <c r="F232" s="165" t="s">
        <v>593</v>
      </c>
      <c r="G232" s="166" t="s">
        <v>187</v>
      </c>
      <c r="H232" s="167">
        <v>216.55099999999999</v>
      </c>
      <c r="I232" s="168">
        <v>18.850000000000001</v>
      </c>
      <c r="J232" s="169">
        <f>ROUND(I232*H232,2)</f>
        <v>4081.99</v>
      </c>
      <c r="K232" s="170"/>
      <c r="L232" s="34"/>
      <c r="M232" s="171" t="s">
        <v>1</v>
      </c>
      <c r="N232" s="137" t="s">
        <v>44</v>
      </c>
      <c r="P232" s="172">
        <f>O232*H232</f>
        <v>0</v>
      </c>
      <c r="Q232" s="172">
        <v>2.9999999999999997E-4</v>
      </c>
      <c r="R232" s="172">
        <f>Q232*H232</f>
        <v>6.496529999999999E-2</v>
      </c>
      <c r="S232" s="172">
        <v>0</v>
      </c>
      <c r="T232" s="173">
        <f>S232*H232</f>
        <v>0</v>
      </c>
      <c r="AR232" s="174" t="s">
        <v>271</v>
      </c>
      <c r="AT232" s="174" t="s">
        <v>184</v>
      </c>
      <c r="AU232" s="174" t="s">
        <v>90</v>
      </c>
      <c r="AY232" s="17" t="s">
        <v>181</v>
      </c>
      <c r="BE232" s="103">
        <f>IF(N232="základná",J232,0)</f>
        <v>0</v>
      </c>
      <c r="BF232" s="103">
        <f>IF(N232="znížená",J232,0)</f>
        <v>4081.99</v>
      </c>
      <c r="BG232" s="103">
        <f>IF(N232="zákl. prenesená",J232,0)</f>
        <v>0</v>
      </c>
      <c r="BH232" s="103">
        <f>IF(N232="zníž. prenesená",J232,0)</f>
        <v>0</v>
      </c>
      <c r="BI232" s="103">
        <f>IF(N232="nulová",J232,0)</f>
        <v>0</v>
      </c>
      <c r="BJ232" s="17" t="s">
        <v>90</v>
      </c>
      <c r="BK232" s="103">
        <f>ROUND(I232*H232,2)</f>
        <v>4081.99</v>
      </c>
      <c r="BL232" s="17" t="s">
        <v>271</v>
      </c>
      <c r="BM232" s="174" t="s">
        <v>594</v>
      </c>
    </row>
    <row r="233" spans="2:65" s="12" customFormat="1">
      <c r="B233" s="178"/>
      <c r="D233" s="175" t="s">
        <v>192</v>
      </c>
      <c r="E233" s="179" t="s">
        <v>1</v>
      </c>
      <c r="F233" s="180" t="s">
        <v>442</v>
      </c>
      <c r="H233" s="181">
        <v>216.55099999999999</v>
      </c>
      <c r="I233" s="182"/>
      <c r="L233" s="178"/>
      <c r="M233" s="183"/>
      <c r="T233" s="184"/>
      <c r="AT233" s="179" t="s">
        <v>192</v>
      </c>
      <c r="AU233" s="179" t="s">
        <v>90</v>
      </c>
      <c r="AV233" s="12" t="s">
        <v>90</v>
      </c>
      <c r="AW233" s="12" t="s">
        <v>31</v>
      </c>
      <c r="AX233" s="12" t="s">
        <v>78</v>
      </c>
      <c r="AY233" s="179" t="s">
        <v>181</v>
      </c>
    </row>
    <row r="234" spans="2:65" s="14" customFormat="1">
      <c r="B234" s="216"/>
      <c r="D234" s="175" t="s">
        <v>192</v>
      </c>
      <c r="E234" s="217" t="s">
        <v>441</v>
      </c>
      <c r="F234" s="218" t="s">
        <v>576</v>
      </c>
      <c r="H234" s="219">
        <v>216.55099999999999</v>
      </c>
      <c r="I234" s="220"/>
      <c r="L234" s="216"/>
      <c r="M234" s="221"/>
      <c r="T234" s="222"/>
      <c r="AT234" s="217" t="s">
        <v>192</v>
      </c>
      <c r="AU234" s="217" t="s">
        <v>90</v>
      </c>
      <c r="AV234" s="14" t="s">
        <v>95</v>
      </c>
      <c r="AW234" s="14" t="s">
        <v>31</v>
      </c>
      <c r="AX234" s="14" t="s">
        <v>78</v>
      </c>
      <c r="AY234" s="217" t="s">
        <v>181</v>
      </c>
    </row>
    <row r="235" spans="2:65" s="13" customFormat="1">
      <c r="B235" s="185"/>
      <c r="D235" s="175" t="s">
        <v>192</v>
      </c>
      <c r="E235" s="186" t="s">
        <v>1</v>
      </c>
      <c r="F235" s="187" t="s">
        <v>206</v>
      </c>
      <c r="H235" s="188">
        <v>216.55099999999999</v>
      </c>
      <c r="I235" s="189"/>
      <c r="L235" s="185"/>
      <c r="M235" s="190"/>
      <c r="T235" s="191"/>
      <c r="AT235" s="186" t="s">
        <v>192</v>
      </c>
      <c r="AU235" s="186" t="s">
        <v>90</v>
      </c>
      <c r="AV235" s="13" t="s">
        <v>188</v>
      </c>
      <c r="AW235" s="13" t="s">
        <v>31</v>
      </c>
      <c r="AX235" s="13" t="s">
        <v>85</v>
      </c>
      <c r="AY235" s="186" t="s">
        <v>181</v>
      </c>
    </row>
    <row r="236" spans="2:65" s="1" customFormat="1" ht="16.5" customHeight="1">
      <c r="B236" s="34"/>
      <c r="C236" s="205" t="s">
        <v>405</v>
      </c>
      <c r="D236" s="205" t="s">
        <v>509</v>
      </c>
      <c r="E236" s="206" t="s">
        <v>595</v>
      </c>
      <c r="F236" s="207" t="s">
        <v>596</v>
      </c>
      <c r="G236" s="208" t="s">
        <v>187</v>
      </c>
      <c r="H236" s="209">
        <v>249.03399999999999</v>
      </c>
      <c r="I236" s="210">
        <v>49.9</v>
      </c>
      <c r="J236" s="211">
        <f>ROUND(I236*H236,2)</f>
        <v>12426.8</v>
      </c>
      <c r="K236" s="212"/>
      <c r="L236" s="213"/>
      <c r="M236" s="214" t="s">
        <v>1</v>
      </c>
      <c r="N236" s="215" t="s">
        <v>44</v>
      </c>
      <c r="P236" s="172">
        <f>O236*H236</f>
        <v>0</v>
      </c>
      <c r="Q236" s="172">
        <v>3.3E-3</v>
      </c>
      <c r="R236" s="172">
        <f>Q236*H236</f>
        <v>0.82181219999999999</v>
      </c>
      <c r="S236" s="172">
        <v>0</v>
      </c>
      <c r="T236" s="173">
        <f>S236*H236</f>
        <v>0</v>
      </c>
      <c r="AR236" s="174" t="s">
        <v>360</v>
      </c>
      <c r="AT236" s="174" t="s">
        <v>509</v>
      </c>
      <c r="AU236" s="174" t="s">
        <v>90</v>
      </c>
      <c r="AY236" s="17" t="s">
        <v>181</v>
      </c>
      <c r="BE236" s="103">
        <f>IF(N236="základná",J236,0)</f>
        <v>0</v>
      </c>
      <c r="BF236" s="103">
        <f>IF(N236="znížená",J236,0)</f>
        <v>12426.8</v>
      </c>
      <c r="BG236" s="103">
        <f>IF(N236="zákl. prenesená",J236,0)</f>
        <v>0</v>
      </c>
      <c r="BH236" s="103">
        <f>IF(N236="zníž. prenesená",J236,0)</f>
        <v>0</v>
      </c>
      <c r="BI236" s="103">
        <f>IF(N236="nulová",J236,0)</f>
        <v>0</v>
      </c>
      <c r="BJ236" s="17" t="s">
        <v>90</v>
      </c>
      <c r="BK236" s="103">
        <f>ROUND(I236*H236,2)</f>
        <v>12426.8</v>
      </c>
      <c r="BL236" s="17" t="s">
        <v>271</v>
      </c>
      <c r="BM236" s="174" t="s">
        <v>597</v>
      </c>
    </row>
    <row r="237" spans="2:65" s="12" customFormat="1">
      <c r="B237" s="178"/>
      <c r="D237" s="175" t="s">
        <v>192</v>
      </c>
      <c r="F237" s="180" t="s">
        <v>598</v>
      </c>
      <c r="H237" s="181">
        <v>249.03399999999999</v>
      </c>
      <c r="I237" s="182"/>
      <c r="L237" s="178"/>
      <c r="M237" s="183"/>
      <c r="T237" s="184"/>
      <c r="AT237" s="179" t="s">
        <v>192</v>
      </c>
      <c r="AU237" s="179" t="s">
        <v>90</v>
      </c>
      <c r="AV237" s="12" t="s">
        <v>90</v>
      </c>
      <c r="AW237" s="12" t="s">
        <v>4</v>
      </c>
      <c r="AX237" s="12" t="s">
        <v>85</v>
      </c>
      <c r="AY237" s="179" t="s">
        <v>181</v>
      </c>
    </row>
    <row r="238" spans="2:65" s="1" customFormat="1" ht="16.5" customHeight="1">
      <c r="B238" s="34"/>
      <c r="C238" s="163" t="s">
        <v>411</v>
      </c>
      <c r="D238" s="163" t="s">
        <v>184</v>
      </c>
      <c r="E238" s="164" t="s">
        <v>599</v>
      </c>
      <c r="F238" s="165" t="s">
        <v>600</v>
      </c>
      <c r="G238" s="166" t="s">
        <v>187</v>
      </c>
      <c r="H238" s="167">
        <v>22.263999999999999</v>
      </c>
      <c r="I238" s="168">
        <v>14.94</v>
      </c>
      <c r="J238" s="169">
        <f>ROUND(I238*H238,2)</f>
        <v>332.62</v>
      </c>
      <c r="K238" s="170"/>
      <c r="L238" s="34"/>
      <c r="M238" s="171" t="s">
        <v>1</v>
      </c>
      <c r="N238" s="137" t="s">
        <v>44</v>
      </c>
      <c r="P238" s="172">
        <f>O238*H238</f>
        <v>0</v>
      </c>
      <c r="Q238" s="172">
        <v>4.4999999999999999E-4</v>
      </c>
      <c r="R238" s="172">
        <f>Q238*H238</f>
        <v>1.00188E-2</v>
      </c>
      <c r="S238" s="172">
        <v>0</v>
      </c>
      <c r="T238" s="173">
        <f>S238*H238</f>
        <v>0</v>
      </c>
      <c r="AR238" s="174" t="s">
        <v>271</v>
      </c>
      <c r="AT238" s="174" t="s">
        <v>184</v>
      </c>
      <c r="AU238" s="174" t="s">
        <v>90</v>
      </c>
      <c r="AY238" s="17" t="s">
        <v>181</v>
      </c>
      <c r="BE238" s="103">
        <f>IF(N238="základná",J238,0)</f>
        <v>0</v>
      </c>
      <c r="BF238" s="103">
        <f>IF(N238="znížená",J238,0)</f>
        <v>332.62</v>
      </c>
      <c r="BG238" s="103">
        <f>IF(N238="zákl. prenesená",J238,0)</f>
        <v>0</v>
      </c>
      <c r="BH238" s="103">
        <f>IF(N238="zníž. prenesená",J238,0)</f>
        <v>0</v>
      </c>
      <c r="BI238" s="103">
        <f>IF(N238="nulová",J238,0)</f>
        <v>0</v>
      </c>
      <c r="BJ238" s="17" t="s">
        <v>90</v>
      </c>
      <c r="BK238" s="103">
        <f>ROUND(I238*H238,2)</f>
        <v>332.62</v>
      </c>
      <c r="BL238" s="17" t="s">
        <v>271</v>
      </c>
      <c r="BM238" s="174" t="s">
        <v>601</v>
      </c>
    </row>
    <row r="239" spans="2:65" s="12" customFormat="1">
      <c r="B239" s="178"/>
      <c r="D239" s="175" t="s">
        <v>192</v>
      </c>
      <c r="E239" s="179" t="s">
        <v>1</v>
      </c>
      <c r="F239" s="180" t="s">
        <v>444</v>
      </c>
      <c r="H239" s="181">
        <v>22.263999999999999</v>
      </c>
      <c r="I239" s="182"/>
      <c r="L239" s="178"/>
      <c r="M239" s="183"/>
      <c r="T239" s="184"/>
      <c r="AT239" s="179" t="s">
        <v>192</v>
      </c>
      <c r="AU239" s="179" t="s">
        <v>90</v>
      </c>
      <c r="AV239" s="12" t="s">
        <v>90</v>
      </c>
      <c r="AW239" s="12" t="s">
        <v>31</v>
      </c>
      <c r="AX239" s="12" t="s">
        <v>78</v>
      </c>
      <c r="AY239" s="179" t="s">
        <v>181</v>
      </c>
    </row>
    <row r="240" spans="2:65" s="14" customFormat="1">
      <c r="B240" s="216"/>
      <c r="D240" s="175" t="s">
        <v>192</v>
      </c>
      <c r="E240" s="217" t="s">
        <v>443</v>
      </c>
      <c r="F240" s="218" t="s">
        <v>576</v>
      </c>
      <c r="H240" s="219">
        <v>22.263999999999999</v>
      </c>
      <c r="I240" s="220"/>
      <c r="L240" s="216"/>
      <c r="M240" s="221"/>
      <c r="T240" s="222"/>
      <c r="AT240" s="217" t="s">
        <v>192</v>
      </c>
      <c r="AU240" s="217" t="s">
        <v>90</v>
      </c>
      <c r="AV240" s="14" t="s">
        <v>95</v>
      </c>
      <c r="AW240" s="14" t="s">
        <v>31</v>
      </c>
      <c r="AX240" s="14" t="s">
        <v>78</v>
      </c>
      <c r="AY240" s="217" t="s">
        <v>181</v>
      </c>
    </row>
    <row r="241" spans="2:65" s="13" customFormat="1">
      <c r="B241" s="185"/>
      <c r="D241" s="175" t="s">
        <v>192</v>
      </c>
      <c r="E241" s="186" t="s">
        <v>1</v>
      </c>
      <c r="F241" s="187" t="s">
        <v>206</v>
      </c>
      <c r="H241" s="188">
        <v>22.263999999999999</v>
      </c>
      <c r="I241" s="189"/>
      <c r="L241" s="185"/>
      <c r="M241" s="190"/>
      <c r="T241" s="191"/>
      <c r="AT241" s="186" t="s">
        <v>192</v>
      </c>
      <c r="AU241" s="186" t="s">
        <v>90</v>
      </c>
      <c r="AV241" s="13" t="s">
        <v>188</v>
      </c>
      <c r="AW241" s="13" t="s">
        <v>31</v>
      </c>
      <c r="AX241" s="13" t="s">
        <v>85</v>
      </c>
      <c r="AY241" s="186" t="s">
        <v>181</v>
      </c>
    </row>
    <row r="242" spans="2:65" s="1" customFormat="1" ht="16.5" customHeight="1">
      <c r="B242" s="34"/>
      <c r="C242" s="205" t="s">
        <v>417</v>
      </c>
      <c r="D242" s="205" t="s">
        <v>509</v>
      </c>
      <c r="E242" s="206" t="s">
        <v>602</v>
      </c>
      <c r="F242" s="207" t="s">
        <v>603</v>
      </c>
      <c r="G242" s="208" t="s">
        <v>187</v>
      </c>
      <c r="H242" s="209">
        <v>25.603999999999999</v>
      </c>
      <c r="I242" s="210">
        <v>33.5</v>
      </c>
      <c r="J242" s="211">
        <f>ROUND(I242*H242,2)</f>
        <v>857.73</v>
      </c>
      <c r="K242" s="212"/>
      <c r="L242" s="213"/>
      <c r="M242" s="214" t="s">
        <v>1</v>
      </c>
      <c r="N242" s="215" t="s">
        <v>44</v>
      </c>
      <c r="P242" s="172">
        <f>O242*H242</f>
        <v>0</v>
      </c>
      <c r="Q242" s="172">
        <v>7.5000000000000002E-4</v>
      </c>
      <c r="R242" s="172">
        <f>Q242*H242</f>
        <v>1.9203000000000001E-2</v>
      </c>
      <c r="S242" s="172">
        <v>0</v>
      </c>
      <c r="T242" s="173">
        <f>S242*H242</f>
        <v>0</v>
      </c>
      <c r="AR242" s="174" t="s">
        <v>360</v>
      </c>
      <c r="AT242" s="174" t="s">
        <v>509</v>
      </c>
      <c r="AU242" s="174" t="s">
        <v>90</v>
      </c>
      <c r="AY242" s="17" t="s">
        <v>181</v>
      </c>
      <c r="BE242" s="103">
        <f>IF(N242="základná",J242,0)</f>
        <v>0</v>
      </c>
      <c r="BF242" s="103">
        <f>IF(N242="znížená",J242,0)</f>
        <v>857.73</v>
      </c>
      <c r="BG242" s="103">
        <f>IF(N242="zákl. prenesená",J242,0)</f>
        <v>0</v>
      </c>
      <c r="BH242" s="103">
        <f>IF(N242="zníž. prenesená",J242,0)</f>
        <v>0</v>
      </c>
      <c r="BI242" s="103">
        <f>IF(N242="nulová",J242,0)</f>
        <v>0</v>
      </c>
      <c r="BJ242" s="17" t="s">
        <v>90</v>
      </c>
      <c r="BK242" s="103">
        <f>ROUND(I242*H242,2)</f>
        <v>857.73</v>
      </c>
      <c r="BL242" s="17" t="s">
        <v>271</v>
      </c>
      <c r="BM242" s="174" t="s">
        <v>604</v>
      </c>
    </row>
    <row r="243" spans="2:65" s="12" customFormat="1">
      <c r="B243" s="178"/>
      <c r="D243" s="175" t="s">
        <v>192</v>
      </c>
      <c r="F243" s="180" t="s">
        <v>605</v>
      </c>
      <c r="H243" s="181">
        <v>25.603999999999999</v>
      </c>
      <c r="I243" s="182"/>
      <c r="L243" s="178"/>
      <c r="M243" s="183"/>
      <c r="T243" s="184"/>
      <c r="AT243" s="179" t="s">
        <v>192</v>
      </c>
      <c r="AU243" s="179" t="s">
        <v>90</v>
      </c>
      <c r="AV243" s="12" t="s">
        <v>90</v>
      </c>
      <c r="AW243" s="12" t="s">
        <v>4</v>
      </c>
      <c r="AX243" s="12" t="s">
        <v>85</v>
      </c>
      <c r="AY243" s="179" t="s">
        <v>181</v>
      </c>
    </row>
    <row r="244" spans="2:65" s="1" customFormat="1" ht="24.2" customHeight="1">
      <c r="B244" s="34"/>
      <c r="C244" s="163" t="s">
        <v>425</v>
      </c>
      <c r="D244" s="163" t="s">
        <v>184</v>
      </c>
      <c r="E244" s="164" t="s">
        <v>606</v>
      </c>
      <c r="F244" s="165" t="s">
        <v>607</v>
      </c>
      <c r="G244" s="166" t="s">
        <v>428</v>
      </c>
      <c r="H244" s="192">
        <v>187.4</v>
      </c>
      <c r="I244" s="168">
        <v>2.0299999999999998</v>
      </c>
      <c r="J244" s="169">
        <f>ROUND(I244*H244,2)</f>
        <v>380.42</v>
      </c>
      <c r="K244" s="170"/>
      <c r="L244" s="34"/>
      <c r="M244" s="171" t="s">
        <v>1</v>
      </c>
      <c r="N244" s="137" t="s">
        <v>44</v>
      </c>
      <c r="P244" s="172">
        <f>O244*H244</f>
        <v>0</v>
      </c>
      <c r="Q244" s="172">
        <v>0</v>
      </c>
      <c r="R244" s="172">
        <f>Q244*H244</f>
        <v>0</v>
      </c>
      <c r="S244" s="172">
        <v>0</v>
      </c>
      <c r="T244" s="173">
        <f>S244*H244</f>
        <v>0</v>
      </c>
      <c r="AR244" s="174" t="s">
        <v>271</v>
      </c>
      <c r="AT244" s="174" t="s">
        <v>184</v>
      </c>
      <c r="AU244" s="174" t="s">
        <v>90</v>
      </c>
      <c r="AY244" s="17" t="s">
        <v>181</v>
      </c>
      <c r="BE244" s="103">
        <f>IF(N244="základná",J244,0)</f>
        <v>0</v>
      </c>
      <c r="BF244" s="103">
        <f>IF(N244="znížená",J244,0)</f>
        <v>380.42</v>
      </c>
      <c r="BG244" s="103">
        <f>IF(N244="zákl. prenesená",J244,0)</f>
        <v>0</v>
      </c>
      <c r="BH244" s="103">
        <f>IF(N244="zníž. prenesená",J244,0)</f>
        <v>0</v>
      </c>
      <c r="BI244" s="103">
        <f>IF(N244="nulová",J244,0)</f>
        <v>0</v>
      </c>
      <c r="BJ244" s="17" t="s">
        <v>90</v>
      </c>
      <c r="BK244" s="103">
        <f>ROUND(I244*H244,2)</f>
        <v>380.42</v>
      </c>
      <c r="BL244" s="17" t="s">
        <v>271</v>
      </c>
      <c r="BM244" s="174" t="s">
        <v>608</v>
      </c>
    </row>
    <row r="245" spans="2:65" s="11" customFormat="1" ht="22.9" customHeight="1">
      <c r="B245" s="152"/>
      <c r="D245" s="153" t="s">
        <v>77</v>
      </c>
      <c r="E245" s="161" t="s">
        <v>609</v>
      </c>
      <c r="F245" s="161" t="s">
        <v>610</v>
      </c>
      <c r="I245" s="155"/>
      <c r="J245" s="162">
        <f>BK245</f>
        <v>10367.160000000002</v>
      </c>
      <c r="L245" s="152"/>
      <c r="M245" s="156"/>
      <c r="P245" s="157">
        <f>SUM(P246:P251)</f>
        <v>0</v>
      </c>
      <c r="R245" s="157">
        <f>SUM(R246:R251)</f>
        <v>4.5280267680000001</v>
      </c>
      <c r="T245" s="158">
        <f>SUM(T246:T251)</f>
        <v>0</v>
      </c>
      <c r="AR245" s="153" t="s">
        <v>90</v>
      </c>
      <c r="AT245" s="159" t="s">
        <v>77</v>
      </c>
      <c r="AU245" s="159" t="s">
        <v>85</v>
      </c>
      <c r="AY245" s="153" t="s">
        <v>181</v>
      </c>
      <c r="BK245" s="160">
        <f>SUM(BK246:BK251)</f>
        <v>10367.160000000002</v>
      </c>
    </row>
    <row r="246" spans="2:65" s="1" customFormat="1" ht="24.2" customHeight="1">
      <c r="B246" s="34"/>
      <c r="C246" s="163" t="s">
        <v>611</v>
      </c>
      <c r="D246" s="163" t="s">
        <v>184</v>
      </c>
      <c r="E246" s="164" t="s">
        <v>612</v>
      </c>
      <c r="F246" s="165" t="s">
        <v>613</v>
      </c>
      <c r="G246" s="166" t="s">
        <v>187</v>
      </c>
      <c r="H246" s="167">
        <v>211.26400000000001</v>
      </c>
      <c r="I246" s="168">
        <v>25.9</v>
      </c>
      <c r="J246" s="169">
        <f>ROUND(I246*H246,2)</f>
        <v>5471.74</v>
      </c>
      <c r="K246" s="170"/>
      <c r="L246" s="34"/>
      <c r="M246" s="171" t="s">
        <v>1</v>
      </c>
      <c r="N246" s="137" t="s">
        <v>44</v>
      </c>
      <c r="P246" s="172">
        <f>O246*H246</f>
        <v>0</v>
      </c>
      <c r="Q246" s="172">
        <v>3.277E-3</v>
      </c>
      <c r="R246" s="172">
        <f>Q246*H246</f>
        <v>0.69231212799999997</v>
      </c>
      <c r="S246" s="172">
        <v>0</v>
      </c>
      <c r="T246" s="173">
        <f>S246*H246</f>
        <v>0</v>
      </c>
      <c r="AR246" s="174" t="s">
        <v>271</v>
      </c>
      <c r="AT246" s="174" t="s">
        <v>184</v>
      </c>
      <c r="AU246" s="174" t="s">
        <v>90</v>
      </c>
      <c r="AY246" s="17" t="s">
        <v>181</v>
      </c>
      <c r="BE246" s="103">
        <f>IF(N246="základná",J246,0)</f>
        <v>0</v>
      </c>
      <c r="BF246" s="103">
        <f>IF(N246="znížená",J246,0)</f>
        <v>5471.74</v>
      </c>
      <c r="BG246" s="103">
        <f>IF(N246="zákl. prenesená",J246,0)</f>
        <v>0</v>
      </c>
      <c r="BH246" s="103">
        <f>IF(N246="zníž. prenesená",J246,0)</f>
        <v>0</v>
      </c>
      <c r="BI246" s="103">
        <f>IF(N246="nulová",J246,0)</f>
        <v>0</v>
      </c>
      <c r="BJ246" s="17" t="s">
        <v>90</v>
      </c>
      <c r="BK246" s="103">
        <f>ROUND(I246*H246,2)</f>
        <v>5471.74</v>
      </c>
      <c r="BL246" s="17" t="s">
        <v>271</v>
      </c>
      <c r="BM246" s="174" t="s">
        <v>614</v>
      </c>
    </row>
    <row r="247" spans="2:65" s="12" customFormat="1">
      <c r="B247" s="178"/>
      <c r="D247" s="175" t="s">
        <v>192</v>
      </c>
      <c r="E247" s="179" t="s">
        <v>1</v>
      </c>
      <c r="F247" s="180" t="s">
        <v>615</v>
      </c>
      <c r="H247" s="181">
        <v>211.26400000000001</v>
      </c>
      <c r="I247" s="182"/>
      <c r="L247" s="178"/>
      <c r="M247" s="183"/>
      <c r="T247" s="184"/>
      <c r="AT247" s="179" t="s">
        <v>192</v>
      </c>
      <c r="AU247" s="179" t="s">
        <v>90</v>
      </c>
      <c r="AV247" s="12" t="s">
        <v>90</v>
      </c>
      <c r="AW247" s="12" t="s">
        <v>31</v>
      </c>
      <c r="AX247" s="12" t="s">
        <v>85</v>
      </c>
      <c r="AY247" s="179" t="s">
        <v>181</v>
      </c>
    </row>
    <row r="248" spans="2:65" s="1" customFormat="1" ht="16.5" customHeight="1">
      <c r="B248" s="34"/>
      <c r="C248" s="205" t="s">
        <v>616</v>
      </c>
      <c r="D248" s="205" t="s">
        <v>509</v>
      </c>
      <c r="E248" s="206" t="s">
        <v>617</v>
      </c>
      <c r="F248" s="207" t="s">
        <v>618</v>
      </c>
      <c r="G248" s="208" t="s">
        <v>187</v>
      </c>
      <c r="H248" s="209">
        <v>219.715</v>
      </c>
      <c r="I248" s="210">
        <v>18.8</v>
      </c>
      <c r="J248" s="211">
        <f>ROUND(I248*H248,2)</f>
        <v>4130.6400000000003</v>
      </c>
      <c r="K248" s="212"/>
      <c r="L248" s="213"/>
      <c r="M248" s="214" t="s">
        <v>1</v>
      </c>
      <c r="N248" s="215" t="s">
        <v>44</v>
      </c>
      <c r="P248" s="172">
        <f>O248*H248</f>
        <v>0</v>
      </c>
      <c r="Q248" s="172">
        <v>1.24E-2</v>
      </c>
      <c r="R248" s="172">
        <f>Q248*H248</f>
        <v>2.7244660000000001</v>
      </c>
      <c r="S248" s="172">
        <v>0</v>
      </c>
      <c r="T248" s="173">
        <f>S248*H248</f>
        <v>0</v>
      </c>
      <c r="AR248" s="174" t="s">
        <v>360</v>
      </c>
      <c r="AT248" s="174" t="s">
        <v>509</v>
      </c>
      <c r="AU248" s="174" t="s">
        <v>90</v>
      </c>
      <c r="AY248" s="17" t="s">
        <v>181</v>
      </c>
      <c r="BE248" s="103">
        <f>IF(N248="základná",J248,0)</f>
        <v>0</v>
      </c>
      <c r="BF248" s="103">
        <f>IF(N248="znížená",J248,0)</f>
        <v>4130.6400000000003</v>
      </c>
      <c r="BG248" s="103">
        <f>IF(N248="zákl. prenesená",J248,0)</f>
        <v>0</v>
      </c>
      <c r="BH248" s="103">
        <f>IF(N248="zníž. prenesená",J248,0)</f>
        <v>0</v>
      </c>
      <c r="BI248" s="103">
        <f>IF(N248="nulová",J248,0)</f>
        <v>0</v>
      </c>
      <c r="BJ248" s="17" t="s">
        <v>90</v>
      </c>
      <c r="BK248" s="103">
        <f>ROUND(I248*H248,2)</f>
        <v>4130.6400000000003</v>
      </c>
      <c r="BL248" s="17" t="s">
        <v>271</v>
      </c>
      <c r="BM248" s="174" t="s">
        <v>619</v>
      </c>
    </row>
    <row r="249" spans="2:65" s="12" customFormat="1">
      <c r="B249" s="178"/>
      <c r="D249" s="175" t="s">
        <v>192</v>
      </c>
      <c r="F249" s="180" t="s">
        <v>620</v>
      </c>
      <c r="H249" s="181">
        <v>219.715</v>
      </c>
      <c r="I249" s="182"/>
      <c r="L249" s="178"/>
      <c r="M249" s="183"/>
      <c r="T249" s="184"/>
      <c r="AT249" s="179" t="s">
        <v>192</v>
      </c>
      <c r="AU249" s="179" t="s">
        <v>90</v>
      </c>
      <c r="AV249" s="12" t="s">
        <v>90</v>
      </c>
      <c r="AW249" s="12" t="s">
        <v>4</v>
      </c>
      <c r="AX249" s="12" t="s">
        <v>85</v>
      </c>
      <c r="AY249" s="179" t="s">
        <v>181</v>
      </c>
    </row>
    <row r="250" spans="2:65" s="1" customFormat="1" ht="16.5" customHeight="1">
      <c r="B250" s="34"/>
      <c r="C250" s="163" t="s">
        <v>621</v>
      </c>
      <c r="D250" s="163" t="s">
        <v>184</v>
      </c>
      <c r="E250" s="164" t="s">
        <v>622</v>
      </c>
      <c r="F250" s="165" t="s">
        <v>623</v>
      </c>
      <c r="G250" s="166" t="s">
        <v>187</v>
      </c>
      <c r="H250" s="167">
        <v>211.26400000000001</v>
      </c>
      <c r="I250" s="168">
        <v>2.2000000000000002</v>
      </c>
      <c r="J250" s="169">
        <f>ROUND(I250*H250,2)</f>
        <v>464.78</v>
      </c>
      <c r="K250" s="170"/>
      <c r="L250" s="34"/>
      <c r="M250" s="171" t="s">
        <v>1</v>
      </c>
      <c r="N250" s="137" t="s">
        <v>44</v>
      </c>
      <c r="P250" s="172">
        <f>O250*H250</f>
        <v>0</v>
      </c>
      <c r="Q250" s="172">
        <v>5.2599999999999999E-3</v>
      </c>
      <c r="R250" s="172">
        <f>Q250*H250</f>
        <v>1.1112486400000001</v>
      </c>
      <c r="S250" s="172">
        <v>0</v>
      </c>
      <c r="T250" s="173">
        <f>S250*H250</f>
        <v>0</v>
      </c>
      <c r="AR250" s="174" t="s">
        <v>271</v>
      </c>
      <c r="AT250" s="174" t="s">
        <v>184</v>
      </c>
      <c r="AU250" s="174" t="s">
        <v>90</v>
      </c>
      <c r="AY250" s="17" t="s">
        <v>181</v>
      </c>
      <c r="BE250" s="103">
        <f>IF(N250="základná",J250,0)</f>
        <v>0</v>
      </c>
      <c r="BF250" s="103">
        <f>IF(N250="znížená",J250,0)</f>
        <v>464.78</v>
      </c>
      <c r="BG250" s="103">
        <f>IF(N250="zákl. prenesená",J250,0)</f>
        <v>0</v>
      </c>
      <c r="BH250" s="103">
        <f>IF(N250="zníž. prenesená",J250,0)</f>
        <v>0</v>
      </c>
      <c r="BI250" s="103">
        <f>IF(N250="nulová",J250,0)</f>
        <v>0</v>
      </c>
      <c r="BJ250" s="17" t="s">
        <v>90</v>
      </c>
      <c r="BK250" s="103">
        <f>ROUND(I250*H250,2)</f>
        <v>464.78</v>
      </c>
      <c r="BL250" s="17" t="s">
        <v>271</v>
      </c>
      <c r="BM250" s="174" t="s">
        <v>624</v>
      </c>
    </row>
    <row r="251" spans="2:65" s="1" customFormat="1" ht="24.2" customHeight="1">
      <c r="B251" s="34"/>
      <c r="C251" s="163" t="s">
        <v>625</v>
      </c>
      <c r="D251" s="163" t="s">
        <v>184</v>
      </c>
      <c r="E251" s="164" t="s">
        <v>626</v>
      </c>
      <c r="F251" s="165" t="s">
        <v>627</v>
      </c>
      <c r="G251" s="166" t="s">
        <v>428</v>
      </c>
      <c r="H251" s="192">
        <v>100.67</v>
      </c>
      <c r="I251" s="168">
        <v>2.98</v>
      </c>
      <c r="J251" s="169">
        <f>ROUND(I251*H251,2)</f>
        <v>300</v>
      </c>
      <c r="K251" s="170"/>
      <c r="L251" s="34"/>
      <c r="M251" s="171" t="s">
        <v>1</v>
      </c>
      <c r="N251" s="137" t="s">
        <v>44</v>
      </c>
      <c r="P251" s="172">
        <f>O251*H251</f>
        <v>0</v>
      </c>
      <c r="Q251" s="172">
        <v>0</v>
      </c>
      <c r="R251" s="172">
        <f>Q251*H251</f>
        <v>0</v>
      </c>
      <c r="S251" s="172">
        <v>0</v>
      </c>
      <c r="T251" s="173">
        <f>S251*H251</f>
        <v>0</v>
      </c>
      <c r="AR251" s="174" t="s">
        <v>271</v>
      </c>
      <c r="AT251" s="174" t="s">
        <v>184</v>
      </c>
      <c r="AU251" s="174" t="s">
        <v>90</v>
      </c>
      <c r="AY251" s="17" t="s">
        <v>181</v>
      </c>
      <c r="BE251" s="103">
        <f>IF(N251="základná",J251,0)</f>
        <v>0</v>
      </c>
      <c r="BF251" s="103">
        <f>IF(N251="znížená",J251,0)</f>
        <v>300</v>
      </c>
      <c r="BG251" s="103">
        <f>IF(N251="zákl. prenesená",J251,0)</f>
        <v>0</v>
      </c>
      <c r="BH251" s="103">
        <f>IF(N251="zníž. prenesená",J251,0)</f>
        <v>0</v>
      </c>
      <c r="BI251" s="103">
        <f>IF(N251="nulová",J251,0)</f>
        <v>0</v>
      </c>
      <c r="BJ251" s="17" t="s">
        <v>90</v>
      </c>
      <c r="BK251" s="103">
        <f>ROUND(I251*H251,2)</f>
        <v>300</v>
      </c>
      <c r="BL251" s="17" t="s">
        <v>271</v>
      </c>
      <c r="BM251" s="174" t="s">
        <v>628</v>
      </c>
    </row>
    <row r="252" spans="2:65" s="11" customFormat="1" ht="22.9" customHeight="1">
      <c r="B252" s="152"/>
      <c r="D252" s="153" t="s">
        <v>77</v>
      </c>
      <c r="E252" s="161" t="s">
        <v>629</v>
      </c>
      <c r="F252" s="161" t="s">
        <v>630</v>
      </c>
      <c r="I252" s="155"/>
      <c r="J252" s="162">
        <f>BK252</f>
        <v>6477.26</v>
      </c>
      <c r="L252" s="152"/>
      <c r="M252" s="156"/>
      <c r="P252" s="157">
        <f>SUM(P253:P259)</f>
        <v>0</v>
      </c>
      <c r="R252" s="157">
        <f>SUM(R253:R259)</f>
        <v>0.44103884000000004</v>
      </c>
      <c r="T252" s="158">
        <f>SUM(T253:T259)</f>
        <v>0.21193859999999998</v>
      </c>
      <c r="AR252" s="153" t="s">
        <v>90</v>
      </c>
      <c r="AT252" s="159" t="s">
        <v>77</v>
      </c>
      <c r="AU252" s="159" t="s">
        <v>85</v>
      </c>
      <c r="AY252" s="153" t="s">
        <v>181</v>
      </c>
      <c r="BK252" s="160">
        <f>SUM(BK253:BK259)</f>
        <v>6477.26</v>
      </c>
    </row>
    <row r="253" spans="2:65" s="1" customFormat="1" ht="24.2" customHeight="1">
      <c r="B253" s="34"/>
      <c r="C253" s="163" t="s">
        <v>631</v>
      </c>
      <c r="D253" s="163" t="s">
        <v>184</v>
      </c>
      <c r="E253" s="164" t="s">
        <v>632</v>
      </c>
      <c r="F253" s="165" t="s">
        <v>633</v>
      </c>
      <c r="G253" s="166" t="s">
        <v>187</v>
      </c>
      <c r="H253" s="167">
        <v>706.46199999999999</v>
      </c>
      <c r="I253" s="168">
        <v>2.5</v>
      </c>
      <c r="J253" s="169">
        <f>ROUND(I253*H253,2)</f>
        <v>1766.16</v>
      </c>
      <c r="K253" s="170"/>
      <c r="L253" s="34"/>
      <c r="M253" s="171" t="s">
        <v>1</v>
      </c>
      <c r="N253" s="137" t="s">
        <v>44</v>
      </c>
      <c r="P253" s="172">
        <f>O253*H253</f>
        <v>0</v>
      </c>
      <c r="Q253" s="172">
        <v>0</v>
      </c>
      <c r="R253" s="172">
        <f>Q253*H253</f>
        <v>0</v>
      </c>
      <c r="S253" s="172">
        <v>2.9999999999999997E-4</v>
      </c>
      <c r="T253" s="173">
        <f>S253*H253</f>
        <v>0.21193859999999998</v>
      </c>
      <c r="AR253" s="174" t="s">
        <v>271</v>
      </c>
      <c r="AT253" s="174" t="s">
        <v>184</v>
      </c>
      <c r="AU253" s="174" t="s">
        <v>90</v>
      </c>
      <c r="AY253" s="17" t="s">
        <v>181</v>
      </c>
      <c r="BE253" s="103">
        <f>IF(N253="základná",J253,0)</f>
        <v>0</v>
      </c>
      <c r="BF253" s="103">
        <f>IF(N253="znížená",J253,0)</f>
        <v>1766.16</v>
      </c>
      <c r="BG253" s="103">
        <f>IF(N253="zákl. prenesená",J253,0)</f>
        <v>0</v>
      </c>
      <c r="BH253" s="103">
        <f>IF(N253="zníž. prenesená",J253,0)</f>
        <v>0</v>
      </c>
      <c r="BI253" s="103">
        <f>IF(N253="nulová",J253,0)</f>
        <v>0</v>
      </c>
      <c r="BJ253" s="17" t="s">
        <v>90</v>
      </c>
      <c r="BK253" s="103">
        <f>ROUND(I253*H253,2)</f>
        <v>1766.16</v>
      </c>
      <c r="BL253" s="17" t="s">
        <v>271</v>
      </c>
      <c r="BM253" s="174" t="s">
        <v>634</v>
      </c>
    </row>
    <row r="254" spans="2:65" s="12" customFormat="1">
      <c r="B254" s="178"/>
      <c r="D254" s="175" t="s">
        <v>192</v>
      </c>
      <c r="E254" s="179" t="s">
        <v>1</v>
      </c>
      <c r="F254" s="180" t="s">
        <v>635</v>
      </c>
      <c r="H254" s="181">
        <v>706.46199999999999</v>
      </c>
      <c r="I254" s="182"/>
      <c r="L254" s="178"/>
      <c r="M254" s="183"/>
      <c r="T254" s="184"/>
      <c r="AT254" s="179" t="s">
        <v>192</v>
      </c>
      <c r="AU254" s="179" t="s">
        <v>90</v>
      </c>
      <c r="AV254" s="12" t="s">
        <v>90</v>
      </c>
      <c r="AW254" s="12" t="s">
        <v>31</v>
      </c>
      <c r="AX254" s="12" t="s">
        <v>85</v>
      </c>
      <c r="AY254" s="179" t="s">
        <v>181</v>
      </c>
    </row>
    <row r="255" spans="2:65" s="1" customFormat="1" ht="24.2" customHeight="1">
      <c r="B255" s="34"/>
      <c r="C255" s="163" t="s">
        <v>636</v>
      </c>
      <c r="D255" s="163" t="s">
        <v>184</v>
      </c>
      <c r="E255" s="164" t="s">
        <v>637</v>
      </c>
      <c r="F255" s="165" t="s">
        <v>638</v>
      </c>
      <c r="G255" s="166" t="s">
        <v>187</v>
      </c>
      <c r="H255" s="167">
        <v>1002.361</v>
      </c>
      <c r="I255" s="168">
        <v>1.5</v>
      </c>
      <c r="J255" s="169">
        <f>ROUND(I255*H255,2)</f>
        <v>1503.54</v>
      </c>
      <c r="K255" s="170"/>
      <c r="L255" s="34"/>
      <c r="M255" s="171" t="s">
        <v>1</v>
      </c>
      <c r="N255" s="137" t="s">
        <v>44</v>
      </c>
      <c r="P255" s="172">
        <f>O255*H255</f>
        <v>0</v>
      </c>
      <c r="Q255" s="172">
        <v>1.7000000000000001E-4</v>
      </c>
      <c r="R255" s="172">
        <f>Q255*H255</f>
        <v>0.17040137000000002</v>
      </c>
      <c r="S255" s="172">
        <v>0</v>
      </c>
      <c r="T255" s="173">
        <f>S255*H255</f>
        <v>0</v>
      </c>
      <c r="AR255" s="174" t="s">
        <v>271</v>
      </c>
      <c r="AT255" s="174" t="s">
        <v>184</v>
      </c>
      <c r="AU255" s="174" t="s">
        <v>90</v>
      </c>
      <c r="AY255" s="17" t="s">
        <v>181</v>
      </c>
      <c r="BE255" s="103">
        <f>IF(N255="základná",J255,0)</f>
        <v>0</v>
      </c>
      <c r="BF255" s="103">
        <f>IF(N255="znížená",J255,0)</f>
        <v>1503.54</v>
      </c>
      <c r="BG255" s="103">
        <f>IF(N255="zákl. prenesená",J255,0)</f>
        <v>0</v>
      </c>
      <c r="BH255" s="103">
        <f>IF(N255="zníž. prenesená",J255,0)</f>
        <v>0</v>
      </c>
      <c r="BI255" s="103">
        <f>IF(N255="nulová",J255,0)</f>
        <v>0</v>
      </c>
      <c r="BJ255" s="17" t="s">
        <v>90</v>
      </c>
      <c r="BK255" s="103">
        <f>ROUND(I255*H255,2)</f>
        <v>1503.54</v>
      </c>
      <c r="BL255" s="17" t="s">
        <v>271</v>
      </c>
      <c r="BM255" s="174" t="s">
        <v>639</v>
      </c>
    </row>
    <row r="256" spans="2:65" s="1" customFormat="1" ht="37.9" customHeight="1">
      <c r="B256" s="34"/>
      <c r="C256" s="163" t="s">
        <v>640</v>
      </c>
      <c r="D256" s="163" t="s">
        <v>184</v>
      </c>
      <c r="E256" s="164" t="s">
        <v>641</v>
      </c>
      <c r="F256" s="165" t="s">
        <v>642</v>
      </c>
      <c r="G256" s="166" t="s">
        <v>187</v>
      </c>
      <c r="H256" s="167">
        <v>1002.361</v>
      </c>
      <c r="I256" s="168">
        <v>3.2</v>
      </c>
      <c r="J256" s="169">
        <f>ROUND(I256*H256,2)</f>
        <v>3207.56</v>
      </c>
      <c r="K256" s="170"/>
      <c r="L256" s="34"/>
      <c r="M256" s="171" t="s">
        <v>1</v>
      </c>
      <c r="N256" s="137" t="s">
        <v>44</v>
      </c>
      <c r="P256" s="172">
        <f>O256*H256</f>
        <v>0</v>
      </c>
      <c r="Q256" s="172">
        <v>2.7E-4</v>
      </c>
      <c r="R256" s="172">
        <f>Q256*H256</f>
        <v>0.27063746999999999</v>
      </c>
      <c r="S256" s="172">
        <v>0</v>
      </c>
      <c r="T256" s="173">
        <f>S256*H256</f>
        <v>0</v>
      </c>
      <c r="AR256" s="174" t="s">
        <v>271</v>
      </c>
      <c r="AT256" s="174" t="s">
        <v>184</v>
      </c>
      <c r="AU256" s="174" t="s">
        <v>90</v>
      </c>
      <c r="AY256" s="17" t="s">
        <v>181</v>
      </c>
      <c r="BE256" s="103">
        <f>IF(N256="základná",J256,0)</f>
        <v>0</v>
      </c>
      <c r="BF256" s="103">
        <f>IF(N256="znížená",J256,0)</f>
        <v>3207.56</v>
      </c>
      <c r="BG256" s="103">
        <f>IF(N256="zákl. prenesená",J256,0)</f>
        <v>0</v>
      </c>
      <c r="BH256" s="103">
        <f>IF(N256="zníž. prenesená",J256,0)</f>
        <v>0</v>
      </c>
      <c r="BI256" s="103">
        <f>IF(N256="nulová",J256,0)</f>
        <v>0</v>
      </c>
      <c r="BJ256" s="17" t="s">
        <v>90</v>
      </c>
      <c r="BK256" s="103">
        <f>ROUND(I256*H256,2)</f>
        <v>3207.56</v>
      </c>
      <c r="BL256" s="17" t="s">
        <v>271</v>
      </c>
      <c r="BM256" s="174" t="s">
        <v>643</v>
      </c>
    </row>
    <row r="257" spans="2:65" s="12" customFormat="1">
      <c r="B257" s="178"/>
      <c r="D257" s="175" t="s">
        <v>192</v>
      </c>
      <c r="E257" s="179" t="s">
        <v>1</v>
      </c>
      <c r="F257" s="180" t="s">
        <v>644</v>
      </c>
      <c r="H257" s="181">
        <v>890.55100000000004</v>
      </c>
      <c r="I257" s="182"/>
      <c r="L257" s="178"/>
      <c r="M257" s="183"/>
      <c r="T257" s="184"/>
      <c r="AT257" s="179" t="s">
        <v>192</v>
      </c>
      <c r="AU257" s="179" t="s">
        <v>90</v>
      </c>
      <c r="AV257" s="12" t="s">
        <v>90</v>
      </c>
      <c r="AW257" s="12" t="s">
        <v>31</v>
      </c>
      <c r="AX257" s="12" t="s">
        <v>78</v>
      </c>
      <c r="AY257" s="179" t="s">
        <v>181</v>
      </c>
    </row>
    <row r="258" spans="2:65" s="12" customFormat="1">
      <c r="B258" s="178"/>
      <c r="D258" s="175" t="s">
        <v>192</v>
      </c>
      <c r="E258" s="179" t="s">
        <v>1</v>
      </c>
      <c r="F258" s="180" t="s">
        <v>645</v>
      </c>
      <c r="H258" s="181">
        <v>111.81</v>
      </c>
      <c r="I258" s="182"/>
      <c r="L258" s="178"/>
      <c r="M258" s="183"/>
      <c r="T258" s="184"/>
      <c r="AT258" s="179" t="s">
        <v>192</v>
      </c>
      <c r="AU258" s="179" t="s">
        <v>90</v>
      </c>
      <c r="AV258" s="12" t="s">
        <v>90</v>
      </c>
      <c r="AW258" s="12" t="s">
        <v>31</v>
      </c>
      <c r="AX258" s="12" t="s">
        <v>78</v>
      </c>
      <c r="AY258" s="179" t="s">
        <v>181</v>
      </c>
    </row>
    <row r="259" spans="2:65" s="13" customFormat="1">
      <c r="B259" s="185"/>
      <c r="D259" s="175" t="s">
        <v>192</v>
      </c>
      <c r="E259" s="186" t="s">
        <v>1</v>
      </c>
      <c r="F259" s="187" t="s">
        <v>206</v>
      </c>
      <c r="H259" s="188">
        <v>1002.361</v>
      </c>
      <c r="I259" s="189"/>
      <c r="L259" s="185"/>
      <c r="M259" s="190"/>
      <c r="T259" s="191"/>
      <c r="AT259" s="186" t="s">
        <v>192</v>
      </c>
      <c r="AU259" s="186" t="s">
        <v>90</v>
      </c>
      <c r="AV259" s="13" t="s">
        <v>188</v>
      </c>
      <c r="AW259" s="13" t="s">
        <v>31</v>
      </c>
      <c r="AX259" s="13" t="s">
        <v>85</v>
      </c>
      <c r="AY259" s="186" t="s">
        <v>181</v>
      </c>
    </row>
    <row r="260" spans="2:65" s="11" customFormat="1" ht="25.9" customHeight="1">
      <c r="B260" s="152"/>
      <c r="D260" s="153" t="s">
        <v>77</v>
      </c>
      <c r="E260" s="154" t="s">
        <v>415</v>
      </c>
      <c r="F260" s="154" t="s">
        <v>416</v>
      </c>
      <c r="I260" s="155"/>
      <c r="J260" s="135">
        <f>BK260</f>
        <v>2381.25</v>
      </c>
      <c r="L260" s="152"/>
      <c r="M260" s="156"/>
      <c r="P260" s="157">
        <f>SUM(P261:P263)</f>
        <v>0</v>
      </c>
      <c r="R260" s="157">
        <f>SUM(R261:R263)</f>
        <v>0</v>
      </c>
      <c r="T260" s="158">
        <f>SUM(T261:T263)</f>
        <v>0</v>
      </c>
      <c r="AR260" s="153" t="s">
        <v>188</v>
      </c>
      <c r="AT260" s="159" t="s">
        <v>77</v>
      </c>
      <c r="AU260" s="159" t="s">
        <v>78</v>
      </c>
      <c r="AY260" s="153" t="s">
        <v>181</v>
      </c>
      <c r="BK260" s="160">
        <f>SUM(BK261:BK263)</f>
        <v>2381.25</v>
      </c>
    </row>
    <row r="261" spans="2:65" s="1" customFormat="1" ht="37.9" customHeight="1">
      <c r="B261" s="34"/>
      <c r="C261" s="163" t="s">
        <v>646</v>
      </c>
      <c r="D261" s="163" t="s">
        <v>184</v>
      </c>
      <c r="E261" s="164" t="s">
        <v>647</v>
      </c>
      <c r="F261" s="165" t="s">
        <v>648</v>
      </c>
      <c r="G261" s="166" t="s">
        <v>420</v>
      </c>
      <c r="H261" s="167">
        <v>75.25</v>
      </c>
      <c r="I261" s="168">
        <v>25</v>
      </c>
      <c r="J261" s="169">
        <f>ROUND(I261*H261,2)</f>
        <v>1881.25</v>
      </c>
      <c r="K261" s="170"/>
      <c r="L261" s="34"/>
      <c r="M261" s="171" t="s">
        <v>1</v>
      </c>
      <c r="N261" s="137" t="s">
        <v>44</v>
      </c>
      <c r="P261" s="172">
        <f>O261*H261</f>
        <v>0</v>
      </c>
      <c r="Q261" s="172">
        <v>0</v>
      </c>
      <c r="R261" s="172">
        <f>Q261*H261</f>
        <v>0</v>
      </c>
      <c r="S261" s="172">
        <v>0</v>
      </c>
      <c r="T261" s="173">
        <f>S261*H261</f>
        <v>0</v>
      </c>
      <c r="AR261" s="174" t="s">
        <v>421</v>
      </c>
      <c r="AT261" s="174" t="s">
        <v>184</v>
      </c>
      <c r="AU261" s="174" t="s">
        <v>85</v>
      </c>
      <c r="AY261" s="17" t="s">
        <v>181</v>
      </c>
      <c r="BE261" s="103">
        <f>IF(N261="základná",J261,0)</f>
        <v>0</v>
      </c>
      <c r="BF261" s="103">
        <f>IF(N261="znížená",J261,0)</f>
        <v>1881.25</v>
      </c>
      <c r="BG261" s="103">
        <f>IF(N261="zákl. prenesená",J261,0)</f>
        <v>0</v>
      </c>
      <c r="BH261" s="103">
        <f>IF(N261="zníž. prenesená",J261,0)</f>
        <v>0</v>
      </c>
      <c r="BI261" s="103">
        <f>IF(N261="nulová",J261,0)</f>
        <v>0</v>
      </c>
      <c r="BJ261" s="17" t="s">
        <v>90</v>
      </c>
      <c r="BK261" s="103">
        <f>ROUND(I261*H261,2)</f>
        <v>1881.25</v>
      </c>
      <c r="BL261" s="17" t="s">
        <v>421</v>
      </c>
      <c r="BM261" s="174" t="s">
        <v>649</v>
      </c>
    </row>
    <row r="262" spans="2:65" s="12" customFormat="1">
      <c r="B262" s="178"/>
      <c r="D262" s="175" t="s">
        <v>192</v>
      </c>
      <c r="F262" s="180" t="s">
        <v>650</v>
      </c>
      <c r="H262" s="181">
        <v>75.25</v>
      </c>
      <c r="I262" s="182"/>
      <c r="L262" s="178"/>
      <c r="M262" s="183"/>
      <c r="T262" s="184"/>
      <c r="AT262" s="179" t="s">
        <v>192</v>
      </c>
      <c r="AU262" s="179" t="s">
        <v>85</v>
      </c>
      <c r="AV262" s="12" t="s">
        <v>90</v>
      </c>
      <c r="AW262" s="12" t="s">
        <v>4</v>
      </c>
      <c r="AX262" s="12" t="s">
        <v>85</v>
      </c>
      <c r="AY262" s="179" t="s">
        <v>181</v>
      </c>
    </row>
    <row r="263" spans="2:65" s="1" customFormat="1" ht="24.2" customHeight="1">
      <c r="B263" s="34"/>
      <c r="C263" s="205" t="s">
        <v>651</v>
      </c>
      <c r="D263" s="205" t="s">
        <v>509</v>
      </c>
      <c r="E263" s="206" t="s">
        <v>652</v>
      </c>
      <c r="F263" s="207" t="s">
        <v>653</v>
      </c>
      <c r="G263" s="208" t="s">
        <v>654</v>
      </c>
      <c r="H263" s="209">
        <v>1</v>
      </c>
      <c r="I263" s="210">
        <v>500</v>
      </c>
      <c r="J263" s="211">
        <f>ROUND(I263*H263,2)</f>
        <v>500</v>
      </c>
      <c r="K263" s="212"/>
      <c r="L263" s="213"/>
      <c r="M263" s="214" t="s">
        <v>1</v>
      </c>
      <c r="N263" s="215" t="s">
        <v>44</v>
      </c>
      <c r="P263" s="172">
        <f>O263*H263</f>
        <v>0</v>
      </c>
      <c r="Q263" s="172">
        <v>0</v>
      </c>
      <c r="R263" s="172">
        <f>Q263*H263</f>
        <v>0</v>
      </c>
      <c r="S263" s="172">
        <v>0</v>
      </c>
      <c r="T263" s="173">
        <f>S263*H263</f>
        <v>0</v>
      </c>
      <c r="AR263" s="174" t="s">
        <v>421</v>
      </c>
      <c r="AT263" s="174" t="s">
        <v>509</v>
      </c>
      <c r="AU263" s="174" t="s">
        <v>85</v>
      </c>
      <c r="AY263" s="17" t="s">
        <v>181</v>
      </c>
      <c r="BE263" s="103">
        <f>IF(N263="základná",J263,0)</f>
        <v>0</v>
      </c>
      <c r="BF263" s="103">
        <f>IF(N263="znížená",J263,0)</f>
        <v>500</v>
      </c>
      <c r="BG263" s="103">
        <f>IF(N263="zákl. prenesená",J263,0)</f>
        <v>0</v>
      </c>
      <c r="BH263" s="103">
        <f>IF(N263="zníž. prenesená",J263,0)</f>
        <v>0</v>
      </c>
      <c r="BI263" s="103">
        <f>IF(N263="nulová",J263,0)</f>
        <v>0</v>
      </c>
      <c r="BJ263" s="17" t="s">
        <v>90</v>
      </c>
      <c r="BK263" s="103">
        <f>ROUND(I263*H263,2)</f>
        <v>500</v>
      </c>
      <c r="BL263" s="17" t="s">
        <v>421</v>
      </c>
      <c r="BM263" s="174" t="s">
        <v>655</v>
      </c>
    </row>
    <row r="264" spans="2:65" s="11" customFormat="1" ht="25.9" customHeight="1">
      <c r="B264" s="152"/>
      <c r="D264" s="153" t="s">
        <v>77</v>
      </c>
      <c r="E264" s="154" t="s">
        <v>160</v>
      </c>
      <c r="F264" s="154" t="s">
        <v>424</v>
      </c>
      <c r="I264" s="155"/>
      <c r="J264" s="135">
        <f>BK264</f>
        <v>500.07</v>
      </c>
      <c r="L264" s="152"/>
      <c r="M264" s="156"/>
      <c r="P264" s="157">
        <f>P265</f>
        <v>0</v>
      </c>
      <c r="R264" s="157">
        <f>R265</f>
        <v>0</v>
      </c>
      <c r="T264" s="158">
        <f>T265</f>
        <v>0</v>
      </c>
      <c r="AR264" s="153" t="s">
        <v>210</v>
      </c>
      <c r="AT264" s="159" t="s">
        <v>77</v>
      </c>
      <c r="AU264" s="159" t="s">
        <v>78</v>
      </c>
      <c r="AY264" s="153" t="s">
        <v>181</v>
      </c>
      <c r="BK264" s="160">
        <f>BK265</f>
        <v>500.07</v>
      </c>
    </row>
    <row r="265" spans="2:65" s="1" customFormat="1" ht="24.2" customHeight="1">
      <c r="B265" s="34"/>
      <c r="C265" s="163" t="s">
        <v>656</v>
      </c>
      <c r="D265" s="163" t="s">
        <v>184</v>
      </c>
      <c r="E265" s="164" t="s">
        <v>426</v>
      </c>
      <c r="F265" s="165" t="s">
        <v>427</v>
      </c>
      <c r="G265" s="166" t="s">
        <v>428</v>
      </c>
      <c r="H265" s="192">
        <v>238.13</v>
      </c>
      <c r="I265" s="168">
        <v>2.1</v>
      </c>
      <c r="J265" s="169">
        <f>ROUND(I265*H265,2)</f>
        <v>500.07</v>
      </c>
      <c r="K265" s="170"/>
      <c r="L265" s="34"/>
      <c r="M265" s="171" t="s">
        <v>1</v>
      </c>
      <c r="N265" s="137" t="s">
        <v>44</v>
      </c>
      <c r="P265" s="172">
        <f>O265*H265</f>
        <v>0</v>
      </c>
      <c r="Q265" s="172">
        <v>0</v>
      </c>
      <c r="R265" s="172">
        <f>Q265*H265</f>
        <v>0</v>
      </c>
      <c r="S265" s="172">
        <v>0</v>
      </c>
      <c r="T265" s="173">
        <f>S265*H265</f>
        <v>0</v>
      </c>
      <c r="AR265" s="174" t="s">
        <v>429</v>
      </c>
      <c r="AT265" s="174" t="s">
        <v>184</v>
      </c>
      <c r="AU265" s="174" t="s">
        <v>85</v>
      </c>
      <c r="AY265" s="17" t="s">
        <v>181</v>
      </c>
      <c r="BE265" s="103">
        <f>IF(N265="základná",J265,0)</f>
        <v>0</v>
      </c>
      <c r="BF265" s="103">
        <f>IF(N265="znížená",J265,0)</f>
        <v>500.07</v>
      </c>
      <c r="BG265" s="103">
        <f>IF(N265="zákl. prenesená",J265,0)</f>
        <v>0</v>
      </c>
      <c r="BH265" s="103">
        <f>IF(N265="zníž. prenesená",J265,0)</f>
        <v>0</v>
      </c>
      <c r="BI265" s="103">
        <f>IF(N265="nulová",J265,0)</f>
        <v>0</v>
      </c>
      <c r="BJ265" s="17" t="s">
        <v>90</v>
      </c>
      <c r="BK265" s="103">
        <f>ROUND(I265*H265,2)</f>
        <v>500.07</v>
      </c>
      <c r="BL265" s="17" t="s">
        <v>429</v>
      </c>
      <c r="BM265" s="174" t="s">
        <v>657</v>
      </c>
    </row>
    <row r="266" spans="2:65" s="1" customFormat="1" ht="49.9" customHeight="1">
      <c r="B266" s="34"/>
      <c r="E266" s="154" t="s">
        <v>431</v>
      </c>
      <c r="F266" s="154" t="s">
        <v>432</v>
      </c>
      <c r="J266" s="135">
        <f t="shared" ref="J266:J276" si="5">BK266</f>
        <v>0</v>
      </c>
      <c r="L266" s="34"/>
      <c r="M266" s="177"/>
      <c r="T266" s="61"/>
      <c r="AT266" s="17" t="s">
        <v>77</v>
      </c>
      <c r="AU266" s="17" t="s">
        <v>78</v>
      </c>
      <c r="AY266" s="17" t="s">
        <v>433</v>
      </c>
      <c r="BK266" s="103">
        <f>SUM(BK267:BK276)</f>
        <v>0</v>
      </c>
    </row>
    <row r="267" spans="2:65" s="1" customFormat="1" ht="16.350000000000001" customHeight="1">
      <c r="B267" s="34"/>
      <c r="C267" s="193" t="s">
        <v>1</v>
      </c>
      <c r="D267" s="193" t="s">
        <v>184</v>
      </c>
      <c r="E267" s="194" t="s">
        <v>1</v>
      </c>
      <c r="F267" s="195" t="s">
        <v>1</v>
      </c>
      <c r="G267" s="196" t="s">
        <v>1</v>
      </c>
      <c r="H267" s="197"/>
      <c r="I267" s="198"/>
      <c r="J267" s="199">
        <f t="shared" si="5"/>
        <v>0</v>
      </c>
      <c r="K267" s="170"/>
      <c r="L267" s="34"/>
      <c r="M267" s="200" t="s">
        <v>1</v>
      </c>
      <c r="N267" s="201" t="s">
        <v>44</v>
      </c>
      <c r="T267" s="61"/>
      <c r="AT267" s="17" t="s">
        <v>433</v>
      </c>
      <c r="AU267" s="17" t="s">
        <v>85</v>
      </c>
      <c r="AY267" s="17" t="s">
        <v>433</v>
      </c>
      <c r="BE267" s="103">
        <f t="shared" ref="BE267:BE276" si="6">IF(N267="základná",J267,0)</f>
        <v>0</v>
      </c>
      <c r="BF267" s="103">
        <f t="shared" ref="BF267:BF276" si="7">IF(N267="znížená",J267,0)</f>
        <v>0</v>
      </c>
      <c r="BG267" s="103">
        <f t="shared" ref="BG267:BG276" si="8">IF(N267="zákl. prenesená",J267,0)</f>
        <v>0</v>
      </c>
      <c r="BH267" s="103">
        <f t="shared" ref="BH267:BH276" si="9">IF(N267="zníž. prenesená",J267,0)</f>
        <v>0</v>
      </c>
      <c r="BI267" s="103">
        <f t="shared" ref="BI267:BI276" si="10">IF(N267="nulová",J267,0)</f>
        <v>0</v>
      </c>
      <c r="BJ267" s="17" t="s">
        <v>90</v>
      </c>
      <c r="BK267" s="103">
        <f t="shared" ref="BK267:BK276" si="11">I267*H267</f>
        <v>0</v>
      </c>
    </row>
    <row r="268" spans="2:65" s="1" customFormat="1" ht="16.350000000000001" customHeight="1">
      <c r="B268" s="34"/>
      <c r="C268" s="193" t="s">
        <v>1</v>
      </c>
      <c r="D268" s="193" t="s">
        <v>184</v>
      </c>
      <c r="E268" s="194" t="s">
        <v>1</v>
      </c>
      <c r="F268" s="195" t="s">
        <v>1</v>
      </c>
      <c r="G268" s="196" t="s">
        <v>1</v>
      </c>
      <c r="H268" s="197"/>
      <c r="I268" s="198"/>
      <c r="J268" s="199">
        <f t="shared" si="5"/>
        <v>0</v>
      </c>
      <c r="K268" s="170"/>
      <c r="L268" s="34"/>
      <c r="M268" s="200" t="s">
        <v>1</v>
      </c>
      <c r="N268" s="201" t="s">
        <v>44</v>
      </c>
      <c r="T268" s="61"/>
      <c r="AT268" s="17" t="s">
        <v>433</v>
      </c>
      <c r="AU268" s="17" t="s">
        <v>85</v>
      </c>
      <c r="AY268" s="17" t="s">
        <v>433</v>
      </c>
      <c r="BE268" s="103">
        <f t="shared" si="6"/>
        <v>0</v>
      </c>
      <c r="BF268" s="103">
        <f t="shared" si="7"/>
        <v>0</v>
      </c>
      <c r="BG268" s="103">
        <f t="shared" si="8"/>
        <v>0</v>
      </c>
      <c r="BH268" s="103">
        <f t="shared" si="9"/>
        <v>0</v>
      </c>
      <c r="BI268" s="103">
        <f t="shared" si="10"/>
        <v>0</v>
      </c>
      <c r="BJ268" s="17" t="s">
        <v>90</v>
      </c>
      <c r="BK268" s="103">
        <f t="shared" si="11"/>
        <v>0</v>
      </c>
    </row>
    <row r="269" spans="2:65" s="1" customFormat="1" ht="16.350000000000001" customHeight="1">
      <c r="B269" s="34"/>
      <c r="C269" s="193" t="s">
        <v>1</v>
      </c>
      <c r="D269" s="193" t="s">
        <v>184</v>
      </c>
      <c r="E269" s="194" t="s">
        <v>1</v>
      </c>
      <c r="F269" s="195" t="s">
        <v>1</v>
      </c>
      <c r="G269" s="196" t="s">
        <v>1</v>
      </c>
      <c r="H269" s="197"/>
      <c r="I269" s="198"/>
      <c r="J269" s="199">
        <f t="shared" si="5"/>
        <v>0</v>
      </c>
      <c r="K269" s="170"/>
      <c r="L269" s="34"/>
      <c r="M269" s="200" t="s">
        <v>1</v>
      </c>
      <c r="N269" s="201" t="s">
        <v>44</v>
      </c>
      <c r="T269" s="61"/>
      <c r="AT269" s="17" t="s">
        <v>433</v>
      </c>
      <c r="AU269" s="17" t="s">
        <v>85</v>
      </c>
      <c r="AY269" s="17" t="s">
        <v>433</v>
      </c>
      <c r="BE269" s="103">
        <f t="shared" si="6"/>
        <v>0</v>
      </c>
      <c r="BF269" s="103">
        <f t="shared" si="7"/>
        <v>0</v>
      </c>
      <c r="BG269" s="103">
        <f t="shared" si="8"/>
        <v>0</v>
      </c>
      <c r="BH269" s="103">
        <f t="shared" si="9"/>
        <v>0</v>
      </c>
      <c r="BI269" s="103">
        <f t="shared" si="10"/>
        <v>0</v>
      </c>
      <c r="BJ269" s="17" t="s">
        <v>90</v>
      </c>
      <c r="BK269" s="103">
        <f t="shared" si="11"/>
        <v>0</v>
      </c>
    </row>
    <row r="270" spans="2:65" s="1" customFormat="1" ht="16.350000000000001" customHeight="1">
      <c r="B270" s="34"/>
      <c r="C270" s="193" t="s">
        <v>1</v>
      </c>
      <c r="D270" s="193" t="s">
        <v>184</v>
      </c>
      <c r="E270" s="194" t="s">
        <v>1</v>
      </c>
      <c r="F270" s="195" t="s">
        <v>1</v>
      </c>
      <c r="G270" s="196" t="s">
        <v>1</v>
      </c>
      <c r="H270" s="197"/>
      <c r="I270" s="198"/>
      <c r="J270" s="199">
        <f t="shared" si="5"/>
        <v>0</v>
      </c>
      <c r="K270" s="170"/>
      <c r="L270" s="34"/>
      <c r="M270" s="200" t="s">
        <v>1</v>
      </c>
      <c r="N270" s="201" t="s">
        <v>44</v>
      </c>
      <c r="T270" s="61"/>
      <c r="AT270" s="17" t="s">
        <v>433</v>
      </c>
      <c r="AU270" s="17" t="s">
        <v>85</v>
      </c>
      <c r="AY270" s="17" t="s">
        <v>433</v>
      </c>
      <c r="BE270" s="103">
        <f t="shared" si="6"/>
        <v>0</v>
      </c>
      <c r="BF270" s="103">
        <f t="shared" si="7"/>
        <v>0</v>
      </c>
      <c r="BG270" s="103">
        <f t="shared" si="8"/>
        <v>0</v>
      </c>
      <c r="BH270" s="103">
        <f t="shared" si="9"/>
        <v>0</v>
      </c>
      <c r="BI270" s="103">
        <f t="shared" si="10"/>
        <v>0</v>
      </c>
      <c r="BJ270" s="17" t="s">
        <v>90</v>
      </c>
      <c r="BK270" s="103">
        <f t="shared" si="11"/>
        <v>0</v>
      </c>
    </row>
    <row r="271" spans="2:65" s="1" customFormat="1" ht="16.350000000000001" customHeight="1">
      <c r="B271" s="34"/>
      <c r="C271" s="193" t="s">
        <v>1</v>
      </c>
      <c r="D271" s="193" t="s">
        <v>184</v>
      </c>
      <c r="E271" s="194" t="s">
        <v>1</v>
      </c>
      <c r="F271" s="195" t="s">
        <v>1</v>
      </c>
      <c r="G271" s="196" t="s">
        <v>1</v>
      </c>
      <c r="H271" s="197"/>
      <c r="I271" s="198"/>
      <c r="J271" s="199">
        <f t="shared" si="5"/>
        <v>0</v>
      </c>
      <c r="K271" s="170"/>
      <c r="L271" s="34"/>
      <c r="M271" s="200" t="s">
        <v>1</v>
      </c>
      <c r="N271" s="201" t="s">
        <v>44</v>
      </c>
      <c r="T271" s="61"/>
      <c r="AT271" s="17" t="s">
        <v>433</v>
      </c>
      <c r="AU271" s="17" t="s">
        <v>85</v>
      </c>
      <c r="AY271" s="17" t="s">
        <v>433</v>
      </c>
      <c r="BE271" s="103">
        <f t="shared" si="6"/>
        <v>0</v>
      </c>
      <c r="BF271" s="103">
        <f t="shared" si="7"/>
        <v>0</v>
      </c>
      <c r="BG271" s="103">
        <f t="shared" si="8"/>
        <v>0</v>
      </c>
      <c r="BH271" s="103">
        <f t="shared" si="9"/>
        <v>0</v>
      </c>
      <c r="BI271" s="103">
        <f t="shared" si="10"/>
        <v>0</v>
      </c>
      <c r="BJ271" s="17" t="s">
        <v>90</v>
      </c>
      <c r="BK271" s="103">
        <f t="shared" si="11"/>
        <v>0</v>
      </c>
    </row>
    <row r="272" spans="2:65" s="1" customFormat="1" ht="16.350000000000001" customHeight="1">
      <c r="B272" s="34"/>
      <c r="C272" s="193" t="s">
        <v>1</v>
      </c>
      <c r="D272" s="193" t="s">
        <v>184</v>
      </c>
      <c r="E272" s="194" t="s">
        <v>1</v>
      </c>
      <c r="F272" s="195" t="s">
        <v>1</v>
      </c>
      <c r="G272" s="196" t="s">
        <v>1</v>
      </c>
      <c r="H272" s="197"/>
      <c r="I272" s="198"/>
      <c r="J272" s="199">
        <f t="shared" si="5"/>
        <v>0</v>
      </c>
      <c r="K272" s="170"/>
      <c r="L272" s="34"/>
      <c r="M272" s="200" t="s">
        <v>1</v>
      </c>
      <c r="N272" s="201" t="s">
        <v>44</v>
      </c>
      <c r="T272" s="61"/>
      <c r="AT272" s="17" t="s">
        <v>433</v>
      </c>
      <c r="AU272" s="17" t="s">
        <v>85</v>
      </c>
      <c r="AY272" s="17" t="s">
        <v>433</v>
      </c>
      <c r="BE272" s="103">
        <f t="shared" si="6"/>
        <v>0</v>
      </c>
      <c r="BF272" s="103">
        <f t="shared" si="7"/>
        <v>0</v>
      </c>
      <c r="BG272" s="103">
        <f t="shared" si="8"/>
        <v>0</v>
      </c>
      <c r="BH272" s="103">
        <f t="shared" si="9"/>
        <v>0</v>
      </c>
      <c r="BI272" s="103">
        <f t="shared" si="10"/>
        <v>0</v>
      </c>
      <c r="BJ272" s="17" t="s">
        <v>90</v>
      </c>
      <c r="BK272" s="103">
        <f t="shared" si="11"/>
        <v>0</v>
      </c>
    </row>
    <row r="273" spans="2:63" s="1" customFormat="1" ht="16.350000000000001" customHeight="1">
      <c r="B273" s="34"/>
      <c r="C273" s="193" t="s">
        <v>1</v>
      </c>
      <c r="D273" s="193" t="s">
        <v>184</v>
      </c>
      <c r="E273" s="194" t="s">
        <v>1</v>
      </c>
      <c r="F273" s="195" t="s">
        <v>1</v>
      </c>
      <c r="G273" s="196" t="s">
        <v>1</v>
      </c>
      <c r="H273" s="197"/>
      <c r="I273" s="198"/>
      <c r="J273" s="199">
        <f t="shared" si="5"/>
        <v>0</v>
      </c>
      <c r="K273" s="170"/>
      <c r="L273" s="34"/>
      <c r="M273" s="200" t="s">
        <v>1</v>
      </c>
      <c r="N273" s="201" t="s">
        <v>44</v>
      </c>
      <c r="T273" s="61"/>
      <c r="AT273" s="17" t="s">
        <v>433</v>
      </c>
      <c r="AU273" s="17" t="s">
        <v>85</v>
      </c>
      <c r="AY273" s="17" t="s">
        <v>433</v>
      </c>
      <c r="BE273" s="103">
        <f t="shared" si="6"/>
        <v>0</v>
      </c>
      <c r="BF273" s="103">
        <f t="shared" si="7"/>
        <v>0</v>
      </c>
      <c r="BG273" s="103">
        <f t="shared" si="8"/>
        <v>0</v>
      </c>
      <c r="BH273" s="103">
        <f t="shared" si="9"/>
        <v>0</v>
      </c>
      <c r="BI273" s="103">
        <f t="shared" si="10"/>
        <v>0</v>
      </c>
      <c r="BJ273" s="17" t="s">
        <v>90</v>
      </c>
      <c r="BK273" s="103">
        <f t="shared" si="11"/>
        <v>0</v>
      </c>
    </row>
    <row r="274" spans="2:63" s="1" customFormat="1" ht="16.350000000000001" customHeight="1">
      <c r="B274" s="34"/>
      <c r="C274" s="193" t="s">
        <v>1</v>
      </c>
      <c r="D274" s="193" t="s">
        <v>184</v>
      </c>
      <c r="E274" s="194" t="s">
        <v>1</v>
      </c>
      <c r="F274" s="195" t="s">
        <v>1</v>
      </c>
      <c r="G274" s="196" t="s">
        <v>1</v>
      </c>
      <c r="H274" s="197"/>
      <c r="I274" s="198"/>
      <c r="J274" s="199">
        <f t="shared" si="5"/>
        <v>0</v>
      </c>
      <c r="K274" s="170"/>
      <c r="L274" s="34"/>
      <c r="M274" s="200" t="s">
        <v>1</v>
      </c>
      <c r="N274" s="201" t="s">
        <v>44</v>
      </c>
      <c r="T274" s="61"/>
      <c r="AT274" s="17" t="s">
        <v>433</v>
      </c>
      <c r="AU274" s="17" t="s">
        <v>85</v>
      </c>
      <c r="AY274" s="17" t="s">
        <v>433</v>
      </c>
      <c r="BE274" s="103">
        <f t="shared" si="6"/>
        <v>0</v>
      </c>
      <c r="BF274" s="103">
        <f t="shared" si="7"/>
        <v>0</v>
      </c>
      <c r="BG274" s="103">
        <f t="shared" si="8"/>
        <v>0</v>
      </c>
      <c r="BH274" s="103">
        <f t="shared" si="9"/>
        <v>0</v>
      </c>
      <c r="BI274" s="103">
        <f t="shared" si="10"/>
        <v>0</v>
      </c>
      <c r="BJ274" s="17" t="s">
        <v>90</v>
      </c>
      <c r="BK274" s="103">
        <f t="shared" si="11"/>
        <v>0</v>
      </c>
    </row>
    <row r="275" spans="2:63" s="1" customFormat="1" ht="16.350000000000001" customHeight="1">
      <c r="B275" s="34"/>
      <c r="C275" s="193" t="s">
        <v>1</v>
      </c>
      <c r="D275" s="193" t="s">
        <v>184</v>
      </c>
      <c r="E275" s="194" t="s">
        <v>1</v>
      </c>
      <c r="F275" s="195" t="s">
        <v>1</v>
      </c>
      <c r="G275" s="196" t="s">
        <v>1</v>
      </c>
      <c r="H275" s="197"/>
      <c r="I275" s="198"/>
      <c r="J275" s="199">
        <f t="shared" si="5"/>
        <v>0</v>
      </c>
      <c r="K275" s="170"/>
      <c r="L275" s="34"/>
      <c r="M275" s="200" t="s">
        <v>1</v>
      </c>
      <c r="N275" s="201" t="s">
        <v>44</v>
      </c>
      <c r="T275" s="61"/>
      <c r="AT275" s="17" t="s">
        <v>433</v>
      </c>
      <c r="AU275" s="17" t="s">
        <v>85</v>
      </c>
      <c r="AY275" s="17" t="s">
        <v>433</v>
      </c>
      <c r="BE275" s="103">
        <f t="shared" si="6"/>
        <v>0</v>
      </c>
      <c r="BF275" s="103">
        <f t="shared" si="7"/>
        <v>0</v>
      </c>
      <c r="BG275" s="103">
        <f t="shared" si="8"/>
        <v>0</v>
      </c>
      <c r="BH275" s="103">
        <f t="shared" si="9"/>
        <v>0</v>
      </c>
      <c r="BI275" s="103">
        <f t="shared" si="10"/>
        <v>0</v>
      </c>
      <c r="BJ275" s="17" t="s">
        <v>90</v>
      </c>
      <c r="BK275" s="103">
        <f t="shared" si="11"/>
        <v>0</v>
      </c>
    </row>
    <row r="276" spans="2:63" s="1" customFormat="1" ht="16.350000000000001" customHeight="1">
      <c r="B276" s="34"/>
      <c r="C276" s="193" t="s">
        <v>1</v>
      </c>
      <c r="D276" s="193" t="s">
        <v>184</v>
      </c>
      <c r="E276" s="194" t="s">
        <v>1</v>
      </c>
      <c r="F276" s="195" t="s">
        <v>1</v>
      </c>
      <c r="G276" s="196" t="s">
        <v>1</v>
      </c>
      <c r="H276" s="197"/>
      <c r="I276" s="198"/>
      <c r="J276" s="199">
        <f t="shared" si="5"/>
        <v>0</v>
      </c>
      <c r="K276" s="170"/>
      <c r="L276" s="34"/>
      <c r="M276" s="200" t="s">
        <v>1</v>
      </c>
      <c r="N276" s="201" t="s">
        <v>44</v>
      </c>
      <c r="O276" s="202"/>
      <c r="P276" s="202"/>
      <c r="Q276" s="202"/>
      <c r="R276" s="202"/>
      <c r="S276" s="202"/>
      <c r="T276" s="203"/>
      <c r="AT276" s="17" t="s">
        <v>433</v>
      </c>
      <c r="AU276" s="17" t="s">
        <v>85</v>
      </c>
      <c r="AY276" s="17" t="s">
        <v>433</v>
      </c>
      <c r="BE276" s="103">
        <f t="shared" si="6"/>
        <v>0</v>
      </c>
      <c r="BF276" s="103">
        <f t="shared" si="7"/>
        <v>0</v>
      </c>
      <c r="BG276" s="103">
        <f t="shared" si="8"/>
        <v>0</v>
      </c>
      <c r="BH276" s="103">
        <f t="shared" si="9"/>
        <v>0</v>
      </c>
      <c r="BI276" s="103">
        <f t="shared" si="10"/>
        <v>0</v>
      </c>
      <c r="BJ276" s="17" t="s">
        <v>90</v>
      </c>
      <c r="BK276" s="103">
        <f t="shared" si="11"/>
        <v>0</v>
      </c>
    </row>
    <row r="277" spans="2:63" s="1" customFormat="1" ht="6.95" customHeight="1">
      <c r="B277" s="49"/>
      <c r="C277" s="50"/>
      <c r="D277" s="50"/>
      <c r="E277" s="50"/>
      <c r="F277" s="50"/>
      <c r="G277" s="50"/>
      <c r="H277" s="50"/>
      <c r="I277" s="50"/>
      <c r="J277" s="50"/>
      <c r="K277" s="50"/>
      <c r="L277" s="34"/>
    </row>
  </sheetData>
  <sheetProtection algorithmName="SHA-512" hashValue="SC+jYgzNXFLDTCtLpEdZ1J47p9sLmsX4jIYJCesSUepd4FQzX7pda/JVUKj/8SRh41M2oTLWsEjL2mon8uc+hw==" saltValue="N6A7IlRryV6CZowR8anb5o3+wAcuHhTNg1yM1wddEzcMCksyOupAFM5ltMCYEiUqTNUdxScsWZh0O9AaEXUG5A==" spinCount="100000" sheet="1" objects="1" scenarios="1" formatColumns="0" formatRows="0" autoFilter="0"/>
  <autoFilter ref="C148:K276" xr:uid="{00000000-0009-0000-0000-000002000000}"/>
  <mergeCells count="20">
    <mergeCell ref="E139:H139"/>
    <mergeCell ref="E137:H137"/>
    <mergeCell ref="E141:H141"/>
    <mergeCell ref="L2:V2"/>
    <mergeCell ref="D119:F119"/>
    <mergeCell ref="D120:F120"/>
    <mergeCell ref="D121:F121"/>
    <mergeCell ref="D122:F122"/>
    <mergeCell ref="D123:F123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  <mergeCell ref="E135:H135"/>
  </mergeCells>
  <dataValidations count="2">
    <dataValidation type="list" allowBlank="1" showInputMessage="1" showErrorMessage="1" error="Povolené sú hodnoty K, M." sqref="D267:D277" xr:uid="{00000000-0002-0000-0200-000000000000}">
      <formula1>"K, M"</formula1>
    </dataValidation>
    <dataValidation type="list" allowBlank="1" showInputMessage="1" showErrorMessage="1" error="Povolené sú hodnoty základná, znížená, nulová." sqref="N267:N277" xr:uid="{00000000-0002-0000-02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69"/>
  <sheetViews>
    <sheetView showGridLines="0" topLeftCell="A131" workbookViewId="0">
      <selection activeCell="I158" sqref="I15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7" t="s">
        <v>102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2:46" ht="24.95" customHeight="1">
      <c r="B4" s="20"/>
      <c r="D4" s="21" t="s">
        <v>133</v>
      </c>
      <c r="L4" s="20"/>
      <c r="M4" s="109" t="s">
        <v>9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90" t="str">
        <f>'Rekapitulácia stavby'!K6</f>
        <v>NÚRCH - modernizácia vybraných rehabilitačných priestorov</v>
      </c>
      <c r="F7" s="292"/>
      <c r="G7" s="292"/>
      <c r="H7" s="292"/>
      <c r="L7" s="20"/>
    </row>
    <row r="8" spans="2:46" ht="12.75">
      <c r="B8" s="20"/>
      <c r="D8" s="27" t="s">
        <v>134</v>
      </c>
      <c r="L8" s="20"/>
    </row>
    <row r="9" spans="2:46" ht="16.5" customHeight="1">
      <c r="B9" s="20"/>
      <c r="E9" s="290" t="s">
        <v>135</v>
      </c>
      <c r="F9" s="255"/>
      <c r="G9" s="255"/>
      <c r="H9" s="255"/>
      <c r="L9" s="20"/>
    </row>
    <row r="10" spans="2:46" ht="12" customHeight="1">
      <c r="B10" s="20"/>
      <c r="D10" s="27" t="s">
        <v>136</v>
      </c>
      <c r="L10" s="20"/>
    </row>
    <row r="11" spans="2:46" s="1" customFormat="1" ht="16.5" customHeight="1">
      <c r="B11" s="34"/>
      <c r="E11" s="284" t="s">
        <v>137</v>
      </c>
      <c r="F11" s="289"/>
      <c r="G11" s="289"/>
      <c r="H11" s="289"/>
      <c r="L11" s="34"/>
    </row>
    <row r="12" spans="2:46" s="1" customFormat="1" ht="12" customHeight="1">
      <c r="B12" s="34"/>
      <c r="D12" s="27" t="s">
        <v>138</v>
      </c>
      <c r="L12" s="34"/>
    </row>
    <row r="13" spans="2:46" s="1" customFormat="1" ht="16.5" customHeight="1">
      <c r="B13" s="34"/>
      <c r="E13" s="279" t="s">
        <v>658</v>
      </c>
      <c r="F13" s="289"/>
      <c r="G13" s="289"/>
      <c r="H13" s="289"/>
      <c r="L13" s="34"/>
    </row>
    <row r="14" spans="2:46" s="1" customFormat="1">
      <c r="B14" s="34"/>
      <c r="L14" s="34"/>
    </row>
    <row r="15" spans="2:46" s="1" customFormat="1" ht="12" customHeight="1">
      <c r="B15" s="34"/>
      <c r="D15" s="27" t="s">
        <v>17</v>
      </c>
      <c r="F15" s="25" t="s">
        <v>1</v>
      </c>
      <c r="I15" s="27" t="s">
        <v>18</v>
      </c>
      <c r="J15" s="25" t="s">
        <v>1</v>
      </c>
      <c r="L15" s="34"/>
    </row>
    <row r="16" spans="2:46" s="1" customFormat="1" ht="12" customHeight="1">
      <c r="B16" s="34"/>
      <c r="D16" s="27" t="s">
        <v>19</v>
      </c>
      <c r="F16" s="25" t="s">
        <v>20</v>
      </c>
      <c r="I16" s="27" t="s">
        <v>21</v>
      </c>
      <c r="J16" s="57">
        <f>'Rekapitulácia stavby'!AN8</f>
        <v>44967</v>
      </c>
      <c r="L16" s="34"/>
    </row>
    <row r="17" spans="2:12" s="1" customFormat="1" ht="10.9" customHeight="1">
      <c r="B17" s="34"/>
      <c r="L17" s="34"/>
    </row>
    <row r="18" spans="2:12" s="1" customFormat="1" ht="12" customHeight="1">
      <c r="B18" s="34"/>
      <c r="D18" s="27" t="s">
        <v>22</v>
      </c>
      <c r="I18" s="27" t="s">
        <v>23</v>
      </c>
      <c r="J18" s="25" t="s">
        <v>1</v>
      </c>
      <c r="L18" s="34"/>
    </row>
    <row r="19" spans="2:12" s="1" customFormat="1" ht="18" customHeight="1">
      <c r="B19" s="34"/>
      <c r="E19" s="25" t="s">
        <v>24</v>
      </c>
      <c r="I19" s="27" t="s">
        <v>25</v>
      </c>
      <c r="J19" s="25" t="s">
        <v>1</v>
      </c>
      <c r="L19" s="34"/>
    </row>
    <row r="20" spans="2:12" s="1" customFormat="1" ht="6.95" customHeight="1">
      <c r="B20" s="34"/>
      <c r="L20" s="34"/>
    </row>
    <row r="21" spans="2:12" s="1" customFormat="1" ht="12" customHeight="1">
      <c r="B21" s="34"/>
      <c r="D21" s="27" t="s">
        <v>26</v>
      </c>
      <c r="I21" s="27" t="s">
        <v>23</v>
      </c>
      <c r="J21" s="28" t="str">
        <f>'Rekapitulácia stavby'!AN13</f>
        <v>36396605</v>
      </c>
      <c r="L21" s="34"/>
    </row>
    <row r="22" spans="2:12" s="1" customFormat="1" ht="18" customHeight="1">
      <c r="B22" s="34"/>
      <c r="E22" s="291" t="str">
        <f>'Rekapitulácia stavby'!E14</f>
        <v>OB-BELSTAV, s.r.o., Olešná 500</v>
      </c>
      <c r="F22" s="254"/>
      <c r="G22" s="254"/>
      <c r="H22" s="254"/>
      <c r="I22" s="27" t="s">
        <v>25</v>
      </c>
      <c r="J22" s="28" t="str">
        <f>'Rekapitulácia stavby'!AN14</f>
        <v>SK2020135777</v>
      </c>
      <c r="L22" s="34"/>
    </row>
    <row r="23" spans="2:12" s="1" customFormat="1" ht="6.95" customHeight="1">
      <c r="B23" s="34"/>
      <c r="L23" s="34"/>
    </row>
    <row r="24" spans="2:12" s="1" customFormat="1" ht="12" customHeight="1">
      <c r="B24" s="34"/>
      <c r="D24" s="27" t="s">
        <v>27</v>
      </c>
      <c r="I24" s="27" t="s">
        <v>23</v>
      </c>
      <c r="J24" s="25" t="s">
        <v>28</v>
      </c>
      <c r="L24" s="34"/>
    </row>
    <row r="25" spans="2:12" s="1" customFormat="1" ht="18" customHeight="1">
      <c r="B25" s="34"/>
      <c r="E25" s="25" t="s">
        <v>29</v>
      </c>
      <c r="I25" s="27" t="s">
        <v>25</v>
      </c>
      <c r="J25" s="25" t="s">
        <v>30</v>
      </c>
      <c r="L25" s="34"/>
    </row>
    <row r="26" spans="2:12" s="1" customFormat="1" ht="6.95" customHeight="1">
      <c r="B26" s="34"/>
      <c r="L26" s="34"/>
    </row>
    <row r="27" spans="2:12" s="1" customFormat="1" ht="12" customHeight="1">
      <c r="B27" s="34"/>
      <c r="D27" s="27" t="s">
        <v>32</v>
      </c>
      <c r="I27" s="27" t="s">
        <v>23</v>
      </c>
      <c r="J27" s="25" t="s">
        <v>1</v>
      </c>
      <c r="L27" s="34"/>
    </row>
    <row r="28" spans="2:12" s="1" customFormat="1" ht="18" customHeight="1">
      <c r="B28" s="34"/>
      <c r="E28" s="25" t="s">
        <v>33</v>
      </c>
      <c r="I28" s="27" t="s">
        <v>25</v>
      </c>
      <c r="J28" s="25" t="s">
        <v>1</v>
      </c>
      <c r="L28" s="34"/>
    </row>
    <row r="29" spans="2:12" s="1" customFormat="1" ht="6.95" customHeight="1">
      <c r="B29" s="34"/>
      <c r="L29" s="34"/>
    </row>
    <row r="30" spans="2:12" s="1" customFormat="1" ht="12" customHeight="1">
      <c r="B30" s="34"/>
      <c r="D30" s="27" t="s">
        <v>34</v>
      </c>
      <c r="L30" s="34"/>
    </row>
    <row r="31" spans="2:12" s="7" customFormat="1" ht="16.5" customHeight="1">
      <c r="B31" s="110"/>
      <c r="E31" s="259" t="s">
        <v>1</v>
      </c>
      <c r="F31" s="259"/>
      <c r="G31" s="259"/>
      <c r="H31" s="259"/>
      <c r="L31" s="110"/>
    </row>
    <row r="32" spans="2:12" s="1" customFormat="1" ht="6.95" customHeight="1">
      <c r="B32" s="34"/>
      <c r="L32" s="34"/>
    </row>
    <row r="33" spans="2:12" s="1" customFormat="1" ht="6.95" customHeight="1">
      <c r="B33" s="34"/>
      <c r="D33" s="58"/>
      <c r="E33" s="58"/>
      <c r="F33" s="58"/>
      <c r="G33" s="58"/>
      <c r="H33" s="58"/>
      <c r="I33" s="58"/>
      <c r="J33" s="58"/>
      <c r="K33" s="58"/>
      <c r="L33" s="34"/>
    </row>
    <row r="34" spans="2:12" s="1" customFormat="1" ht="14.45" customHeight="1">
      <c r="B34" s="34"/>
      <c r="D34" s="25" t="s">
        <v>140</v>
      </c>
      <c r="J34" s="33">
        <f>J100</f>
        <v>19348.660000000003</v>
      </c>
      <c r="L34" s="34"/>
    </row>
    <row r="35" spans="2:12" s="1" customFormat="1" ht="14.45" customHeight="1">
      <c r="B35" s="34"/>
      <c r="D35" s="32" t="s">
        <v>127</v>
      </c>
      <c r="J35" s="33">
        <f>J108</f>
        <v>0</v>
      </c>
      <c r="L35" s="34"/>
    </row>
    <row r="36" spans="2:12" s="1" customFormat="1" ht="25.35" customHeight="1">
      <c r="B36" s="34"/>
      <c r="D36" s="111" t="s">
        <v>38</v>
      </c>
      <c r="J36" s="71">
        <f>ROUND(J34 + J35, 2)</f>
        <v>19348.66</v>
      </c>
      <c r="L36" s="34"/>
    </row>
    <row r="37" spans="2:12" s="1" customFormat="1" ht="6.95" customHeight="1">
      <c r="B37" s="34"/>
      <c r="D37" s="58"/>
      <c r="E37" s="58"/>
      <c r="F37" s="58"/>
      <c r="G37" s="58"/>
      <c r="H37" s="58"/>
      <c r="I37" s="58"/>
      <c r="J37" s="58"/>
      <c r="K37" s="58"/>
      <c r="L37" s="34"/>
    </row>
    <row r="38" spans="2:12" s="1" customFormat="1" ht="14.45" customHeight="1">
      <c r="B38" s="34"/>
      <c r="F38" s="37" t="s">
        <v>40</v>
      </c>
      <c r="I38" s="37" t="s">
        <v>39</v>
      </c>
      <c r="J38" s="37" t="s">
        <v>41</v>
      </c>
      <c r="L38" s="34"/>
    </row>
    <row r="39" spans="2:12" s="1" customFormat="1" ht="14.45" customHeight="1">
      <c r="B39" s="34"/>
      <c r="D39" s="60" t="s">
        <v>42</v>
      </c>
      <c r="E39" s="39" t="s">
        <v>43</v>
      </c>
      <c r="F39" s="112">
        <f>ROUND((ROUND((SUM(BE108:BE115) + SUM(BE139:BE157)),  2) + SUM(BE159:BE168)), 2)</f>
        <v>0</v>
      </c>
      <c r="G39" s="113"/>
      <c r="H39" s="113"/>
      <c r="I39" s="114">
        <v>0.2</v>
      </c>
      <c r="J39" s="112">
        <f>ROUND((ROUND(((SUM(BE108:BE115) + SUM(BE139:BE157))*I39),  2) + (SUM(BE159:BE168)*I39)), 2)</f>
        <v>0</v>
      </c>
      <c r="L39" s="34"/>
    </row>
    <row r="40" spans="2:12" s="1" customFormat="1" ht="14.45" customHeight="1">
      <c r="B40" s="34"/>
      <c r="E40" s="39" t="s">
        <v>44</v>
      </c>
      <c r="F40" s="112">
        <f>ROUND((ROUND((SUM(BF108:BF115) + SUM(BF139:BF157)),  2) + SUM(BF159:BF168)), 2)</f>
        <v>19348.66</v>
      </c>
      <c r="G40" s="113"/>
      <c r="H40" s="113"/>
      <c r="I40" s="114">
        <v>0.2</v>
      </c>
      <c r="J40" s="112">
        <f>ROUND((ROUND(((SUM(BF108:BF115) + SUM(BF139:BF157))*I40),  2) + (SUM(BF159:BF168)*I40)), 2)</f>
        <v>3869.73</v>
      </c>
      <c r="L40" s="34"/>
    </row>
    <row r="41" spans="2:12" s="1" customFormat="1" ht="14.45" hidden="1" customHeight="1">
      <c r="B41" s="34"/>
      <c r="E41" s="27" t="s">
        <v>45</v>
      </c>
      <c r="F41" s="90">
        <f>ROUND((ROUND((SUM(BG108:BG115) + SUM(BG139:BG157)),  2) + SUM(BG159:BG168)), 2)</f>
        <v>0</v>
      </c>
      <c r="I41" s="115">
        <v>0.2</v>
      </c>
      <c r="J41" s="90">
        <f>0</f>
        <v>0</v>
      </c>
      <c r="L41" s="34"/>
    </row>
    <row r="42" spans="2:12" s="1" customFormat="1" ht="14.45" hidden="1" customHeight="1">
      <c r="B42" s="34"/>
      <c r="E42" s="27" t="s">
        <v>46</v>
      </c>
      <c r="F42" s="90">
        <f>ROUND((ROUND((SUM(BH108:BH115) + SUM(BH139:BH157)),  2) + SUM(BH159:BH168)), 2)</f>
        <v>0</v>
      </c>
      <c r="I42" s="115">
        <v>0.2</v>
      </c>
      <c r="J42" s="90">
        <f>0</f>
        <v>0</v>
      </c>
      <c r="L42" s="34"/>
    </row>
    <row r="43" spans="2:12" s="1" customFormat="1" ht="14.45" hidden="1" customHeight="1">
      <c r="B43" s="34"/>
      <c r="E43" s="39" t="s">
        <v>47</v>
      </c>
      <c r="F43" s="112">
        <f>ROUND((ROUND((SUM(BI108:BI115) + SUM(BI139:BI157)),  2) + SUM(BI159:BI168)), 2)</f>
        <v>0</v>
      </c>
      <c r="G43" s="113"/>
      <c r="H43" s="113"/>
      <c r="I43" s="114">
        <v>0</v>
      </c>
      <c r="J43" s="112">
        <f>0</f>
        <v>0</v>
      </c>
      <c r="L43" s="34"/>
    </row>
    <row r="44" spans="2:12" s="1" customFormat="1" ht="6.95" customHeight="1">
      <c r="B44" s="34"/>
      <c r="L44" s="34"/>
    </row>
    <row r="45" spans="2:12" s="1" customFormat="1" ht="25.35" customHeight="1">
      <c r="B45" s="34"/>
      <c r="C45" s="107"/>
      <c r="D45" s="116" t="s">
        <v>48</v>
      </c>
      <c r="E45" s="62"/>
      <c r="F45" s="62"/>
      <c r="G45" s="117" t="s">
        <v>49</v>
      </c>
      <c r="H45" s="118" t="s">
        <v>50</v>
      </c>
      <c r="I45" s="62"/>
      <c r="J45" s="119">
        <f>SUM(J36:J43)</f>
        <v>23218.39</v>
      </c>
      <c r="K45" s="120"/>
      <c r="L45" s="34"/>
    </row>
    <row r="46" spans="2:12" s="1" customFormat="1" ht="14.45" customHeight="1">
      <c r="B46" s="34"/>
      <c r="L46" s="34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4"/>
      <c r="D50" s="46" t="s">
        <v>51</v>
      </c>
      <c r="E50" s="47"/>
      <c r="F50" s="47"/>
      <c r="G50" s="46" t="s">
        <v>52</v>
      </c>
      <c r="H50" s="47"/>
      <c r="I50" s="47"/>
      <c r="J50" s="47"/>
      <c r="K50" s="47"/>
      <c r="L50" s="34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4"/>
      <c r="D61" s="48" t="s">
        <v>53</v>
      </c>
      <c r="E61" s="36"/>
      <c r="F61" s="121" t="s">
        <v>54</v>
      </c>
      <c r="G61" s="48" t="s">
        <v>53</v>
      </c>
      <c r="H61" s="36"/>
      <c r="I61" s="36"/>
      <c r="J61" s="122" t="s">
        <v>54</v>
      </c>
      <c r="K61" s="36"/>
      <c r="L61" s="34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4"/>
      <c r="D65" s="46" t="s">
        <v>55</v>
      </c>
      <c r="E65" s="47"/>
      <c r="F65" s="47"/>
      <c r="G65" s="46" t="s">
        <v>56</v>
      </c>
      <c r="H65" s="47"/>
      <c r="I65" s="47"/>
      <c r="J65" s="47"/>
      <c r="K65" s="47"/>
      <c r="L65" s="34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4"/>
      <c r="D76" s="48" t="s">
        <v>53</v>
      </c>
      <c r="E76" s="36"/>
      <c r="F76" s="121" t="s">
        <v>54</v>
      </c>
      <c r="G76" s="48" t="s">
        <v>53</v>
      </c>
      <c r="H76" s="36"/>
      <c r="I76" s="36"/>
      <c r="J76" s="122" t="s">
        <v>54</v>
      </c>
      <c r="K76" s="36"/>
      <c r="L76" s="34"/>
    </row>
    <row r="77" spans="2:12" s="1" customFormat="1" ht="14.45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34"/>
    </row>
    <row r="81" spans="2:12" s="1" customFormat="1" ht="6.95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34"/>
    </row>
    <row r="82" spans="2:12" s="1" customFormat="1" ht="24.95" customHeight="1">
      <c r="B82" s="34"/>
      <c r="C82" s="21" t="s">
        <v>141</v>
      </c>
      <c r="L82" s="34"/>
    </row>
    <row r="83" spans="2:12" s="1" customFormat="1" ht="6.95" customHeight="1">
      <c r="B83" s="34"/>
      <c r="L83" s="34"/>
    </row>
    <row r="84" spans="2:12" s="1" customFormat="1" ht="12" customHeight="1">
      <c r="B84" s="34"/>
      <c r="C84" s="27" t="s">
        <v>15</v>
      </c>
      <c r="L84" s="34"/>
    </row>
    <row r="85" spans="2:12" s="1" customFormat="1" ht="16.5" customHeight="1">
      <c r="B85" s="34"/>
      <c r="E85" s="290" t="str">
        <f>E7</f>
        <v>NÚRCH - modernizácia vybraných rehabilitačných priestorov</v>
      </c>
      <c r="F85" s="292"/>
      <c r="G85" s="292"/>
      <c r="H85" s="292"/>
      <c r="L85" s="34"/>
    </row>
    <row r="86" spans="2:12" ht="12" customHeight="1">
      <c r="B86" s="20"/>
      <c r="C86" s="27" t="s">
        <v>134</v>
      </c>
      <c r="L86" s="20"/>
    </row>
    <row r="87" spans="2:12" ht="16.5" customHeight="1">
      <c r="B87" s="20"/>
      <c r="E87" s="290" t="s">
        <v>135</v>
      </c>
      <c r="F87" s="255"/>
      <c r="G87" s="255"/>
      <c r="H87" s="255"/>
      <c r="L87" s="20"/>
    </row>
    <row r="88" spans="2:12" ht="12" customHeight="1">
      <c r="B88" s="20"/>
      <c r="C88" s="27" t="s">
        <v>136</v>
      </c>
      <c r="L88" s="20"/>
    </row>
    <row r="89" spans="2:12" s="1" customFormat="1" ht="16.5" customHeight="1">
      <c r="B89" s="34"/>
      <c r="E89" s="284" t="s">
        <v>137</v>
      </c>
      <c r="F89" s="289"/>
      <c r="G89" s="289"/>
      <c r="H89" s="289"/>
      <c r="L89" s="34"/>
    </row>
    <row r="90" spans="2:12" s="1" customFormat="1" ht="12" customHeight="1">
      <c r="B90" s="34"/>
      <c r="C90" s="27" t="s">
        <v>138</v>
      </c>
      <c r="L90" s="34"/>
    </row>
    <row r="91" spans="2:12" s="1" customFormat="1" ht="16.5" customHeight="1">
      <c r="B91" s="34"/>
      <c r="E91" s="279" t="str">
        <f>E13</f>
        <v>01-01-03 - PSV, stolárske výrobky</v>
      </c>
      <c r="F91" s="289"/>
      <c r="G91" s="289"/>
      <c r="H91" s="289"/>
      <c r="L91" s="34"/>
    </row>
    <row r="92" spans="2:12" s="1" customFormat="1" ht="6.95" customHeight="1">
      <c r="B92" s="34"/>
      <c r="L92" s="34"/>
    </row>
    <row r="93" spans="2:12" s="1" customFormat="1" ht="12" customHeight="1">
      <c r="B93" s="34"/>
      <c r="C93" s="27" t="s">
        <v>19</v>
      </c>
      <c r="F93" s="25" t="str">
        <f>F16</f>
        <v>Piešťany, Nábrežie Ivana Krasku, p.č: 5825/2</v>
      </c>
      <c r="I93" s="27" t="s">
        <v>21</v>
      </c>
      <c r="J93" s="57">
        <f>IF(J16="","",J16)</f>
        <v>44967</v>
      </c>
      <c r="L93" s="34"/>
    </row>
    <row r="94" spans="2:12" s="1" customFormat="1" ht="6.95" customHeight="1">
      <c r="B94" s="34"/>
      <c r="L94" s="34"/>
    </row>
    <row r="95" spans="2:12" s="1" customFormat="1" ht="15.2" customHeight="1">
      <c r="B95" s="34"/>
      <c r="C95" s="27" t="s">
        <v>22</v>
      </c>
      <c r="F95" s="25" t="str">
        <f>E19</f>
        <v>NURCH Piešťany, Nábr. I. Krasku 4, 921 12 Piešťany</v>
      </c>
      <c r="I95" s="27" t="s">
        <v>27</v>
      </c>
      <c r="J95" s="30" t="str">
        <f>E25</f>
        <v>Portik spol. s r.o.</v>
      </c>
      <c r="L95" s="34"/>
    </row>
    <row r="96" spans="2:12" s="1" customFormat="1" ht="15.2" customHeight="1">
      <c r="B96" s="34"/>
      <c r="C96" s="27" t="s">
        <v>26</v>
      </c>
      <c r="F96" s="25" t="str">
        <f>IF(E22="","",E22)</f>
        <v>OB-BELSTAV, s.r.o., Olešná 500</v>
      </c>
      <c r="I96" s="27" t="s">
        <v>32</v>
      </c>
      <c r="J96" s="30" t="str">
        <f>E28</f>
        <v>Kovács</v>
      </c>
      <c r="L96" s="34"/>
    </row>
    <row r="97" spans="2:65" s="1" customFormat="1" ht="10.35" customHeight="1">
      <c r="B97" s="34"/>
      <c r="L97" s="34"/>
    </row>
    <row r="98" spans="2:65" s="1" customFormat="1" ht="29.25" customHeight="1">
      <c r="B98" s="34"/>
      <c r="C98" s="123" t="s">
        <v>142</v>
      </c>
      <c r="D98" s="107"/>
      <c r="E98" s="107"/>
      <c r="F98" s="107"/>
      <c r="G98" s="107"/>
      <c r="H98" s="107"/>
      <c r="I98" s="107"/>
      <c r="J98" s="124" t="s">
        <v>143</v>
      </c>
      <c r="K98" s="107"/>
      <c r="L98" s="34"/>
    </row>
    <row r="99" spans="2:65" s="1" customFormat="1" ht="10.35" customHeight="1">
      <c r="B99" s="34"/>
      <c r="L99" s="34"/>
    </row>
    <row r="100" spans="2:65" s="1" customFormat="1" ht="22.9" customHeight="1">
      <c r="B100" s="34"/>
      <c r="C100" s="125" t="s">
        <v>144</v>
      </c>
      <c r="J100" s="71">
        <f>J139</f>
        <v>19348.660000000003</v>
      </c>
      <c r="L100" s="34"/>
      <c r="AU100" s="17" t="s">
        <v>145</v>
      </c>
    </row>
    <row r="101" spans="2:65" s="8" customFormat="1" ht="24.95" customHeight="1">
      <c r="B101" s="126"/>
      <c r="D101" s="127" t="s">
        <v>149</v>
      </c>
      <c r="E101" s="128"/>
      <c r="F101" s="128"/>
      <c r="G101" s="128"/>
      <c r="H101" s="128"/>
      <c r="I101" s="128"/>
      <c r="J101" s="129">
        <f>J140</f>
        <v>18847.190000000002</v>
      </c>
      <c r="L101" s="126"/>
    </row>
    <row r="102" spans="2:65" s="9" customFormat="1" ht="19.899999999999999" customHeight="1">
      <c r="B102" s="130"/>
      <c r="D102" s="131" t="s">
        <v>659</v>
      </c>
      <c r="E102" s="132"/>
      <c r="F102" s="132"/>
      <c r="G102" s="132"/>
      <c r="H102" s="132"/>
      <c r="I102" s="132"/>
      <c r="J102" s="133">
        <f>J141</f>
        <v>15346.93</v>
      </c>
      <c r="L102" s="130"/>
    </row>
    <row r="103" spans="2:65" s="9" customFormat="1" ht="19.899999999999999" customHeight="1">
      <c r="B103" s="130"/>
      <c r="D103" s="131" t="s">
        <v>153</v>
      </c>
      <c r="E103" s="132"/>
      <c r="F103" s="132"/>
      <c r="G103" s="132"/>
      <c r="H103" s="132"/>
      <c r="I103" s="132"/>
      <c r="J103" s="133">
        <f>J151</f>
        <v>3500.26</v>
      </c>
      <c r="L103" s="130"/>
    </row>
    <row r="104" spans="2:65" s="8" customFormat="1" ht="24.95" customHeight="1">
      <c r="B104" s="126"/>
      <c r="D104" s="127" t="s">
        <v>156</v>
      </c>
      <c r="E104" s="128"/>
      <c r="F104" s="128"/>
      <c r="G104" s="128"/>
      <c r="H104" s="128"/>
      <c r="I104" s="128"/>
      <c r="J104" s="129">
        <f>J156</f>
        <v>501.47</v>
      </c>
      <c r="L104" s="126"/>
    </row>
    <row r="105" spans="2:65" s="8" customFormat="1" ht="21.75" customHeight="1">
      <c r="B105" s="126"/>
      <c r="D105" s="134" t="s">
        <v>157</v>
      </c>
      <c r="J105" s="135">
        <f>J158</f>
        <v>0</v>
      </c>
      <c r="L105" s="126"/>
    </row>
    <row r="106" spans="2:65" s="1" customFormat="1" ht="21.75" customHeight="1">
      <c r="B106" s="34"/>
      <c r="L106" s="34"/>
    </row>
    <row r="107" spans="2:65" s="1" customFormat="1" ht="6.95" customHeight="1">
      <c r="B107" s="34"/>
      <c r="L107" s="34"/>
    </row>
    <row r="108" spans="2:65" s="1" customFormat="1" ht="29.25" customHeight="1">
      <c r="B108" s="34"/>
      <c r="C108" s="125" t="s">
        <v>158</v>
      </c>
      <c r="J108" s="136">
        <f>ROUND(J109 + J110 + J111 + J112 + J113 + J114,2)</f>
        <v>0</v>
      </c>
      <c r="L108" s="34"/>
      <c r="N108" s="137" t="s">
        <v>42</v>
      </c>
    </row>
    <row r="109" spans="2:65" s="1" customFormat="1" ht="18" customHeight="1">
      <c r="B109" s="34"/>
      <c r="D109" s="239" t="s">
        <v>159</v>
      </c>
      <c r="E109" s="240"/>
      <c r="F109" s="240"/>
      <c r="J109" s="100">
        <v>0</v>
      </c>
      <c r="L109" s="138"/>
      <c r="M109" s="139"/>
      <c r="N109" s="140" t="s">
        <v>44</v>
      </c>
      <c r="O109" s="139"/>
      <c r="P109" s="139"/>
      <c r="Q109" s="139"/>
      <c r="R109" s="139"/>
      <c r="S109" s="139"/>
      <c r="T109" s="139"/>
      <c r="U109" s="139"/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/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41" t="s">
        <v>160</v>
      </c>
      <c r="AZ109" s="139"/>
      <c r="BA109" s="139"/>
      <c r="BB109" s="139"/>
      <c r="BC109" s="139"/>
      <c r="BD109" s="139"/>
      <c r="BE109" s="142">
        <f t="shared" ref="BE109:BE114" si="0">IF(N109="základná",J109,0)</f>
        <v>0</v>
      </c>
      <c r="BF109" s="142">
        <f t="shared" ref="BF109:BF114" si="1">IF(N109="znížená",J109,0)</f>
        <v>0</v>
      </c>
      <c r="BG109" s="142">
        <f t="shared" ref="BG109:BG114" si="2">IF(N109="zákl. prenesená",J109,0)</f>
        <v>0</v>
      </c>
      <c r="BH109" s="142">
        <f t="shared" ref="BH109:BH114" si="3">IF(N109="zníž. prenesená",J109,0)</f>
        <v>0</v>
      </c>
      <c r="BI109" s="142">
        <f t="shared" ref="BI109:BI114" si="4">IF(N109="nulová",J109,0)</f>
        <v>0</v>
      </c>
      <c r="BJ109" s="141" t="s">
        <v>90</v>
      </c>
      <c r="BK109" s="139"/>
      <c r="BL109" s="139"/>
      <c r="BM109" s="139"/>
    </row>
    <row r="110" spans="2:65" s="1" customFormat="1" ht="18" customHeight="1">
      <c r="B110" s="34"/>
      <c r="D110" s="239" t="s">
        <v>161</v>
      </c>
      <c r="E110" s="240"/>
      <c r="F110" s="240"/>
      <c r="J110" s="100">
        <v>0</v>
      </c>
      <c r="L110" s="138"/>
      <c r="M110" s="139"/>
      <c r="N110" s="140" t="s">
        <v>44</v>
      </c>
      <c r="O110" s="139"/>
      <c r="P110" s="139"/>
      <c r="Q110" s="139"/>
      <c r="R110" s="139"/>
      <c r="S110" s="139"/>
      <c r="T110" s="139"/>
      <c r="U110" s="139"/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41" t="s">
        <v>160</v>
      </c>
      <c r="AZ110" s="139"/>
      <c r="BA110" s="139"/>
      <c r="BB110" s="139"/>
      <c r="BC110" s="139"/>
      <c r="BD110" s="139"/>
      <c r="BE110" s="142">
        <f t="shared" si="0"/>
        <v>0</v>
      </c>
      <c r="BF110" s="142">
        <f t="shared" si="1"/>
        <v>0</v>
      </c>
      <c r="BG110" s="142">
        <f t="shared" si="2"/>
        <v>0</v>
      </c>
      <c r="BH110" s="142">
        <f t="shared" si="3"/>
        <v>0</v>
      </c>
      <c r="BI110" s="142">
        <f t="shared" si="4"/>
        <v>0</v>
      </c>
      <c r="BJ110" s="141" t="s">
        <v>90</v>
      </c>
      <c r="BK110" s="139"/>
      <c r="BL110" s="139"/>
      <c r="BM110" s="139"/>
    </row>
    <row r="111" spans="2:65" s="1" customFormat="1" ht="18" customHeight="1">
      <c r="B111" s="34"/>
      <c r="D111" s="239" t="s">
        <v>162</v>
      </c>
      <c r="E111" s="240"/>
      <c r="F111" s="240"/>
      <c r="J111" s="100">
        <v>0</v>
      </c>
      <c r="L111" s="138"/>
      <c r="M111" s="139"/>
      <c r="N111" s="140" t="s">
        <v>44</v>
      </c>
      <c r="O111" s="139"/>
      <c r="P111" s="139"/>
      <c r="Q111" s="139"/>
      <c r="R111" s="139"/>
      <c r="S111" s="139"/>
      <c r="T111" s="139"/>
      <c r="U111" s="139"/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/>
      <c r="AF111" s="139"/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41" t="s">
        <v>160</v>
      </c>
      <c r="AZ111" s="139"/>
      <c r="BA111" s="139"/>
      <c r="BB111" s="139"/>
      <c r="BC111" s="139"/>
      <c r="BD111" s="139"/>
      <c r="BE111" s="142">
        <f t="shared" si="0"/>
        <v>0</v>
      </c>
      <c r="BF111" s="142">
        <f t="shared" si="1"/>
        <v>0</v>
      </c>
      <c r="BG111" s="142">
        <f t="shared" si="2"/>
        <v>0</v>
      </c>
      <c r="BH111" s="142">
        <f t="shared" si="3"/>
        <v>0</v>
      </c>
      <c r="BI111" s="142">
        <f t="shared" si="4"/>
        <v>0</v>
      </c>
      <c r="BJ111" s="141" t="s">
        <v>90</v>
      </c>
      <c r="BK111" s="139"/>
      <c r="BL111" s="139"/>
      <c r="BM111" s="139"/>
    </row>
    <row r="112" spans="2:65" s="1" customFormat="1" ht="18" customHeight="1">
      <c r="B112" s="34"/>
      <c r="D112" s="239" t="s">
        <v>163</v>
      </c>
      <c r="E112" s="240"/>
      <c r="F112" s="240"/>
      <c r="J112" s="100">
        <v>0</v>
      </c>
      <c r="L112" s="138"/>
      <c r="M112" s="139"/>
      <c r="N112" s="140" t="s">
        <v>44</v>
      </c>
      <c r="O112" s="139"/>
      <c r="P112" s="139"/>
      <c r="Q112" s="139"/>
      <c r="R112" s="139"/>
      <c r="S112" s="139"/>
      <c r="T112" s="139"/>
      <c r="U112" s="139"/>
      <c r="V112" s="139"/>
      <c r="W112" s="139"/>
      <c r="X112" s="139"/>
      <c r="Y112" s="139"/>
      <c r="Z112" s="139"/>
      <c r="AA112" s="139"/>
      <c r="AB112" s="139"/>
      <c r="AC112" s="139"/>
      <c r="AD112" s="139"/>
      <c r="AE112" s="139"/>
      <c r="AF112" s="139"/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41" t="s">
        <v>160</v>
      </c>
      <c r="AZ112" s="139"/>
      <c r="BA112" s="139"/>
      <c r="BB112" s="139"/>
      <c r="BC112" s="139"/>
      <c r="BD112" s="139"/>
      <c r="BE112" s="142">
        <f t="shared" si="0"/>
        <v>0</v>
      </c>
      <c r="BF112" s="142">
        <f t="shared" si="1"/>
        <v>0</v>
      </c>
      <c r="BG112" s="142">
        <f t="shared" si="2"/>
        <v>0</v>
      </c>
      <c r="BH112" s="142">
        <f t="shared" si="3"/>
        <v>0</v>
      </c>
      <c r="BI112" s="142">
        <f t="shared" si="4"/>
        <v>0</v>
      </c>
      <c r="BJ112" s="141" t="s">
        <v>90</v>
      </c>
      <c r="BK112" s="139"/>
      <c r="BL112" s="139"/>
      <c r="BM112" s="139"/>
    </row>
    <row r="113" spans="2:65" s="1" customFormat="1" ht="18" customHeight="1">
      <c r="B113" s="34"/>
      <c r="D113" s="239" t="s">
        <v>164</v>
      </c>
      <c r="E113" s="240"/>
      <c r="F113" s="240"/>
      <c r="J113" s="100">
        <v>0</v>
      </c>
      <c r="L113" s="138"/>
      <c r="M113" s="139"/>
      <c r="N113" s="140" t="s">
        <v>44</v>
      </c>
      <c r="O113" s="139"/>
      <c r="P113" s="139"/>
      <c r="Q113" s="139"/>
      <c r="R113" s="139"/>
      <c r="S113" s="139"/>
      <c r="T113" s="139"/>
      <c r="U113" s="139"/>
      <c r="V113" s="139"/>
      <c r="W113" s="139"/>
      <c r="X113" s="139"/>
      <c r="Y113" s="139"/>
      <c r="Z113" s="139"/>
      <c r="AA113" s="139"/>
      <c r="AB113" s="139"/>
      <c r="AC113" s="139"/>
      <c r="AD113" s="139"/>
      <c r="AE113" s="139"/>
      <c r="AF113" s="139"/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41" t="s">
        <v>160</v>
      </c>
      <c r="AZ113" s="139"/>
      <c r="BA113" s="139"/>
      <c r="BB113" s="139"/>
      <c r="BC113" s="139"/>
      <c r="BD113" s="139"/>
      <c r="BE113" s="142">
        <f t="shared" si="0"/>
        <v>0</v>
      </c>
      <c r="BF113" s="142">
        <f t="shared" si="1"/>
        <v>0</v>
      </c>
      <c r="BG113" s="142">
        <f t="shared" si="2"/>
        <v>0</v>
      </c>
      <c r="BH113" s="142">
        <f t="shared" si="3"/>
        <v>0</v>
      </c>
      <c r="BI113" s="142">
        <f t="shared" si="4"/>
        <v>0</v>
      </c>
      <c r="BJ113" s="141" t="s">
        <v>90</v>
      </c>
      <c r="BK113" s="139"/>
      <c r="BL113" s="139"/>
      <c r="BM113" s="139"/>
    </row>
    <row r="114" spans="2:65" s="1" customFormat="1" ht="18" customHeight="1">
      <c r="B114" s="34"/>
      <c r="D114" s="99" t="s">
        <v>165</v>
      </c>
      <c r="J114" s="100">
        <f>ROUND(J34*T114,2)</f>
        <v>0</v>
      </c>
      <c r="L114" s="138"/>
      <c r="M114" s="139"/>
      <c r="N114" s="140" t="s">
        <v>44</v>
      </c>
      <c r="O114" s="139"/>
      <c r="P114" s="139"/>
      <c r="Q114" s="139"/>
      <c r="R114" s="139"/>
      <c r="S114" s="139"/>
      <c r="T114" s="139"/>
      <c r="U114" s="139"/>
      <c r="V114" s="139"/>
      <c r="W114" s="139"/>
      <c r="X114" s="139"/>
      <c r="Y114" s="139"/>
      <c r="Z114" s="139"/>
      <c r="AA114" s="139"/>
      <c r="AB114" s="139"/>
      <c r="AC114" s="139"/>
      <c r="AD114" s="139"/>
      <c r="AE114" s="139"/>
      <c r="AF114" s="139"/>
      <c r="AG114" s="139"/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141" t="s">
        <v>166</v>
      </c>
      <c r="AZ114" s="139"/>
      <c r="BA114" s="139"/>
      <c r="BB114" s="139"/>
      <c r="BC114" s="139"/>
      <c r="BD114" s="139"/>
      <c r="BE114" s="142">
        <f t="shared" si="0"/>
        <v>0</v>
      </c>
      <c r="BF114" s="142">
        <f t="shared" si="1"/>
        <v>0</v>
      </c>
      <c r="BG114" s="142">
        <f t="shared" si="2"/>
        <v>0</v>
      </c>
      <c r="BH114" s="142">
        <f t="shared" si="3"/>
        <v>0</v>
      </c>
      <c r="BI114" s="142">
        <f t="shared" si="4"/>
        <v>0</v>
      </c>
      <c r="BJ114" s="141" t="s">
        <v>90</v>
      </c>
      <c r="BK114" s="139"/>
      <c r="BL114" s="139"/>
      <c r="BM114" s="139"/>
    </row>
    <row r="115" spans="2:65" s="1" customFormat="1">
      <c r="B115" s="34"/>
      <c r="L115" s="34"/>
    </row>
    <row r="116" spans="2:65" s="1" customFormat="1" ht="29.25" customHeight="1">
      <c r="B116" s="34"/>
      <c r="C116" s="106" t="s">
        <v>132</v>
      </c>
      <c r="D116" s="107"/>
      <c r="E116" s="107"/>
      <c r="F116" s="107"/>
      <c r="G116" s="107"/>
      <c r="H116" s="107"/>
      <c r="I116" s="107"/>
      <c r="J116" s="108">
        <f>ROUND(J100+J108,2)</f>
        <v>19348.66</v>
      </c>
      <c r="K116" s="107"/>
      <c r="L116" s="34"/>
    </row>
    <row r="117" spans="2:65" s="1" customFormat="1" ht="6.95" customHeight="1"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34"/>
    </row>
    <row r="121" spans="2:65" s="1" customFormat="1" ht="6.95" customHeight="1">
      <c r="B121" s="51"/>
      <c r="C121" s="52"/>
      <c r="D121" s="52"/>
      <c r="E121" s="52"/>
      <c r="F121" s="52"/>
      <c r="G121" s="52"/>
      <c r="H121" s="52"/>
      <c r="I121" s="52"/>
      <c r="J121" s="52"/>
      <c r="K121" s="52"/>
      <c r="L121" s="34"/>
    </row>
    <row r="122" spans="2:65" s="1" customFormat="1" ht="24.95" customHeight="1">
      <c r="B122" s="34"/>
      <c r="C122" s="21" t="s">
        <v>167</v>
      </c>
      <c r="L122" s="34"/>
    </row>
    <row r="123" spans="2:65" s="1" customFormat="1" ht="6.95" customHeight="1">
      <c r="B123" s="34"/>
      <c r="L123" s="34"/>
    </row>
    <row r="124" spans="2:65" s="1" customFormat="1" ht="12" customHeight="1">
      <c r="B124" s="34"/>
      <c r="C124" s="27" t="s">
        <v>15</v>
      </c>
      <c r="L124" s="34"/>
    </row>
    <row r="125" spans="2:65" s="1" customFormat="1" ht="16.5" customHeight="1">
      <c r="B125" s="34"/>
      <c r="E125" s="290" t="str">
        <f>E7</f>
        <v>NÚRCH - modernizácia vybraných rehabilitačných priestorov</v>
      </c>
      <c r="F125" s="292"/>
      <c r="G125" s="292"/>
      <c r="H125" s="292"/>
      <c r="L125" s="34"/>
    </row>
    <row r="126" spans="2:65" ht="12" customHeight="1">
      <c r="B126" s="20"/>
      <c r="C126" s="27" t="s">
        <v>134</v>
      </c>
      <c r="L126" s="20"/>
    </row>
    <row r="127" spans="2:65" ht="16.5" customHeight="1">
      <c r="B127" s="20"/>
      <c r="E127" s="290" t="s">
        <v>135</v>
      </c>
      <c r="F127" s="255"/>
      <c r="G127" s="255"/>
      <c r="H127" s="255"/>
      <c r="L127" s="20"/>
    </row>
    <row r="128" spans="2:65" ht="12" customHeight="1">
      <c r="B128" s="20"/>
      <c r="C128" s="27" t="s">
        <v>136</v>
      </c>
      <c r="L128" s="20"/>
    </row>
    <row r="129" spans="2:65" s="1" customFormat="1" ht="16.5" customHeight="1">
      <c r="B129" s="34"/>
      <c r="E129" s="284" t="s">
        <v>137</v>
      </c>
      <c r="F129" s="289"/>
      <c r="G129" s="289"/>
      <c r="H129" s="289"/>
      <c r="L129" s="34"/>
    </row>
    <row r="130" spans="2:65" s="1" customFormat="1" ht="12" customHeight="1">
      <c r="B130" s="34"/>
      <c r="C130" s="27" t="s">
        <v>138</v>
      </c>
      <c r="L130" s="34"/>
    </row>
    <row r="131" spans="2:65" s="1" customFormat="1" ht="16.5" customHeight="1">
      <c r="B131" s="34"/>
      <c r="E131" s="279" t="str">
        <f>E13</f>
        <v>01-01-03 - PSV, stolárske výrobky</v>
      </c>
      <c r="F131" s="289"/>
      <c r="G131" s="289"/>
      <c r="H131" s="289"/>
      <c r="L131" s="34"/>
    </row>
    <row r="132" spans="2:65" s="1" customFormat="1" ht="6.95" customHeight="1">
      <c r="B132" s="34"/>
      <c r="L132" s="34"/>
    </row>
    <row r="133" spans="2:65" s="1" customFormat="1" ht="12" customHeight="1">
      <c r="B133" s="34"/>
      <c r="C133" s="27" t="s">
        <v>19</v>
      </c>
      <c r="F133" s="25" t="str">
        <f>F16</f>
        <v>Piešťany, Nábrežie Ivana Krasku, p.č: 5825/2</v>
      </c>
      <c r="I133" s="27" t="s">
        <v>21</v>
      </c>
      <c r="J133" s="57">
        <f>IF(J16="","",J16)</f>
        <v>44967</v>
      </c>
      <c r="L133" s="34"/>
    </row>
    <row r="134" spans="2:65" s="1" customFormat="1" ht="6.95" customHeight="1">
      <c r="B134" s="34"/>
      <c r="L134" s="34"/>
    </row>
    <row r="135" spans="2:65" s="1" customFormat="1" ht="15.2" customHeight="1">
      <c r="B135" s="34"/>
      <c r="C135" s="27" t="s">
        <v>22</v>
      </c>
      <c r="F135" s="25" t="str">
        <f>E19</f>
        <v>NURCH Piešťany, Nábr. I. Krasku 4, 921 12 Piešťany</v>
      </c>
      <c r="I135" s="27" t="s">
        <v>27</v>
      </c>
      <c r="J135" s="30" t="str">
        <f>E25</f>
        <v>Portik spol. s r.o.</v>
      </c>
      <c r="L135" s="34"/>
    </row>
    <row r="136" spans="2:65" s="1" customFormat="1" ht="15.2" customHeight="1">
      <c r="B136" s="34"/>
      <c r="C136" s="27" t="s">
        <v>26</v>
      </c>
      <c r="F136" s="25" t="str">
        <f>IF(E22="","",E22)</f>
        <v>OB-BELSTAV, s.r.o., Olešná 500</v>
      </c>
      <c r="I136" s="27" t="s">
        <v>32</v>
      </c>
      <c r="J136" s="30" t="str">
        <f>E28</f>
        <v>Kovács</v>
      </c>
      <c r="L136" s="34"/>
    </row>
    <row r="137" spans="2:65" s="1" customFormat="1" ht="10.35" customHeight="1">
      <c r="B137" s="34"/>
      <c r="L137" s="34"/>
    </row>
    <row r="138" spans="2:65" s="10" customFormat="1" ht="29.25" customHeight="1">
      <c r="B138" s="143"/>
      <c r="C138" s="144" t="s">
        <v>168</v>
      </c>
      <c r="D138" s="145" t="s">
        <v>63</v>
      </c>
      <c r="E138" s="145" t="s">
        <v>59</v>
      </c>
      <c r="F138" s="145" t="s">
        <v>60</v>
      </c>
      <c r="G138" s="145" t="s">
        <v>169</v>
      </c>
      <c r="H138" s="145" t="s">
        <v>170</v>
      </c>
      <c r="I138" s="145" t="s">
        <v>171</v>
      </c>
      <c r="J138" s="146" t="s">
        <v>143</v>
      </c>
      <c r="K138" s="147" t="s">
        <v>172</v>
      </c>
      <c r="L138" s="143"/>
      <c r="M138" s="64" t="s">
        <v>1</v>
      </c>
      <c r="N138" s="65" t="s">
        <v>42</v>
      </c>
      <c r="O138" s="65" t="s">
        <v>173</v>
      </c>
      <c r="P138" s="65" t="s">
        <v>174</v>
      </c>
      <c r="Q138" s="65" t="s">
        <v>175</v>
      </c>
      <c r="R138" s="65" t="s">
        <v>176</v>
      </c>
      <c r="S138" s="65" t="s">
        <v>177</v>
      </c>
      <c r="T138" s="66" t="s">
        <v>178</v>
      </c>
    </row>
    <row r="139" spans="2:65" s="1" customFormat="1" ht="22.9" customHeight="1">
      <c r="B139" s="34"/>
      <c r="C139" s="69" t="s">
        <v>140</v>
      </c>
      <c r="J139" s="148">
        <f>BK139</f>
        <v>19348.660000000003</v>
      </c>
      <c r="L139" s="34"/>
      <c r="M139" s="67"/>
      <c r="N139" s="58"/>
      <c r="O139" s="58"/>
      <c r="P139" s="149">
        <f>P140+P156+P158</f>
        <v>0</v>
      </c>
      <c r="Q139" s="58"/>
      <c r="R139" s="149">
        <f>R140+R156+R158</f>
        <v>0.23813000000000001</v>
      </c>
      <c r="S139" s="58"/>
      <c r="T139" s="150">
        <f>T140+T156+T158</f>
        <v>0</v>
      </c>
      <c r="AT139" s="17" t="s">
        <v>77</v>
      </c>
      <c r="AU139" s="17" t="s">
        <v>145</v>
      </c>
      <c r="BK139" s="151">
        <f>BK140+BK156+BK158</f>
        <v>19348.660000000003</v>
      </c>
    </row>
    <row r="140" spans="2:65" s="11" customFormat="1" ht="25.9" customHeight="1">
      <c r="B140" s="152"/>
      <c r="D140" s="153" t="s">
        <v>77</v>
      </c>
      <c r="E140" s="154" t="s">
        <v>341</v>
      </c>
      <c r="F140" s="154" t="s">
        <v>342</v>
      </c>
      <c r="I140" s="155"/>
      <c r="J140" s="135">
        <f>BK140</f>
        <v>18847.190000000002</v>
      </c>
      <c r="L140" s="152"/>
      <c r="M140" s="156"/>
      <c r="P140" s="157">
        <f>P141+P151</f>
        <v>0</v>
      </c>
      <c r="R140" s="157">
        <f>R141+R151</f>
        <v>0.23813000000000001</v>
      </c>
      <c r="T140" s="158">
        <f>T141+T151</f>
        <v>0</v>
      </c>
      <c r="AR140" s="153" t="s">
        <v>90</v>
      </c>
      <c r="AT140" s="159" t="s">
        <v>77</v>
      </c>
      <c r="AU140" s="159" t="s">
        <v>78</v>
      </c>
      <c r="AY140" s="153" t="s">
        <v>181</v>
      </c>
      <c r="BK140" s="160">
        <f>BK141+BK151</f>
        <v>18847.190000000002</v>
      </c>
    </row>
    <row r="141" spans="2:65" s="11" customFormat="1" ht="22.9" customHeight="1">
      <c r="B141" s="152"/>
      <c r="D141" s="153" t="s">
        <v>77</v>
      </c>
      <c r="E141" s="161" t="s">
        <v>660</v>
      </c>
      <c r="F141" s="161" t="s">
        <v>661</v>
      </c>
      <c r="I141" s="155"/>
      <c r="J141" s="162">
        <f>BK141</f>
        <v>15346.93</v>
      </c>
      <c r="L141" s="152"/>
      <c r="M141" s="156"/>
      <c r="P141" s="157">
        <f>SUM(P142:P150)</f>
        <v>0</v>
      </c>
      <c r="R141" s="157">
        <f>SUM(R142:R150)</f>
        <v>0</v>
      </c>
      <c r="T141" s="158">
        <f>SUM(T142:T150)</f>
        <v>0</v>
      </c>
      <c r="AR141" s="153" t="s">
        <v>90</v>
      </c>
      <c r="AT141" s="159" t="s">
        <v>77</v>
      </c>
      <c r="AU141" s="159" t="s">
        <v>85</v>
      </c>
      <c r="AY141" s="153" t="s">
        <v>181</v>
      </c>
      <c r="BK141" s="160">
        <f>SUM(BK142:BK150)</f>
        <v>15346.93</v>
      </c>
    </row>
    <row r="142" spans="2:65" s="1" customFormat="1" ht="16.5" customHeight="1">
      <c r="B142" s="34"/>
      <c r="C142" s="163" t="s">
        <v>85</v>
      </c>
      <c r="D142" s="163" t="s">
        <v>184</v>
      </c>
      <c r="E142" s="164" t="s">
        <v>662</v>
      </c>
      <c r="F142" s="165" t="s">
        <v>663</v>
      </c>
      <c r="G142" s="166" t="s">
        <v>225</v>
      </c>
      <c r="H142" s="167">
        <v>6</v>
      </c>
      <c r="I142" s="168">
        <v>690</v>
      </c>
      <c r="J142" s="169">
        <f t="shared" ref="J142:J150" si="5">ROUND(I142*H142,2)</f>
        <v>4140</v>
      </c>
      <c r="K142" s="170"/>
      <c r="L142" s="34"/>
      <c r="M142" s="171" t="s">
        <v>1</v>
      </c>
      <c r="N142" s="137" t="s">
        <v>44</v>
      </c>
      <c r="P142" s="172">
        <f t="shared" ref="P142:P150" si="6">O142*H142</f>
        <v>0</v>
      </c>
      <c r="Q142" s="172">
        <v>0</v>
      </c>
      <c r="R142" s="172">
        <f t="shared" ref="R142:R150" si="7">Q142*H142</f>
        <v>0</v>
      </c>
      <c r="S142" s="172">
        <v>0</v>
      </c>
      <c r="T142" s="173">
        <f t="shared" ref="T142:T150" si="8">S142*H142</f>
        <v>0</v>
      </c>
      <c r="AR142" s="174" t="s">
        <v>271</v>
      </c>
      <c r="AT142" s="174" t="s">
        <v>184</v>
      </c>
      <c r="AU142" s="174" t="s">
        <v>90</v>
      </c>
      <c r="AY142" s="17" t="s">
        <v>181</v>
      </c>
      <c r="BE142" s="103">
        <f t="shared" ref="BE142:BE150" si="9">IF(N142="základná",J142,0)</f>
        <v>0</v>
      </c>
      <c r="BF142" s="103">
        <f t="shared" ref="BF142:BF150" si="10">IF(N142="znížená",J142,0)</f>
        <v>4140</v>
      </c>
      <c r="BG142" s="103">
        <f t="shared" ref="BG142:BG150" si="11">IF(N142="zákl. prenesená",J142,0)</f>
        <v>0</v>
      </c>
      <c r="BH142" s="103">
        <f t="shared" ref="BH142:BH150" si="12">IF(N142="zníž. prenesená",J142,0)</f>
        <v>0</v>
      </c>
      <c r="BI142" s="103">
        <f t="shared" ref="BI142:BI150" si="13">IF(N142="nulová",J142,0)</f>
        <v>0</v>
      </c>
      <c r="BJ142" s="17" t="s">
        <v>90</v>
      </c>
      <c r="BK142" s="103">
        <f t="shared" ref="BK142:BK150" si="14">ROUND(I142*H142,2)</f>
        <v>4140</v>
      </c>
      <c r="BL142" s="17" t="s">
        <v>271</v>
      </c>
      <c r="BM142" s="174" t="s">
        <v>664</v>
      </c>
    </row>
    <row r="143" spans="2:65" s="1" customFormat="1" ht="16.5" customHeight="1">
      <c r="B143" s="34"/>
      <c r="C143" s="163" t="s">
        <v>90</v>
      </c>
      <c r="D143" s="163" t="s">
        <v>184</v>
      </c>
      <c r="E143" s="164" t="s">
        <v>665</v>
      </c>
      <c r="F143" s="165" t="s">
        <v>666</v>
      </c>
      <c r="G143" s="166" t="s">
        <v>225</v>
      </c>
      <c r="H143" s="167">
        <v>5</v>
      </c>
      <c r="I143" s="168">
        <v>885</v>
      </c>
      <c r="J143" s="169">
        <f t="shared" si="5"/>
        <v>4425</v>
      </c>
      <c r="K143" s="170"/>
      <c r="L143" s="34"/>
      <c r="M143" s="171" t="s">
        <v>1</v>
      </c>
      <c r="N143" s="137" t="s">
        <v>44</v>
      </c>
      <c r="P143" s="172">
        <f t="shared" si="6"/>
        <v>0</v>
      </c>
      <c r="Q143" s="172">
        <v>0</v>
      </c>
      <c r="R143" s="172">
        <f t="shared" si="7"/>
        <v>0</v>
      </c>
      <c r="S143" s="172">
        <v>0</v>
      </c>
      <c r="T143" s="173">
        <f t="shared" si="8"/>
        <v>0</v>
      </c>
      <c r="AR143" s="174" t="s">
        <v>271</v>
      </c>
      <c r="AT143" s="174" t="s">
        <v>184</v>
      </c>
      <c r="AU143" s="174" t="s">
        <v>90</v>
      </c>
      <c r="AY143" s="17" t="s">
        <v>181</v>
      </c>
      <c r="BE143" s="103">
        <f t="shared" si="9"/>
        <v>0</v>
      </c>
      <c r="BF143" s="103">
        <f t="shared" si="10"/>
        <v>4425</v>
      </c>
      <c r="BG143" s="103">
        <f t="shared" si="11"/>
        <v>0</v>
      </c>
      <c r="BH143" s="103">
        <f t="shared" si="12"/>
        <v>0</v>
      </c>
      <c r="BI143" s="103">
        <f t="shared" si="13"/>
        <v>0</v>
      </c>
      <c r="BJ143" s="17" t="s">
        <v>90</v>
      </c>
      <c r="BK143" s="103">
        <f t="shared" si="14"/>
        <v>4425</v>
      </c>
      <c r="BL143" s="17" t="s">
        <v>271</v>
      </c>
      <c r="BM143" s="174" t="s">
        <v>667</v>
      </c>
    </row>
    <row r="144" spans="2:65" s="1" customFormat="1" ht="16.5" customHeight="1">
      <c r="B144" s="34"/>
      <c r="C144" s="163" t="s">
        <v>95</v>
      </c>
      <c r="D144" s="163" t="s">
        <v>184</v>
      </c>
      <c r="E144" s="164" t="s">
        <v>668</v>
      </c>
      <c r="F144" s="165" t="s">
        <v>669</v>
      </c>
      <c r="G144" s="166" t="s">
        <v>225</v>
      </c>
      <c r="H144" s="167">
        <v>1</v>
      </c>
      <c r="I144" s="168">
        <v>399</v>
      </c>
      <c r="J144" s="169">
        <f t="shared" si="5"/>
        <v>399</v>
      </c>
      <c r="K144" s="170"/>
      <c r="L144" s="34"/>
      <c r="M144" s="171" t="s">
        <v>1</v>
      </c>
      <c r="N144" s="137" t="s">
        <v>44</v>
      </c>
      <c r="P144" s="172">
        <f t="shared" si="6"/>
        <v>0</v>
      </c>
      <c r="Q144" s="172">
        <v>0</v>
      </c>
      <c r="R144" s="172">
        <f t="shared" si="7"/>
        <v>0</v>
      </c>
      <c r="S144" s="172">
        <v>0</v>
      </c>
      <c r="T144" s="173">
        <f t="shared" si="8"/>
        <v>0</v>
      </c>
      <c r="AR144" s="174" t="s">
        <v>271</v>
      </c>
      <c r="AT144" s="174" t="s">
        <v>184</v>
      </c>
      <c r="AU144" s="174" t="s">
        <v>90</v>
      </c>
      <c r="AY144" s="17" t="s">
        <v>181</v>
      </c>
      <c r="BE144" s="103">
        <f t="shared" si="9"/>
        <v>0</v>
      </c>
      <c r="BF144" s="103">
        <f t="shared" si="10"/>
        <v>399</v>
      </c>
      <c r="BG144" s="103">
        <f t="shared" si="11"/>
        <v>0</v>
      </c>
      <c r="BH144" s="103">
        <f t="shared" si="12"/>
        <v>0</v>
      </c>
      <c r="BI144" s="103">
        <f t="shared" si="13"/>
        <v>0</v>
      </c>
      <c r="BJ144" s="17" t="s">
        <v>90</v>
      </c>
      <c r="BK144" s="103">
        <f t="shared" si="14"/>
        <v>399</v>
      </c>
      <c r="BL144" s="17" t="s">
        <v>271</v>
      </c>
      <c r="BM144" s="174" t="s">
        <v>670</v>
      </c>
    </row>
    <row r="145" spans="2:65" s="1" customFormat="1" ht="16.5" customHeight="1">
      <c r="B145" s="34"/>
      <c r="C145" s="163" t="s">
        <v>188</v>
      </c>
      <c r="D145" s="163" t="s">
        <v>184</v>
      </c>
      <c r="E145" s="164" t="s">
        <v>671</v>
      </c>
      <c r="F145" s="165" t="s">
        <v>672</v>
      </c>
      <c r="G145" s="166" t="s">
        <v>225</v>
      </c>
      <c r="H145" s="167">
        <v>6</v>
      </c>
      <c r="I145" s="168">
        <v>350</v>
      </c>
      <c r="J145" s="169">
        <f t="shared" si="5"/>
        <v>2100</v>
      </c>
      <c r="K145" s="170"/>
      <c r="L145" s="34"/>
      <c r="M145" s="171" t="s">
        <v>1</v>
      </c>
      <c r="N145" s="137" t="s">
        <v>44</v>
      </c>
      <c r="P145" s="172">
        <f t="shared" si="6"/>
        <v>0</v>
      </c>
      <c r="Q145" s="172">
        <v>0</v>
      </c>
      <c r="R145" s="172">
        <f t="shared" si="7"/>
        <v>0</v>
      </c>
      <c r="S145" s="172">
        <v>0</v>
      </c>
      <c r="T145" s="173">
        <f t="shared" si="8"/>
        <v>0</v>
      </c>
      <c r="AR145" s="174" t="s">
        <v>271</v>
      </c>
      <c r="AT145" s="174" t="s">
        <v>184</v>
      </c>
      <c r="AU145" s="174" t="s">
        <v>90</v>
      </c>
      <c r="AY145" s="17" t="s">
        <v>181</v>
      </c>
      <c r="BE145" s="103">
        <f t="shared" si="9"/>
        <v>0</v>
      </c>
      <c r="BF145" s="103">
        <f t="shared" si="10"/>
        <v>2100</v>
      </c>
      <c r="BG145" s="103">
        <f t="shared" si="11"/>
        <v>0</v>
      </c>
      <c r="BH145" s="103">
        <f t="shared" si="12"/>
        <v>0</v>
      </c>
      <c r="BI145" s="103">
        <f t="shared" si="13"/>
        <v>0</v>
      </c>
      <c r="BJ145" s="17" t="s">
        <v>90</v>
      </c>
      <c r="BK145" s="103">
        <f t="shared" si="14"/>
        <v>2100</v>
      </c>
      <c r="BL145" s="17" t="s">
        <v>271</v>
      </c>
      <c r="BM145" s="174" t="s">
        <v>673</v>
      </c>
    </row>
    <row r="146" spans="2:65" s="1" customFormat="1" ht="16.5" customHeight="1">
      <c r="B146" s="34"/>
      <c r="C146" s="163" t="s">
        <v>210</v>
      </c>
      <c r="D146" s="163" t="s">
        <v>184</v>
      </c>
      <c r="E146" s="164" t="s">
        <v>674</v>
      </c>
      <c r="F146" s="165" t="s">
        <v>675</v>
      </c>
      <c r="G146" s="166" t="s">
        <v>225</v>
      </c>
      <c r="H146" s="167">
        <v>5</v>
      </c>
      <c r="I146" s="168">
        <v>340</v>
      </c>
      <c r="J146" s="169">
        <f t="shared" si="5"/>
        <v>1700</v>
      </c>
      <c r="K146" s="170"/>
      <c r="L146" s="34"/>
      <c r="M146" s="171" t="s">
        <v>1</v>
      </c>
      <c r="N146" s="137" t="s">
        <v>44</v>
      </c>
      <c r="P146" s="172">
        <f t="shared" si="6"/>
        <v>0</v>
      </c>
      <c r="Q146" s="172">
        <v>0</v>
      </c>
      <c r="R146" s="172">
        <f t="shared" si="7"/>
        <v>0</v>
      </c>
      <c r="S146" s="172">
        <v>0</v>
      </c>
      <c r="T146" s="173">
        <f t="shared" si="8"/>
        <v>0</v>
      </c>
      <c r="AR146" s="174" t="s">
        <v>271</v>
      </c>
      <c r="AT146" s="174" t="s">
        <v>184</v>
      </c>
      <c r="AU146" s="174" t="s">
        <v>90</v>
      </c>
      <c r="AY146" s="17" t="s">
        <v>181</v>
      </c>
      <c r="BE146" s="103">
        <f t="shared" si="9"/>
        <v>0</v>
      </c>
      <c r="BF146" s="103">
        <f t="shared" si="10"/>
        <v>1700</v>
      </c>
      <c r="BG146" s="103">
        <f t="shared" si="11"/>
        <v>0</v>
      </c>
      <c r="BH146" s="103">
        <f t="shared" si="12"/>
        <v>0</v>
      </c>
      <c r="BI146" s="103">
        <f t="shared" si="13"/>
        <v>0</v>
      </c>
      <c r="BJ146" s="17" t="s">
        <v>90</v>
      </c>
      <c r="BK146" s="103">
        <f t="shared" si="14"/>
        <v>1700</v>
      </c>
      <c r="BL146" s="17" t="s">
        <v>271</v>
      </c>
      <c r="BM146" s="174" t="s">
        <v>676</v>
      </c>
    </row>
    <row r="147" spans="2:65" s="1" customFormat="1" ht="16.5" customHeight="1">
      <c r="B147" s="34"/>
      <c r="C147" s="163" t="s">
        <v>216</v>
      </c>
      <c r="D147" s="163" t="s">
        <v>184</v>
      </c>
      <c r="E147" s="164" t="s">
        <v>677</v>
      </c>
      <c r="F147" s="165" t="s">
        <v>678</v>
      </c>
      <c r="G147" s="166" t="s">
        <v>225</v>
      </c>
      <c r="H147" s="167">
        <v>4</v>
      </c>
      <c r="I147" s="168">
        <v>188</v>
      </c>
      <c r="J147" s="169">
        <f t="shared" si="5"/>
        <v>752</v>
      </c>
      <c r="K147" s="170"/>
      <c r="L147" s="34"/>
      <c r="M147" s="171" t="s">
        <v>1</v>
      </c>
      <c r="N147" s="137" t="s">
        <v>44</v>
      </c>
      <c r="P147" s="172">
        <f t="shared" si="6"/>
        <v>0</v>
      </c>
      <c r="Q147" s="172">
        <v>0</v>
      </c>
      <c r="R147" s="172">
        <f t="shared" si="7"/>
        <v>0</v>
      </c>
      <c r="S147" s="172">
        <v>0</v>
      </c>
      <c r="T147" s="173">
        <f t="shared" si="8"/>
        <v>0</v>
      </c>
      <c r="AR147" s="174" t="s">
        <v>271</v>
      </c>
      <c r="AT147" s="174" t="s">
        <v>184</v>
      </c>
      <c r="AU147" s="174" t="s">
        <v>90</v>
      </c>
      <c r="AY147" s="17" t="s">
        <v>181</v>
      </c>
      <c r="BE147" s="103">
        <f t="shared" si="9"/>
        <v>0</v>
      </c>
      <c r="BF147" s="103">
        <f t="shared" si="10"/>
        <v>752</v>
      </c>
      <c r="BG147" s="103">
        <f t="shared" si="11"/>
        <v>0</v>
      </c>
      <c r="BH147" s="103">
        <f t="shared" si="12"/>
        <v>0</v>
      </c>
      <c r="BI147" s="103">
        <f t="shared" si="13"/>
        <v>0</v>
      </c>
      <c r="BJ147" s="17" t="s">
        <v>90</v>
      </c>
      <c r="BK147" s="103">
        <f t="shared" si="14"/>
        <v>752</v>
      </c>
      <c r="BL147" s="17" t="s">
        <v>271</v>
      </c>
      <c r="BM147" s="174" t="s">
        <v>679</v>
      </c>
    </row>
    <row r="148" spans="2:65" s="1" customFormat="1" ht="16.5" customHeight="1">
      <c r="B148" s="34"/>
      <c r="C148" s="163" t="s">
        <v>222</v>
      </c>
      <c r="D148" s="163" t="s">
        <v>184</v>
      </c>
      <c r="E148" s="164" t="s">
        <v>680</v>
      </c>
      <c r="F148" s="165" t="s">
        <v>681</v>
      </c>
      <c r="G148" s="166" t="s">
        <v>225</v>
      </c>
      <c r="H148" s="167">
        <v>12</v>
      </c>
      <c r="I148" s="168">
        <v>100</v>
      </c>
      <c r="J148" s="169">
        <f t="shared" si="5"/>
        <v>1200</v>
      </c>
      <c r="K148" s="170"/>
      <c r="L148" s="34"/>
      <c r="M148" s="171" t="s">
        <v>1</v>
      </c>
      <c r="N148" s="137" t="s">
        <v>44</v>
      </c>
      <c r="P148" s="172">
        <f t="shared" si="6"/>
        <v>0</v>
      </c>
      <c r="Q148" s="172">
        <v>0</v>
      </c>
      <c r="R148" s="172">
        <f t="shared" si="7"/>
        <v>0</v>
      </c>
      <c r="S148" s="172">
        <v>0</v>
      </c>
      <c r="T148" s="173">
        <f t="shared" si="8"/>
        <v>0</v>
      </c>
      <c r="AR148" s="174" t="s">
        <v>271</v>
      </c>
      <c r="AT148" s="174" t="s">
        <v>184</v>
      </c>
      <c r="AU148" s="174" t="s">
        <v>90</v>
      </c>
      <c r="AY148" s="17" t="s">
        <v>181</v>
      </c>
      <c r="BE148" s="103">
        <f t="shared" si="9"/>
        <v>0</v>
      </c>
      <c r="BF148" s="103">
        <f t="shared" si="10"/>
        <v>1200</v>
      </c>
      <c r="BG148" s="103">
        <f t="shared" si="11"/>
        <v>0</v>
      </c>
      <c r="BH148" s="103">
        <f t="shared" si="12"/>
        <v>0</v>
      </c>
      <c r="BI148" s="103">
        <f t="shared" si="13"/>
        <v>0</v>
      </c>
      <c r="BJ148" s="17" t="s">
        <v>90</v>
      </c>
      <c r="BK148" s="103">
        <f t="shared" si="14"/>
        <v>1200</v>
      </c>
      <c r="BL148" s="17" t="s">
        <v>271</v>
      </c>
      <c r="BM148" s="174" t="s">
        <v>682</v>
      </c>
    </row>
    <row r="149" spans="2:65" s="1" customFormat="1" ht="16.5" customHeight="1">
      <c r="B149" s="34"/>
      <c r="C149" s="163" t="s">
        <v>229</v>
      </c>
      <c r="D149" s="163" t="s">
        <v>184</v>
      </c>
      <c r="E149" s="164" t="s">
        <v>683</v>
      </c>
      <c r="F149" s="165" t="s">
        <v>684</v>
      </c>
      <c r="G149" s="166" t="s">
        <v>225</v>
      </c>
      <c r="H149" s="167">
        <v>3</v>
      </c>
      <c r="I149" s="168">
        <v>110</v>
      </c>
      <c r="J149" s="169">
        <f t="shared" si="5"/>
        <v>330</v>
      </c>
      <c r="K149" s="170"/>
      <c r="L149" s="34"/>
      <c r="M149" s="171" t="s">
        <v>1</v>
      </c>
      <c r="N149" s="137" t="s">
        <v>44</v>
      </c>
      <c r="P149" s="172">
        <f t="shared" si="6"/>
        <v>0</v>
      </c>
      <c r="Q149" s="172">
        <v>0</v>
      </c>
      <c r="R149" s="172">
        <f t="shared" si="7"/>
        <v>0</v>
      </c>
      <c r="S149" s="172">
        <v>0</v>
      </c>
      <c r="T149" s="173">
        <f t="shared" si="8"/>
        <v>0</v>
      </c>
      <c r="AR149" s="174" t="s">
        <v>271</v>
      </c>
      <c r="AT149" s="174" t="s">
        <v>184</v>
      </c>
      <c r="AU149" s="174" t="s">
        <v>90</v>
      </c>
      <c r="AY149" s="17" t="s">
        <v>181</v>
      </c>
      <c r="BE149" s="103">
        <f t="shared" si="9"/>
        <v>0</v>
      </c>
      <c r="BF149" s="103">
        <f t="shared" si="10"/>
        <v>330</v>
      </c>
      <c r="BG149" s="103">
        <f t="shared" si="11"/>
        <v>0</v>
      </c>
      <c r="BH149" s="103">
        <f t="shared" si="12"/>
        <v>0</v>
      </c>
      <c r="BI149" s="103">
        <f t="shared" si="13"/>
        <v>0</v>
      </c>
      <c r="BJ149" s="17" t="s">
        <v>90</v>
      </c>
      <c r="BK149" s="103">
        <f t="shared" si="14"/>
        <v>330</v>
      </c>
      <c r="BL149" s="17" t="s">
        <v>271</v>
      </c>
      <c r="BM149" s="174" t="s">
        <v>685</v>
      </c>
    </row>
    <row r="150" spans="2:65" s="1" customFormat="1" ht="24.2" customHeight="1">
      <c r="B150" s="34"/>
      <c r="C150" s="163" t="s">
        <v>182</v>
      </c>
      <c r="D150" s="163" t="s">
        <v>184</v>
      </c>
      <c r="E150" s="164" t="s">
        <v>686</v>
      </c>
      <c r="F150" s="165" t="s">
        <v>687</v>
      </c>
      <c r="G150" s="166" t="s">
        <v>428</v>
      </c>
      <c r="H150" s="192">
        <v>180.2</v>
      </c>
      <c r="I150" s="168">
        <v>1.67</v>
      </c>
      <c r="J150" s="169">
        <f t="shared" si="5"/>
        <v>300.93</v>
      </c>
      <c r="K150" s="170"/>
      <c r="L150" s="34"/>
      <c r="M150" s="171" t="s">
        <v>1</v>
      </c>
      <c r="N150" s="137" t="s">
        <v>44</v>
      </c>
      <c r="P150" s="172">
        <f t="shared" si="6"/>
        <v>0</v>
      </c>
      <c r="Q150" s="172">
        <v>0</v>
      </c>
      <c r="R150" s="172">
        <f t="shared" si="7"/>
        <v>0</v>
      </c>
      <c r="S150" s="172">
        <v>0</v>
      </c>
      <c r="T150" s="173">
        <f t="shared" si="8"/>
        <v>0</v>
      </c>
      <c r="AR150" s="174" t="s">
        <v>271</v>
      </c>
      <c r="AT150" s="174" t="s">
        <v>184</v>
      </c>
      <c r="AU150" s="174" t="s">
        <v>90</v>
      </c>
      <c r="AY150" s="17" t="s">
        <v>181</v>
      </c>
      <c r="BE150" s="103">
        <f t="shared" si="9"/>
        <v>0</v>
      </c>
      <c r="BF150" s="103">
        <f t="shared" si="10"/>
        <v>300.93</v>
      </c>
      <c r="BG150" s="103">
        <f t="shared" si="11"/>
        <v>0</v>
      </c>
      <c r="BH150" s="103">
        <f t="shared" si="12"/>
        <v>0</v>
      </c>
      <c r="BI150" s="103">
        <f t="shared" si="13"/>
        <v>0</v>
      </c>
      <c r="BJ150" s="17" t="s">
        <v>90</v>
      </c>
      <c r="BK150" s="103">
        <f t="shared" si="14"/>
        <v>300.93</v>
      </c>
      <c r="BL150" s="17" t="s">
        <v>271</v>
      </c>
      <c r="BM150" s="174" t="s">
        <v>688</v>
      </c>
    </row>
    <row r="151" spans="2:65" s="11" customFormat="1" ht="22.9" customHeight="1">
      <c r="B151" s="152"/>
      <c r="D151" s="153" t="s">
        <v>77</v>
      </c>
      <c r="E151" s="161" t="s">
        <v>366</v>
      </c>
      <c r="F151" s="161" t="s">
        <v>367</v>
      </c>
      <c r="I151" s="155"/>
      <c r="J151" s="162">
        <f>BK151</f>
        <v>3500.26</v>
      </c>
      <c r="L151" s="152"/>
      <c r="M151" s="156"/>
      <c r="P151" s="157">
        <f>SUM(P152:P155)</f>
        <v>0</v>
      </c>
      <c r="R151" s="157">
        <f>SUM(R152:R155)</f>
        <v>0.23813000000000001</v>
      </c>
      <c r="T151" s="158">
        <f>SUM(T152:T155)</f>
        <v>0</v>
      </c>
      <c r="AR151" s="153" t="s">
        <v>90</v>
      </c>
      <c r="AT151" s="159" t="s">
        <v>77</v>
      </c>
      <c r="AU151" s="159" t="s">
        <v>85</v>
      </c>
      <c r="AY151" s="153" t="s">
        <v>181</v>
      </c>
      <c r="BK151" s="160">
        <f>SUM(BK152:BK155)</f>
        <v>3500.26</v>
      </c>
    </row>
    <row r="152" spans="2:65" s="1" customFormat="1" ht="16.5" customHeight="1">
      <c r="B152" s="34"/>
      <c r="C152" s="163" t="s">
        <v>228</v>
      </c>
      <c r="D152" s="163" t="s">
        <v>184</v>
      </c>
      <c r="E152" s="164" t="s">
        <v>689</v>
      </c>
      <c r="F152" s="165" t="s">
        <v>690</v>
      </c>
      <c r="G152" s="166" t="s">
        <v>225</v>
      </c>
      <c r="H152" s="167">
        <v>1</v>
      </c>
      <c r="I152" s="168">
        <v>400</v>
      </c>
      <c r="J152" s="169">
        <f>ROUND(I152*H152,2)</f>
        <v>400</v>
      </c>
      <c r="K152" s="170"/>
      <c r="L152" s="34"/>
      <c r="M152" s="171" t="s">
        <v>1</v>
      </c>
      <c r="N152" s="137" t="s">
        <v>44</v>
      </c>
      <c r="P152" s="172">
        <f>O152*H152</f>
        <v>0</v>
      </c>
      <c r="Q152" s="172">
        <v>0.23813000000000001</v>
      </c>
      <c r="R152" s="172">
        <f>Q152*H152</f>
        <v>0.23813000000000001</v>
      </c>
      <c r="S152" s="172">
        <v>0</v>
      </c>
      <c r="T152" s="173">
        <f>S152*H152</f>
        <v>0</v>
      </c>
      <c r="AR152" s="174" t="s">
        <v>271</v>
      </c>
      <c r="AT152" s="174" t="s">
        <v>184</v>
      </c>
      <c r="AU152" s="174" t="s">
        <v>90</v>
      </c>
      <c r="AY152" s="17" t="s">
        <v>181</v>
      </c>
      <c r="BE152" s="103">
        <f>IF(N152="základná",J152,0)</f>
        <v>0</v>
      </c>
      <c r="BF152" s="103">
        <f>IF(N152="znížená",J152,0)</f>
        <v>400</v>
      </c>
      <c r="BG152" s="103">
        <f>IF(N152="zákl. prenesená",J152,0)</f>
        <v>0</v>
      </c>
      <c r="BH152" s="103">
        <f>IF(N152="zníž. prenesená",J152,0)</f>
        <v>0</v>
      </c>
      <c r="BI152" s="103">
        <f>IF(N152="nulová",J152,0)</f>
        <v>0</v>
      </c>
      <c r="BJ152" s="17" t="s">
        <v>90</v>
      </c>
      <c r="BK152" s="103">
        <f>ROUND(I152*H152,2)</f>
        <v>400</v>
      </c>
      <c r="BL152" s="17" t="s">
        <v>271</v>
      </c>
      <c r="BM152" s="174" t="s">
        <v>691</v>
      </c>
    </row>
    <row r="153" spans="2:65" s="1" customFormat="1" ht="21.75" customHeight="1">
      <c r="B153" s="34"/>
      <c r="C153" s="163" t="s">
        <v>243</v>
      </c>
      <c r="D153" s="163" t="s">
        <v>184</v>
      </c>
      <c r="E153" s="164" t="s">
        <v>692</v>
      </c>
      <c r="F153" s="165" t="s">
        <v>693</v>
      </c>
      <c r="G153" s="166" t="s">
        <v>225</v>
      </c>
      <c r="H153" s="167">
        <v>2</v>
      </c>
      <c r="I153" s="168">
        <v>660</v>
      </c>
      <c r="J153" s="169">
        <f>ROUND(I153*H153,2)</f>
        <v>1320</v>
      </c>
      <c r="K153" s="170"/>
      <c r="L153" s="34"/>
      <c r="M153" s="171" t="s">
        <v>1</v>
      </c>
      <c r="N153" s="137" t="s">
        <v>44</v>
      </c>
      <c r="P153" s="172">
        <f>O153*H153</f>
        <v>0</v>
      </c>
      <c r="Q153" s="172">
        <v>0</v>
      </c>
      <c r="R153" s="172">
        <f>Q153*H153</f>
        <v>0</v>
      </c>
      <c r="S153" s="172">
        <v>0</v>
      </c>
      <c r="T153" s="173">
        <f>S153*H153</f>
        <v>0</v>
      </c>
      <c r="AR153" s="174" t="s">
        <v>271</v>
      </c>
      <c r="AT153" s="174" t="s">
        <v>184</v>
      </c>
      <c r="AU153" s="174" t="s">
        <v>90</v>
      </c>
      <c r="AY153" s="17" t="s">
        <v>181</v>
      </c>
      <c r="BE153" s="103">
        <f>IF(N153="základná",J153,0)</f>
        <v>0</v>
      </c>
      <c r="BF153" s="103">
        <f>IF(N153="znížená",J153,0)</f>
        <v>1320</v>
      </c>
      <c r="BG153" s="103">
        <f>IF(N153="zákl. prenesená",J153,0)</f>
        <v>0</v>
      </c>
      <c r="BH153" s="103">
        <f>IF(N153="zníž. prenesená",J153,0)</f>
        <v>0</v>
      </c>
      <c r="BI153" s="103">
        <f>IF(N153="nulová",J153,0)</f>
        <v>0</v>
      </c>
      <c r="BJ153" s="17" t="s">
        <v>90</v>
      </c>
      <c r="BK153" s="103">
        <f>ROUND(I153*H153,2)</f>
        <v>1320</v>
      </c>
      <c r="BL153" s="17" t="s">
        <v>271</v>
      </c>
      <c r="BM153" s="174" t="s">
        <v>694</v>
      </c>
    </row>
    <row r="154" spans="2:65" s="1" customFormat="1" ht="21.75" customHeight="1">
      <c r="B154" s="34"/>
      <c r="C154" s="163" t="s">
        <v>250</v>
      </c>
      <c r="D154" s="163" t="s">
        <v>184</v>
      </c>
      <c r="E154" s="164" t="s">
        <v>695</v>
      </c>
      <c r="F154" s="165" t="s">
        <v>696</v>
      </c>
      <c r="G154" s="166" t="s">
        <v>225</v>
      </c>
      <c r="H154" s="167">
        <v>2</v>
      </c>
      <c r="I154" s="168">
        <v>800</v>
      </c>
      <c r="J154" s="169">
        <f>ROUND(I154*H154,2)</f>
        <v>1600</v>
      </c>
      <c r="K154" s="170"/>
      <c r="L154" s="34"/>
      <c r="M154" s="171" t="s">
        <v>1</v>
      </c>
      <c r="N154" s="137" t="s">
        <v>44</v>
      </c>
      <c r="P154" s="172">
        <f>O154*H154</f>
        <v>0</v>
      </c>
      <c r="Q154" s="172">
        <v>0</v>
      </c>
      <c r="R154" s="172">
        <f>Q154*H154</f>
        <v>0</v>
      </c>
      <c r="S154" s="172">
        <v>0</v>
      </c>
      <c r="T154" s="173">
        <f>S154*H154</f>
        <v>0</v>
      </c>
      <c r="AR154" s="174" t="s">
        <v>271</v>
      </c>
      <c r="AT154" s="174" t="s">
        <v>184</v>
      </c>
      <c r="AU154" s="174" t="s">
        <v>90</v>
      </c>
      <c r="AY154" s="17" t="s">
        <v>181</v>
      </c>
      <c r="BE154" s="103">
        <f>IF(N154="základná",J154,0)</f>
        <v>0</v>
      </c>
      <c r="BF154" s="103">
        <f>IF(N154="znížená",J154,0)</f>
        <v>1600</v>
      </c>
      <c r="BG154" s="103">
        <f>IF(N154="zákl. prenesená",J154,0)</f>
        <v>0</v>
      </c>
      <c r="BH154" s="103">
        <f>IF(N154="zníž. prenesená",J154,0)</f>
        <v>0</v>
      </c>
      <c r="BI154" s="103">
        <f>IF(N154="nulová",J154,0)</f>
        <v>0</v>
      </c>
      <c r="BJ154" s="17" t="s">
        <v>90</v>
      </c>
      <c r="BK154" s="103">
        <f>ROUND(I154*H154,2)</f>
        <v>1600</v>
      </c>
      <c r="BL154" s="17" t="s">
        <v>271</v>
      </c>
      <c r="BM154" s="174" t="s">
        <v>697</v>
      </c>
    </row>
    <row r="155" spans="2:65" s="1" customFormat="1" ht="24.2" customHeight="1">
      <c r="B155" s="34"/>
      <c r="C155" s="163" t="s">
        <v>255</v>
      </c>
      <c r="D155" s="163" t="s">
        <v>184</v>
      </c>
      <c r="E155" s="164" t="s">
        <v>698</v>
      </c>
      <c r="F155" s="165" t="s">
        <v>699</v>
      </c>
      <c r="G155" s="166" t="s">
        <v>428</v>
      </c>
      <c r="H155" s="192">
        <v>49.25</v>
      </c>
      <c r="I155" s="168">
        <v>3.66</v>
      </c>
      <c r="J155" s="169">
        <f>ROUND(I155*H155,2)</f>
        <v>180.26</v>
      </c>
      <c r="K155" s="170"/>
      <c r="L155" s="34"/>
      <c r="M155" s="171" t="s">
        <v>1</v>
      </c>
      <c r="N155" s="137" t="s">
        <v>44</v>
      </c>
      <c r="P155" s="172">
        <f>O155*H155</f>
        <v>0</v>
      </c>
      <c r="Q155" s="172">
        <v>0</v>
      </c>
      <c r="R155" s="172">
        <f>Q155*H155</f>
        <v>0</v>
      </c>
      <c r="S155" s="172">
        <v>0</v>
      </c>
      <c r="T155" s="173">
        <f>S155*H155</f>
        <v>0</v>
      </c>
      <c r="AR155" s="174" t="s">
        <v>271</v>
      </c>
      <c r="AT155" s="174" t="s">
        <v>184</v>
      </c>
      <c r="AU155" s="174" t="s">
        <v>90</v>
      </c>
      <c r="AY155" s="17" t="s">
        <v>181</v>
      </c>
      <c r="BE155" s="103">
        <f>IF(N155="základná",J155,0)</f>
        <v>0</v>
      </c>
      <c r="BF155" s="103">
        <f>IF(N155="znížená",J155,0)</f>
        <v>180.26</v>
      </c>
      <c r="BG155" s="103">
        <f>IF(N155="zákl. prenesená",J155,0)</f>
        <v>0</v>
      </c>
      <c r="BH155" s="103">
        <f>IF(N155="zníž. prenesená",J155,0)</f>
        <v>0</v>
      </c>
      <c r="BI155" s="103">
        <f>IF(N155="nulová",J155,0)</f>
        <v>0</v>
      </c>
      <c r="BJ155" s="17" t="s">
        <v>90</v>
      </c>
      <c r="BK155" s="103">
        <f>ROUND(I155*H155,2)</f>
        <v>180.26</v>
      </c>
      <c r="BL155" s="17" t="s">
        <v>271</v>
      </c>
      <c r="BM155" s="174" t="s">
        <v>700</v>
      </c>
    </row>
    <row r="156" spans="2:65" s="11" customFormat="1" ht="25.9" customHeight="1">
      <c r="B156" s="152"/>
      <c r="D156" s="153" t="s">
        <v>77</v>
      </c>
      <c r="E156" s="154" t="s">
        <v>160</v>
      </c>
      <c r="F156" s="154" t="s">
        <v>424</v>
      </c>
      <c r="I156" s="155"/>
      <c r="J156" s="135">
        <f>BK156</f>
        <v>501.47</v>
      </c>
      <c r="L156" s="152"/>
      <c r="M156" s="156"/>
      <c r="P156" s="157">
        <f>P157</f>
        <v>0</v>
      </c>
      <c r="R156" s="157">
        <f>R157</f>
        <v>0</v>
      </c>
      <c r="T156" s="158">
        <f>T157</f>
        <v>0</v>
      </c>
      <c r="AR156" s="153" t="s">
        <v>210</v>
      </c>
      <c r="AT156" s="159" t="s">
        <v>77</v>
      </c>
      <c r="AU156" s="159" t="s">
        <v>78</v>
      </c>
      <c r="AY156" s="153" t="s">
        <v>181</v>
      </c>
      <c r="BK156" s="160">
        <f>BK157</f>
        <v>501.47</v>
      </c>
    </row>
    <row r="157" spans="2:65" s="1" customFormat="1" ht="24.2" customHeight="1">
      <c r="B157" s="34"/>
      <c r="C157" s="163" t="s">
        <v>260</v>
      </c>
      <c r="D157" s="163" t="s">
        <v>184</v>
      </c>
      <c r="E157" s="164" t="s">
        <v>426</v>
      </c>
      <c r="F157" s="165" t="s">
        <v>427</v>
      </c>
      <c r="G157" s="166" t="s">
        <v>428</v>
      </c>
      <c r="H157" s="192">
        <v>234.33</v>
      </c>
      <c r="I157" s="168">
        <v>2.14</v>
      </c>
      <c r="J157" s="169">
        <f>ROUND(I157*H157,2)</f>
        <v>501.47</v>
      </c>
      <c r="K157" s="170"/>
      <c r="L157" s="34"/>
      <c r="M157" s="171" t="s">
        <v>1</v>
      </c>
      <c r="N157" s="137" t="s">
        <v>44</v>
      </c>
      <c r="P157" s="172">
        <f>O157*H157</f>
        <v>0</v>
      </c>
      <c r="Q157" s="172">
        <v>0</v>
      </c>
      <c r="R157" s="172">
        <f>Q157*H157</f>
        <v>0</v>
      </c>
      <c r="S157" s="172">
        <v>0</v>
      </c>
      <c r="T157" s="173">
        <f>S157*H157</f>
        <v>0</v>
      </c>
      <c r="AR157" s="174" t="s">
        <v>429</v>
      </c>
      <c r="AT157" s="174" t="s">
        <v>184</v>
      </c>
      <c r="AU157" s="174" t="s">
        <v>85</v>
      </c>
      <c r="AY157" s="17" t="s">
        <v>181</v>
      </c>
      <c r="BE157" s="103">
        <f>IF(N157="základná",J157,0)</f>
        <v>0</v>
      </c>
      <c r="BF157" s="103">
        <f>IF(N157="znížená",J157,0)</f>
        <v>501.47</v>
      </c>
      <c r="BG157" s="103">
        <f>IF(N157="zákl. prenesená",J157,0)</f>
        <v>0</v>
      </c>
      <c r="BH157" s="103">
        <f>IF(N157="zníž. prenesená",J157,0)</f>
        <v>0</v>
      </c>
      <c r="BI157" s="103">
        <f>IF(N157="nulová",J157,0)</f>
        <v>0</v>
      </c>
      <c r="BJ157" s="17" t="s">
        <v>90</v>
      </c>
      <c r="BK157" s="103">
        <f>ROUND(I157*H157,2)</f>
        <v>501.47</v>
      </c>
      <c r="BL157" s="17" t="s">
        <v>429</v>
      </c>
      <c r="BM157" s="174" t="s">
        <v>701</v>
      </c>
    </row>
    <row r="158" spans="2:65" s="1" customFormat="1" ht="49.9" customHeight="1">
      <c r="B158" s="34"/>
      <c r="E158" s="154" t="s">
        <v>431</v>
      </c>
      <c r="F158" s="154" t="s">
        <v>432</v>
      </c>
      <c r="J158" s="135">
        <f t="shared" ref="J158:J168" si="15">BK158</f>
        <v>0</v>
      </c>
      <c r="L158" s="34"/>
      <c r="M158" s="177"/>
      <c r="T158" s="61"/>
      <c r="AT158" s="17" t="s">
        <v>77</v>
      </c>
      <c r="AU158" s="17" t="s">
        <v>78</v>
      </c>
      <c r="AY158" s="17" t="s">
        <v>433</v>
      </c>
      <c r="BK158" s="103">
        <f>SUM(BK159:BK168)</f>
        <v>0</v>
      </c>
    </row>
    <row r="159" spans="2:65" s="1" customFormat="1" ht="16.350000000000001" customHeight="1">
      <c r="B159" s="34"/>
      <c r="C159" s="193" t="s">
        <v>1</v>
      </c>
      <c r="D159" s="193" t="s">
        <v>184</v>
      </c>
      <c r="E159" s="194" t="s">
        <v>1</v>
      </c>
      <c r="F159" s="195" t="s">
        <v>1</v>
      </c>
      <c r="G159" s="196" t="s">
        <v>1</v>
      </c>
      <c r="H159" s="197"/>
      <c r="I159" s="198"/>
      <c r="J159" s="199">
        <f t="shared" si="15"/>
        <v>0</v>
      </c>
      <c r="K159" s="170"/>
      <c r="L159" s="34"/>
      <c r="M159" s="200" t="s">
        <v>1</v>
      </c>
      <c r="N159" s="201" t="s">
        <v>44</v>
      </c>
      <c r="T159" s="61"/>
      <c r="AT159" s="17" t="s">
        <v>433</v>
      </c>
      <c r="AU159" s="17" t="s">
        <v>85</v>
      </c>
      <c r="AY159" s="17" t="s">
        <v>433</v>
      </c>
      <c r="BE159" s="103">
        <f t="shared" ref="BE159:BE168" si="16">IF(N159="základná",J159,0)</f>
        <v>0</v>
      </c>
      <c r="BF159" s="103">
        <f t="shared" ref="BF159:BF168" si="17">IF(N159="znížená",J159,0)</f>
        <v>0</v>
      </c>
      <c r="BG159" s="103">
        <f t="shared" ref="BG159:BG168" si="18">IF(N159="zákl. prenesená",J159,0)</f>
        <v>0</v>
      </c>
      <c r="BH159" s="103">
        <f t="shared" ref="BH159:BH168" si="19">IF(N159="zníž. prenesená",J159,0)</f>
        <v>0</v>
      </c>
      <c r="BI159" s="103">
        <f t="shared" ref="BI159:BI168" si="20">IF(N159="nulová",J159,0)</f>
        <v>0</v>
      </c>
      <c r="BJ159" s="17" t="s">
        <v>90</v>
      </c>
      <c r="BK159" s="103">
        <f t="shared" ref="BK159:BK168" si="21">I159*H159</f>
        <v>0</v>
      </c>
    </row>
    <row r="160" spans="2:65" s="1" customFormat="1" ht="16.350000000000001" customHeight="1">
      <c r="B160" s="34"/>
      <c r="C160" s="193" t="s">
        <v>1</v>
      </c>
      <c r="D160" s="193" t="s">
        <v>184</v>
      </c>
      <c r="E160" s="194" t="s">
        <v>1</v>
      </c>
      <c r="F160" s="195" t="s">
        <v>1</v>
      </c>
      <c r="G160" s="196" t="s">
        <v>1</v>
      </c>
      <c r="H160" s="197"/>
      <c r="I160" s="198"/>
      <c r="J160" s="199">
        <f t="shared" si="15"/>
        <v>0</v>
      </c>
      <c r="K160" s="170"/>
      <c r="L160" s="34"/>
      <c r="M160" s="200" t="s">
        <v>1</v>
      </c>
      <c r="N160" s="201" t="s">
        <v>44</v>
      </c>
      <c r="T160" s="61"/>
      <c r="AT160" s="17" t="s">
        <v>433</v>
      </c>
      <c r="AU160" s="17" t="s">
        <v>85</v>
      </c>
      <c r="AY160" s="17" t="s">
        <v>433</v>
      </c>
      <c r="BE160" s="103">
        <f t="shared" si="16"/>
        <v>0</v>
      </c>
      <c r="BF160" s="103">
        <f t="shared" si="17"/>
        <v>0</v>
      </c>
      <c r="BG160" s="103">
        <f t="shared" si="18"/>
        <v>0</v>
      </c>
      <c r="BH160" s="103">
        <f t="shared" si="19"/>
        <v>0</v>
      </c>
      <c r="BI160" s="103">
        <f t="shared" si="20"/>
        <v>0</v>
      </c>
      <c r="BJ160" s="17" t="s">
        <v>90</v>
      </c>
      <c r="BK160" s="103">
        <f t="shared" si="21"/>
        <v>0</v>
      </c>
    </row>
    <row r="161" spans="2:63" s="1" customFormat="1" ht="16.350000000000001" customHeight="1">
      <c r="B161" s="34"/>
      <c r="C161" s="193" t="s">
        <v>1</v>
      </c>
      <c r="D161" s="193" t="s">
        <v>184</v>
      </c>
      <c r="E161" s="194" t="s">
        <v>1</v>
      </c>
      <c r="F161" s="195" t="s">
        <v>1</v>
      </c>
      <c r="G161" s="196" t="s">
        <v>1</v>
      </c>
      <c r="H161" s="197"/>
      <c r="I161" s="198"/>
      <c r="J161" s="199">
        <f t="shared" si="15"/>
        <v>0</v>
      </c>
      <c r="K161" s="170"/>
      <c r="L161" s="34"/>
      <c r="M161" s="200" t="s">
        <v>1</v>
      </c>
      <c r="N161" s="201" t="s">
        <v>44</v>
      </c>
      <c r="T161" s="61"/>
      <c r="AT161" s="17" t="s">
        <v>433</v>
      </c>
      <c r="AU161" s="17" t="s">
        <v>85</v>
      </c>
      <c r="AY161" s="17" t="s">
        <v>433</v>
      </c>
      <c r="BE161" s="103">
        <f t="shared" si="16"/>
        <v>0</v>
      </c>
      <c r="BF161" s="103">
        <f t="shared" si="17"/>
        <v>0</v>
      </c>
      <c r="BG161" s="103">
        <f t="shared" si="18"/>
        <v>0</v>
      </c>
      <c r="BH161" s="103">
        <f t="shared" si="19"/>
        <v>0</v>
      </c>
      <c r="BI161" s="103">
        <f t="shared" si="20"/>
        <v>0</v>
      </c>
      <c r="BJ161" s="17" t="s">
        <v>90</v>
      </c>
      <c r="BK161" s="103">
        <f t="shared" si="21"/>
        <v>0</v>
      </c>
    </row>
    <row r="162" spans="2:63" s="1" customFormat="1" ht="16.350000000000001" customHeight="1">
      <c r="B162" s="34"/>
      <c r="C162" s="193" t="s">
        <v>1</v>
      </c>
      <c r="D162" s="193" t="s">
        <v>184</v>
      </c>
      <c r="E162" s="194" t="s">
        <v>1</v>
      </c>
      <c r="F162" s="195" t="s">
        <v>1</v>
      </c>
      <c r="G162" s="196" t="s">
        <v>1</v>
      </c>
      <c r="H162" s="197"/>
      <c r="I162" s="198"/>
      <c r="J162" s="199">
        <f t="shared" si="15"/>
        <v>0</v>
      </c>
      <c r="K162" s="170"/>
      <c r="L162" s="34"/>
      <c r="M162" s="200" t="s">
        <v>1</v>
      </c>
      <c r="N162" s="201" t="s">
        <v>44</v>
      </c>
      <c r="T162" s="61"/>
      <c r="AT162" s="17" t="s">
        <v>433</v>
      </c>
      <c r="AU162" s="17" t="s">
        <v>85</v>
      </c>
      <c r="AY162" s="17" t="s">
        <v>433</v>
      </c>
      <c r="BE162" s="103">
        <f t="shared" si="16"/>
        <v>0</v>
      </c>
      <c r="BF162" s="103">
        <f t="shared" si="17"/>
        <v>0</v>
      </c>
      <c r="BG162" s="103">
        <f t="shared" si="18"/>
        <v>0</v>
      </c>
      <c r="BH162" s="103">
        <f t="shared" si="19"/>
        <v>0</v>
      </c>
      <c r="BI162" s="103">
        <f t="shared" si="20"/>
        <v>0</v>
      </c>
      <c r="BJ162" s="17" t="s">
        <v>90</v>
      </c>
      <c r="BK162" s="103">
        <f t="shared" si="21"/>
        <v>0</v>
      </c>
    </row>
    <row r="163" spans="2:63" s="1" customFormat="1" ht="16.350000000000001" customHeight="1">
      <c r="B163" s="34"/>
      <c r="C163" s="193" t="s">
        <v>1</v>
      </c>
      <c r="D163" s="193" t="s">
        <v>184</v>
      </c>
      <c r="E163" s="194" t="s">
        <v>1</v>
      </c>
      <c r="F163" s="195" t="s">
        <v>1</v>
      </c>
      <c r="G163" s="196" t="s">
        <v>1</v>
      </c>
      <c r="H163" s="197"/>
      <c r="I163" s="198"/>
      <c r="J163" s="199">
        <f t="shared" si="15"/>
        <v>0</v>
      </c>
      <c r="K163" s="170"/>
      <c r="L163" s="34"/>
      <c r="M163" s="200" t="s">
        <v>1</v>
      </c>
      <c r="N163" s="201" t="s">
        <v>44</v>
      </c>
      <c r="T163" s="61"/>
      <c r="AT163" s="17" t="s">
        <v>433</v>
      </c>
      <c r="AU163" s="17" t="s">
        <v>85</v>
      </c>
      <c r="AY163" s="17" t="s">
        <v>433</v>
      </c>
      <c r="BE163" s="103">
        <f t="shared" si="16"/>
        <v>0</v>
      </c>
      <c r="BF163" s="103">
        <f t="shared" si="17"/>
        <v>0</v>
      </c>
      <c r="BG163" s="103">
        <f t="shared" si="18"/>
        <v>0</v>
      </c>
      <c r="BH163" s="103">
        <f t="shared" si="19"/>
        <v>0</v>
      </c>
      <c r="BI163" s="103">
        <f t="shared" si="20"/>
        <v>0</v>
      </c>
      <c r="BJ163" s="17" t="s">
        <v>90</v>
      </c>
      <c r="BK163" s="103">
        <f t="shared" si="21"/>
        <v>0</v>
      </c>
    </row>
    <row r="164" spans="2:63" s="1" customFormat="1" ht="16.350000000000001" customHeight="1">
      <c r="B164" s="34"/>
      <c r="C164" s="193" t="s">
        <v>1</v>
      </c>
      <c r="D164" s="193" t="s">
        <v>184</v>
      </c>
      <c r="E164" s="194" t="s">
        <v>1</v>
      </c>
      <c r="F164" s="195" t="s">
        <v>1</v>
      </c>
      <c r="G164" s="196" t="s">
        <v>1</v>
      </c>
      <c r="H164" s="197"/>
      <c r="I164" s="198"/>
      <c r="J164" s="199">
        <f t="shared" si="15"/>
        <v>0</v>
      </c>
      <c r="K164" s="170"/>
      <c r="L164" s="34"/>
      <c r="M164" s="200" t="s">
        <v>1</v>
      </c>
      <c r="N164" s="201" t="s">
        <v>44</v>
      </c>
      <c r="T164" s="61"/>
      <c r="AT164" s="17" t="s">
        <v>433</v>
      </c>
      <c r="AU164" s="17" t="s">
        <v>85</v>
      </c>
      <c r="AY164" s="17" t="s">
        <v>433</v>
      </c>
      <c r="BE164" s="103">
        <f t="shared" si="16"/>
        <v>0</v>
      </c>
      <c r="BF164" s="103">
        <f t="shared" si="17"/>
        <v>0</v>
      </c>
      <c r="BG164" s="103">
        <f t="shared" si="18"/>
        <v>0</v>
      </c>
      <c r="BH164" s="103">
        <f t="shared" si="19"/>
        <v>0</v>
      </c>
      <c r="BI164" s="103">
        <f t="shared" si="20"/>
        <v>0</v>
      </c>
      <c r="BJ164" s="17" t="s">
        <v>90</v>
      </c>
      <c r="BK164" s="103">
        <f t="shared" si="21"/>
        <v>0</v>
      </c>
    </row>
    <row r="165" spans="2:63" s="1" customFormat="1" ht="16.350000000000001" customHeight="1">
      <c r="B165" s="34"/>
      <c r="C165" s="193" t="s">
        <v>1</v>
      </c>
      <c r="D165" s="193" t="s">
        <v>184</v>
      </c>
      <c r="E165" s="194" t="s">
        <v>1</v>
      </c>
      <c r="F165" s="195" t="s">
        <v>1</v>
      </c>
      <c r="G165" s="196" t="s">
        <v>1</v>
      </c>
      <c r="H165" s="197"/>
      <c r="I165" s="198"/>
      <c r="J165" s="199">
        <f t="shared" si="15"/>
        <v>0</v>
      </c>
      <c r="K165" s="170"/>
      <c r="L165" s="34"/>
      <c r="M165" s="200" t="s">
        <v>1</v>
      </c>
      <c r="N165" s="201" t="s">
        <v>44</v>
      </c>
      <c r="T165" s="61"/>
      <c r="AT165" s="17" t="s">
        <v>433</v>
      </c>
      <c r="AU165" s="17" t="s">
        <v>85</v>
      </c>
      <c r="AY165" s="17" t="s">
        <v>433</v>
      </c>
      <c r="BE165" s="103">
        <f t="shared" si="16"/>
        <v>0</v>
      </c>
      <c r="BF165" s="103">
        <f t="shared" si="17"/>
        <v>0</v>
      </c>
      <c r="BG165" s="103">
        <f t="shared" si="18"/>
        <v>0</v>
      </c>
      <c r="BH165" s="103">
        <f t="shared" si="19"/>
        <v>0</v>
      </c>
      <c r="BI165" s="103">
        <f t="shared" si="20"/>
        <v>0</v>
      </c>
      <c r="BJ165" s="17" t="s">
        <v>90</v>
      </c>
      <c r="BK165" s="103">
        <f t="shared" si="21"/>
        <v>0</v>
      </c>
    </row>
    <row r="166" spans="2:63" s="1" customFormat="1" ht="16.350000000000001" customHeight="1">
      <c r="B166" s="34"/>
      <c r="C166" s="193" t="s">
        <v>1</v>
      </c>
      <c r="D166" s="193" t="s">
        <v>184</v>
      </c>
      <c r="E166" s="194" t="s">
        <v>1</v>
      </c>
      <c r="F166" s="195" t="s">
        <v>1</v>
      </c>
      <c r="G166" s="196" t="s">
        <v>1</v>
      </c>
      <c r="H166" s="197"/>
      <c r="I166" s="198"/>
      <c r="J166" s="199">
        <f t="shared" si="15"/>
        <v>0</v>
      </c>
      <c r="K166" s="170"/>
      <c r="L166" s="34"/>
      <c r="M166" s="200" t="s">
        <v>1</v>
      </c>
      <c r="N166" s="201" t="s">
        <v>44</v>
      </c>
      <c r="T166" s="61"/>
      <c r="AT166" s="17" t="s">
        <v>433</v>
      </c>
      <c r="AU166" s="17" t="s">
        <v>85</v>
      </c>
      <c r="AY166" s="17" t="s">
        <v>433</v>
      </c>
      <c r="BE166" s="103">
        <f t="shared" si="16"/>
        <v>0</v>
      </c>
      <c r="BF166" s="103">
        <f t="shared" si="17"/>
        <v>0</v>
      </c>
      <c r="BG166" s="103">
        <f t="shared" si="18"/>
        <v>0</v>
      </c>
      <c r="BH166" s="103">
        <f t="shared" si="19"/>
        <v>0</v>
      </c>
      <c r="BI166" s="103">
        <f t="shared" si="20"/>
        <v>0</v>
      </c>
      <c r="BJ166" s="17" t="s">
        <v>90</v>
      </c>
      <c r="BK166" s="103">
        <f t="shared" si="21"/>
        <v>0</v>
      </c>
    </row>
    <row r="167" spans="2:63" s="1" customFormat="1" ht="16.350000000000001" customHeight="1">
      <c r="B167" s="34"/>
      <c r="C167" s="193" t="s">
        <v>1</v>
      </c>
      <c r="D167" s="193" t="s">
        <v>184</v>
      </c>
      <c r="E167" s="194" t="s">
        <v>1</v>
      </c>
      <c r="F167" s="195" t="s">
        <v>1</v>
      </c>
      <c r="G167" s="196" t="s">
        <v>1</v>
      </c>
      <c r="H167" s="197"/>
      <c r="I167" s="198"/>
      <c r="J167" s="199">
        <f t="shared" si="15"/>
        <v>0</v>
      </c>
      <c r="K167" s="170"/>
      <c r="L167" s="34"/>
      <c r="M167" s="200" t="s">
        <v>1</v>
      </c>
      <c r="N167" s="201" t="s">
        <v>44</v>
      </c>
      <c r="T167" s="61"/>
      <c r="AT167" s="17" t="s">
        <v>433</v>
      </c>
      <c r="AU167" s="17" t="s">
        <v>85</v>
      </c>
      <c r="AY167" s="17" t="s">
        <v>433</v>
      </c>
      <c r="BE167" s="103">
        <f t="shared" si="16"/>
        <v>0</v>
      </c>
      <c r="BF167" s="103">
        <f t="shared" si="17"/>
        <v>0</v>
      </c>
      <c r="BG167" s="103">
        <f t="shared" si="18"/>
        <v>0</v>
      </c>
      <c r="BH167" s="103">
        <f t="shared" si="19"/>
        <v>0</v>
      </c>
      <c r="BI167" s="103">
        <f t="shared" si="20"/>
        <v>0</v>
      </c>
      <c r="BJ167" s="17" t="s">
        <v>90</v>
      </c>
      <c r="BK167" s="103">
        <f t="shared" si="21"/>
        <v>0</v>
      </c>
    </row>
    <row r="168" spans="2:63" s="1" customFormat="1" ht="16.350000000000001" customHeight="1">
      <c r="B168" s="34"/>
      <c r="C168" s="193" t="s">
        <v>1</v>
      </c>
      <c r="D168" s="193" t="s">
        <v>184</v>
      </c>
      <c r="E168" s="194" t="s">
        <v>1</v>
      </c>
      <c r="F168" s="195" t="s">
        <v>1</v>
      </c>
      <c r="G168" s="196" t="s">
        <v>1</v>
      </c>
      <c r="H168" s="197"/>
      <c r="I168" s="198"/>
      <c r="J168" s="199">
        <f t="shared" si="15"/>
        <v>0</v>
      </c>
      <c r="K168" s="170"/>
      <c r="L168" s="34"/>
      <c r="M168" s="200" t="s">
        <v>1</v>
      </c>
      <c r="N168" s="201" t="s">
        <v>44</v>
      </c>
      <c r="O168" s="202"/>
      <c r="P168" s="202"/>
      <c r="Q168" s="202"/>
      <c r="R168" s="202"/>
      <c r="S168" s="202"/>
      <c r="T168" s="203"/>
      <c r="AT168" s="17" t="s">
        <v>433</v>
      </c>
      <c r="AU168" s="17" t="s">
        <v>85</v>
      </c>
      <c r="AY168" s="17" t="s">
        <v>433</v>
      </c>
      <c r="BE168" s="103">
        <f t="shared" si="16"/>
        <v>0</v>
      </c>
      <c r="BF168" s="103">
        <f t="shared" si="17"/>
        <v>0</v>
      </c>
      <c r="BG168" s="103">
        <f t="shared" si="18"/>
        <v>0</v>
      </c>
      <c r="BH168" s="103">
        <f t="shared" si="19"/>
        <v>0</v>
      </c>
      <c r="BI168" s="103">
        <f t="shared" si="20"/>
        <v>0</v>
      </c>
      <c r="BJ168" s="17" t="s">
        <v>90</v>
      </c>
      <c r="BK168" s="103">
        <f t="shared" si="21"/>
        <v>0</v>
      </c>
    </row>
    <row r="169" spans="2:63" s="1" customFormat="1" ht="6.95" customHeight="1">
      <c r="B169" s="49"/>
      <c r="C169" s="50"/>
      <c r="D169" s="50"/>
      <c r="E169" s="50"/>
      <c r="F169" s="50"/>
      <c r="G169" s="50"/>
      <c r="H169" s="50"/>
      <c r="I169" s="50"/>
      <c r="J169" s="50"/>
      <c r="K169" s="50"/>
      <c r="L169" s="34"/>
    </row>
  </sheetData>
  <sheetProtection algorithmName="SHA-512" hashValue="iOSyNSB3oBLaxBiWXO8QEjd4WyFq9R5wRaq64vMBsaaUGZfH8s2AH7KpDw7BRa95mr0n3fVZ7ucc8FE9rf52UQ==" saltValue="rIc3RDAqUrpVpzTeZIuGLaQt+k8gMlKuSlmfgumotkm4/X9ThBxqoSM+od5GytcYnWAvvnf/OtqimhMmZeRmHQ==" spinCount="100000" sheet="1" objects="1" scenarios="1" formatColumns="0" formatRows="0" autoFilter="0"/>
  <autoFilter ref="C138:K168" xr:uid="{00000000-0009-0000-0000-000003000000}"/>
  <mergeCells count="20">
    <mergeCell ref="E129:H129"/>
    <mergeCell ref="E127:H127"/>
    <mergeCell ref="E131:H131"/>
    <mergeCell ref="L2:V2"/>
    <mergeCell ref="D109:F109"/>
    <mergeCell ref="D110:F110"/>
    <mergeCell ref="D111:F111"/>
    <mergeCell ref="D112:F112"/>
    <mergeCell ref="D113:F113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  <mergeCell ref="E125:H125"/>
  </mergeCells>
  <dataValidations count="2">
    <dataValidation type="list" allowBlank="1" showInputMessage="1" showErrorMessage="1" error="Povolené sú hodnoty K, M." sqref="D159:D169" xr:uid="{00000000-0002-0000-0300-000000000000}">
      <formula1>"K, M"</formula1>
    </dataValidation>
    <dataValidation type="list" allowBlank="1" showInputMessage="1" showErrorMessage="1" error="Povolené sú hodnoty základná, znížená, nulová." sqref="N159:N169" xr:uid="{00000000-0002-0000-03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63"/>
  <sheetViews>
    <sheetView showGridLines="0" topLeftCell="A125" workbookViewId="0">
      <selection activeCell="I152" sqref="I15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7" t="s">
        <v>105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2:46" ht="24.95" customHeight="1">
      <c r="B4" s="20"/>
      <c r="D4" s="21" t="s">
        <v>133</v>
      </c>
      <c r="L4" s="20"/>
      <c r="M4" s="109" t="s">
        <v>9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90" t="str">
        <f>'Rekapitulácia stavby'!K6</f>
        <v>NÚRCH - modernizácia vybraných rehabilitačných priestorov</v>
      </c>
      <c r="F7" s="292"/>
      <c r="G7" s="292"/>
      <c r="H7" s="292"/>
      <c r="L7" s="20"/>
    </row>
    <row r="8" spans="2:46" ht="12.75">
      <c r="B8" s="20"/>
      <c r="D8" s="27" t="s">
        <v>134</v>
      </c>
      <c r="L8" s="20"/>
    </row>
    <row r="9" spans="2:46" ht="16.5" customHeight="1">
      <c r="B9" s="20"/>
      <c r="E9" s="290" t="s">
        <v>135</v>
      </c>
      <c r="F9" s="255"/>
      <c r="G9" s="255"/>
      <c r="H9" s="255"/>
      <c r="L9" s="20"/>
    </row>
    <row r="10" spans="2:46" ht="12" customHeight="1">
      <c r="B10" s="20"/>
      <c r="D10" s="27" t="s">
        <v>136</v>
      </c>
      <c r="L10" s="20"/>
    </row>
    <row r="11" spans="2:46" s="1" customFormat="1" ht="16.5" customHeight="1">
      <c r="B11" s="34"/>
      <c r="E11" s="284" t="s">
        <v>137</v>
      </c>
      <c r="F11" s="289"/>
      <c r="G11" s="289"/>
      <c r="H11" s="289"/>
      <c r="L11" s="34"/>
    </row>
    <row r="12" spans="2:46" s="1" customFormat="1" ht="12" customHeight="1">
      <c r="B12" s="34"/>
      <c r="D12" s="27" t="s">
        <v>138</v>
      </c>
      <c r="L12" s="34"/>
    </row>
    <row r="13" spans="2:46" s="1" customFormat="1" ht="16.5" customHeight="1">
      <c r="B13" s="34"/>
      <c r="E13" s="279" t="s">
        <v>702</v>
      </c>
      <c r="F13" s="289"/>
      <c r="G13" s="289"/>
      <c r="H13" s="289"/>
      <c r="L13" s="34"/>
    </row>
    <row r="14" spans="2:46" s="1" customFormat="1">
      <c r="B14" s="34"/>
      <c r="L14" s="34"/>
    </row>
    <row r="15" spans="2:46" s="1" customFormat="1" ht="12" customHeight="1">
      <c r="B15" s="34"/>
      <c r="D15" s="27" t="s">
        <v>17</v>
      </c>
      <c r="F15" s="25" t="s">
        <v>1</v>
      </c>
      <c r="I15" s="27" t="s">
        <v>18</v>
      </c>
      <c r="J15" s="25" t="s">
        <v>1</v>
      </c>
      <c r="L15" s="34"/>
    </row>
    <row r="16" spans="2:46" s="1" customFormat="1" ht="12" customHeight="1">
      <c r="B16" s="34"/>
      <c r="D16" s="27" t="s">
        <v>19</v>
      </c>
      <c r="F16" s="25" t="s">
        <v>20</v>
      </c>
      <c r="I16" s="27" t="s">
        <v>21</v>
      </c>
      <c r="J16" s="57">
        <f>'Rekapitulácia stavby'!AN8</f>
        <v>44967</v>
      </c>
      <c r="L16" s="34"/>
    </row>
    <row r="17" spans="2:12" s="1" customFormat="1" ht="10.9" customHeight="1">
      <c r="B17" s="34"/>
      <c r="L17" s="34"/>
    </row>
    <row r="18" spans="2:12" s="1" customFormat="1" ht="12" customHeight="1">
      <c r="B18" s="34"/>
      <c r="D18" s="27" t="s">
        <v>22</v>
      </c>
      <c r="I18" s="27" t="s">
        <v>23</v>
      </c>
      <c r="J18" s="25" t="s">
        <v>1</v>
      </c>
      <c r="L18" s="34"/>
    </row>
    <row r="19" spans="2:12" s="1" customFormat="1" ht="18" customHeight="1">
      <c r="B19" s="34"/>
      <c r="E19" s="25" t="s">
        <v>24</v>
      </c>
      <c r="I19" s="27" t="s">
        <v>25</v>
      </c>
      <c r="J19" s="25" t="s">
        <v>1</v>
      </c>
      <c r="L19" s="34"/>
    </row>
    <row r="20" spans="2:12" s="1" customFormat="1" ht="6.95" customHeight="1">
      <c r="B20" s="34"/>
      <c r="L20" s="34"/>
    </row>
    <row r="21" spans="2:12" s="1" customFormat="1" ht="12" customHeight="1">
      <c r="B21" s="34"/>
      <c r="D21" s="27" t="s">
        <v>26</v>
      </c>
      <c r="I21" s="27" t="s">
        <v>23</v>
      </c>
      <c r="J21" s="28" t="str">
        <f>'Rekapitulácia stavby'!AN13</f>
        <v>36396605</v>
      </c>
      <c r="L21" s="34"/>
    </row>
    <row r="22" spans="2:12" s="1" customFormat="1" ht="18" customHeight="1">
      <c r="B22" s="34"/>
      <c r="E22" s="291" t="str">
        <f>'Rekapitulácia stavby'!E14</f>
        <v>OB-BELSTAV, s.r.o., Olešná 500</v>
      </c>
      <c r="F22" s="254"/>
      <c r="G22" s="254"/>
      <c r="H22" s="254"/>
      <c r="I22" s="27" t="s">
        <v>25</v>
      </c>
      <c r="J22" s="28" t="str">
        <f>'Rekapitulácia stavby'!AN14</f>
        <v>SK2020135777</v>
      </c>
      <c r="L22" s="34"/>
    </row>
    <row r="23" spans="2:12" s="1" customFormat="1" ht="6.95" customHeight="1">
      <c r="B23" s="34"/>
      <c r="L23" s="34"/>
    </row>
    <row r="24" spans="2:12" s="1" customFormat="1" ht="12" customHeight="1">
      <c r="B24" s="34"/>
      <c r="D24" s="27" t="s">
        <v>27</v>
      </c>
      <c r="I24" s="27" t="s">
        <v>23</v>
      </c>
      <c r="J24" s="25" t="s">
        <v>28</v>
      </c>
      <c r="L24" s="34"/>
    </row>
    <row r="25" spans="2:12" s="1" customFormat="1" ht="18" customHeight="1">
      <c r="B25" s="34"/>
      <c r="E25" s="25" t="s">
        <v>29</v>
      </c>
      <c r="I25" s="27" t="s">
        <v>25</v>
      </c>
      <c r="J25" s="25" t="s">
        <v>30</v>
      </c>
      <c r="L25" s="34"/>
    </row>
    <row r="26" spans="2:12" s="1" customFormat="1" ht="6.95" customHeight="1">
      <c r="B26" s="34"/>
      <c r="L26" s="34"/>
    </row>
    <row r="27" spans="2:12" s="1" customFormat="1" ht="12" customHeight="1">
      <c r="B27" s="34"/>
      <c r="D27" s="27" t="s">
        <v>32</v>
      </c>
      <c r="I27" s="27" t="s">
        <v>23</v>
      </c>
      <c r="J27" s="25" t="s">
        <v>1</v>
      </c>
      <c r="L27" s="34"/>
    </row>
    <row r="28" spans="2:12" s="1" customFormat="1" ht="18" customHeight="1">
      <c r="B28" s="34"/>
      <c r="E28" s="25" t="s">
        <v>33</v>
      </c>
      <c r="I28" s="27" t="s">
        <v>25</v>
      </c>
      <c r="J28" s="25" t="s">
        <v>1</v>
      </c>
      <c r="L28" s="34"/>
    </row>
    <row r="29" spans="2:12" s="1" customFormat="1" ht="6.95" customHeight="1">
      <c r="B29" s="34"/>
      <c r="L29" s="34"/>
    </row>
    <row r="30" spans="2:12" s="1" customFormat="1" ht="12" customHeight="1">
      <c r="B30" s="34"/>
      <c r="D30" s="27" t="s">
        <v>34</v>
      </c>
      <c r="L30" s="34"/>
    </row>
    <row r="31" spans="2:12" s="7" customFormat="1" ht="16.5" customHeight="1">
      <c r="B31" s="110"/>
      <c r="E31" s="259" t="s">
        <v>1</v>
      </c>
      <c r="F31" s="259"/>
      <c r="G31" s="259"/>
      <c r="H31" s="259"/>
      <c r="L31" s="110"/>
    </row>
    <row r="32" spans="2:12" s="1" customFormat="1" ht="6.95" customHeight="1">
      <c r="B32" s="34"/>
      <c r="L32" s="34"/>
    </row>
    <row r="33" spans="2:12" s="1" customFormat="1" ht="6.95" customHeight="1">
      <c r="B33" s="34"/>
      <c r="D33" s="58"/>
      <c r="E33" s="58"/>
      <c r="F33" s="58"/>
      <c r="G33" s="58"/>
      <c r="H33" s="58"/>
      <c r="I33" s="58"/>
      <c r="J33" s="58"/>
      <c r="K33" s="58"/>
      <c r="L33" s="34"/>
    </row>
    <row r="34" spans="2:12" s="1" customFormat="1" ht="14.45" customHeight="1">
      <c r="B34" s="34"/>
      <c r="D34" s="25" t="s">
        <v>140</v>
      </c>
      <c r="J34" s="33">
        <f>J100</f>
        <v>20569.830000000002</v>
      </c>
      <c r="L34" s="34"/>
    </row>
    <row r="35" spans="2:12" s="1" customFormat="1" ht="14.45" customHeight="1">
      <c r="B35" s="34"/>
      <c r="D35" s="32" t="s">
        <v>127</v>
      </c>
      <c r="J35" s="33">
        <f>J108</f>
        <v>0</v>
      </c>
      <c r="L35" s="34"/>
    </row>
    <row r="36" spans="2:12" s="1" customFormat="1" ht="25.35" customHeight="1">
      <c r="B36" s="34"/>
      <c r="D36" s="111" t="s">
        <v>38</v>
      </c>
      <c r="J36" s="71">
        <f>ROUND(J34 + J35, 2)</f>
        <v>20569.830000000002</v>
      </c>
      <c r="L36" s="34"/>
    </row>
    <row r="37" spans="2:12" s="1" customFormat="1" ht="6.95" customHeight="1">
      <c r="B37" s="34"/>
      <c r="D37" s="58"/>
      <c r="E37" s="58"/>
      <c r="F37" s="58"/>
      <c r="G37" s="58"/>
      <c r="H37" s="58"/>
      <c r="I37" s="58"/>
      <c r="J37" s="58"/>
      <c r="K37" s="58"/>
      <c r="L37" s="34"/>
    </row>
    <row r="38" spans="2:12" s="1" customFormat="1" ht="14.45" customHeight="1">
      <c r="B38" s="34"/>
      <c r="F38" s="37" t="s">
        <v>40</v>
      </c>
      <c r="I38" s="37" t="s">
        <v>39</v>
      </c>
      <c r="J38" s="37" t="s">
        <v>41</v>
      </c>
      <c r="L38" s="34"/>
    </row>
    <row r="39" spans="2:12" s="1" customFormat="1" ht="14.45" customHeight="1">
      <c r="B39" s="34"/>
      <c r="D39" s="60" t="s">
        <v>42</v>
      </c>
      <c r="E39" s="39" t="s">
        <v>43</v>
      </c>
      <c r="F39" s="112">
        <f>ROUND((ROUND((SUM(BE108:BE115) + SUM(BE139:BE151)),  2) + SUM(BE153:BE162)), 2)</f>
        <v>0</v>
      </c>
      <c r="G39" s="113"/>
      <c r="H39" s="113"/>
      <c r="I39" s="114">
        <v>0.2</v>
      </c>
      <c r="J39" s="112">
        <f>ROUND((ROUND(((SUM(BE108:BE115) + SUM(BE139:BE151))*I39),  2) + (SUM(BE153:BE162)*I39)), 2)</f>
        <v>0</v>
      </c>
      <c r="L39" s="34"/>
    </row>
    <row r="40" spans="2:12" s="1" customFormat="1" ht="14.45" customHeight="1">
      <c r="B40" s="34"/>
      <c r="E40" s="39" t="s">
        <v>44</v>
      </c>
      <c r="F40" s="112">
        <f>ROUND((ROUND((SUM(BF108:BF115) + SUM(BF139:BF151)),  2) + SUM(BF153:BF162)), 2)</f>
        <v>20569.830000000002</v>
      </c>
      <c r="G40" s="113"/>
      <c r="H40" s="113"/>
      <c r="I40" s="114">
        <v>0.2</v>
      </c>
      <c r="J40" s="112">
        <f>ROUND((ROUND(((SUM(BF108:BF115) + SUM(BF139:BF151))*I40),  2) + (SUM(BF153:BF162)*I40)), 2)</f>
        <v>4113.97</v>
      </c>
      <c r="L40" s="34"/>
    </row>
    <row r="41" spans="2:12" s="1" customFormat="1" ht="14.45" hidden="1" customHeight="1">
      <c r="B41" s="34"/>
      <c r="E41" s="27" t="s">
        <v>45</v>
      </c>
      <c r="F41" s="90">
        <f>ROUND((ROUND((SUM(BG108:BG115) + SUM(BG139:BG151)),  2) + SUM(BG153:BG162)), 2)</f>
        <v>0</v>
      </c>
      <c r="I41" s="115">
        <v>0.2</v>
      </c>
      <c r="J41" s="90">
        <f>0</f>
        <v>0</v>
      </c>
      <c r="L41" s="34"/>
    </row>
    <row r="42" spans="2:12" s="1" customFormat="1" ht="14.45" hidden="1" customHeight="1">
      <c r="B42" s="34"/>
      <c r="E42" s="27" t="s">
        <v>46</v>
      </c>
      <c r="F42" s="90">
        <f>ROUND((ROUND((SUM(BH108:BH115) + SUM(BH139:BH151)),  2) + SUM(BH153:BH162)), 2)</f>
        <v>0</v>
      </c>
      <c r="I42" s="115">
        <v>0.2</v>
      </c>
      <c r="J42" s="90">
        <f>0</f>
        <v>0</v>
      </c>
      <c r="L42" s="34"/>
    </row>
    <row r="43" spans="2:12" s="1" customFormat="1" ht="14.45" hidden="1" customHeight="1">
      <c r="B43" s="34"/>
      <c r="E43" s="39" t="s">
        <v>47</v>
      </c>
      <c r="F43" s="112">
        <f>ROUND((ROUND((SUM(BI108:BI115) + SUM(BI139:BI151)),  2) + SUM(BI153:BI162)), 2)</f>
        <v>0</v>
      </c>
      <c r="G43" s="113"/>
      <c r="H43" s="113"/>
      <c r="I43" s="114">
        <v>0</v>
      </c>
      <c r="J43" s="112">
        <f>0</f>
        <v>0</v>
      </c>
      <c r="L43" s="34"/>
    </row>
    <row r="44" spans="2:12" s="1" customFormat="1" ht="6.95" customHeight="1">
      <c r="B44" s="34"/>
      <c r="L44" s="34"/>
    </row>
    <row r="45" spans="2:12" s="1" customFormat="1" ht="25.35" customHeight="1">
      <c r="B45" s="34"/>
      <c r="C45" s="107"/>
      <c r="D45" s="116" t="s">
        <v>48</v>
      </c>
      <c r="E45" s="62"/>
      <c r="F45" s="62"/>
      <c r="G45" s="117" t="s">
        <v>49</v>
      </c>
      <c r="H45" s="118" t="s">
        <v>50</v>
      </c>
      <c r="I45" s="62"/>
      <c r="J45" s="119">
        <f>SUM(J36:J43)</f>
        <v>24683.800000000003</v>
      </c>
      <c r="K45" s="120"/>
      <c r="L45" s="34"/>
    </row>
    <row r="46" spans="2:12" s="1" customFormat="1" ht="14.45" customHeight="1">
      <c r="B46" s="34"/>
      <c r="L46" s="34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4"/>
      <c r="D50" s="46" t="s">
        <v>51</v>
      </c>
      <c r="E50" s="47"/>
      <c r="F50" s="47"/>
      <c r="G50" s="46" t="s">
        <v>52</v>
      </c>
      <c r="H50" s="47"/>
      <c r="I50" s="47"/>
      <c r="J50" s="47"/>
      <c r="K50" s="47"/>
      <c r="L50" s="34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4"/>
      <c r="D61" s="48" t="s">
        <v>53</v>
      </c>
      <c r="E61" s="36"/>
      <c r="F61" s="121" t="s">
        <v>54</v>
      </c>
      <c r="G61" s="48" t="s">
        <v>53</v>
      </c>
      <c r="H61" s="36"/>
      <c r="I61" s="36"/>
      <c r="J61" s="122" t="s">
        <v>54</v>
      </c>
      <c r="K61" s="36"/>
      <c r="L61" s="34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4"/>
      <c r="D65" s="46" t="s">
        <v>55</v>
      </c>
      <c r="E65" s="47"/>
      <c r="F65" s="47"/>
      <c r="G65" s="46" t="s">
        <v>56</v>
      </c>
      <c r="H65" s="47"/>
      <c r="I65" s="47"/>
      <c r="J65" s="47"/>
      <c r="K65" s="47"/>
      <c r="L65" s="34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4"/>
      <c r="D76" s="48" t="s">
        <v>53</v>
      </c>
      <c r="E76" s="36"/>
      <c r="F76" s="121" t="s">
        <v>54</v>
      </c>
      <c r="G76" s="48" t="s">
        <v>53</v>
      </c>
      <c r="H76" s="36"/>
      <c r="I76" s="36"/>
      <c r="J76" s="122" t="s">
        <v>54</v>
      </c>
      <c r="K76" s="36"/>
      <c r="L76" s="34"/>
    </row>
    <row r="77" spans="2:12" s="1" customFormat="1" ht="14.45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34"/>
    </row>
    <row r="81" spans="2:12" s="1" customFormat="1" ht="6.95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34"/>
    </row>
    <row r="82" spans="2:12" s="1" customFormat="1" ht="24.95" customHeight="1">
      <c r="B82" s="34"/>
      <c r="C82" s="21" t="s">
        <v>141</v>
      </c>
      <c r="L82" s="34"/>
    </row>
    <row r="83" spans="2:12" s="1" customFormat="1" ht="6.95" customHeight="1">
      <c r="B83" s="34"/>
      <c r="L83" s="34"/>
    </row>
    <row r="84" spans="2:12" s="1" customFormat="1" ht="12" customHeight="1">
      <c r="B84" s="34"/>
      <c r="C84" s="27" t="s">
        <v>15</v>
      </c>
      <c r="L84" s="34"/>
    </row>
    <row r="85" spans="2:12" s="1" customFormat="1" ht="16.5" customHeight="1">
      <c r="B85" s="34"/>
      <c r="E85" s="290" t="str">
        <f>E7</f>
        <v>NÚRCH - modernizácia vybraných rehabilitačných priestorov</v>
      </c>
      <c r="F85" s="292"/>
      <c r="G85" s="292"/>
      <c r="H85" s="292"/>
      <c r="L85" s="34"/>
    </row>
    <row r="86" spans="2:12" ht="12" customHeight="1">
      <c r="B86" s="20"/>
      <c r="C86" s="27" t="s">
        <v>134</v>
      </c>
      <c r="L86" s="20"/>
    </row>
    <row r="87" spans="2:12" ht="16.5" customHeight="1">
      <c r="B87" s="20"/>
      <c r="E87" s="290" t="s">
        <v>135</v>
      </c>
      <c r="F87" s="255"/>
      <c r="G87" s="255"/>
      <c r="H87" s="255"/>
      <c r="L87" s="20"/>
    </row>
    <row r="88" spans="2:12" ht="12" customHeight="1">
      <c r="B88" s="20"/>
      <c r="C88" s="27" t="s">
        <v>136</v>
      </c>
      <c r="L88" s="20"/>
    </row>
    <row r="89" spans="2:12" s="1" customFormat="1" ht="16.5" customHeight="1">
      <c r="B89" s="34"/>
      <c r="E89" s="284" t="s">
        <v>137</v>
      </c>
      <c r="F89" s="289"/>
      <c r="G89" s="289"/>
      <c r="H89" s="289"/>
      <c r="L89" s="34"/>
    </row>
    <row r="90" spans="2:12" s="1" customFormat="1" ht="12" customHeight="1">
      <c r="B90" s="34"/>
      <c r="C90" s="27" t="s">
        <v>138</v>
      </c>
      <c r="L90" s="34"/>
    </row>
    <row r="91" spans="2:12" s="1" customFormat="1" ht="16.5" customHeight="1">
      <c r="B91" s="34"/>
      <c r="E91" s="279" t="str">
        <f>E13</f>
        <v>01-01-04 - Výplne otvorov</v>
      </c>
      <c r="F91" s="289"/>
      <c r="G91" s="289"/>
      <c r="H91" s="289"/>
      <c r="L91" s="34"/>
    </row>
    <row r="92" spans="2:12" s="1" customFormat="1" ht="6.95" customHeight="1">
      <c r="B92" s="34"/>
      <c r="L92" s="34"/>
    </row>
    <row r="93" spans="2:12" s="1" customFormat="1" ht="12" customHeight="1">
      <c r="B93" s="34"/>
      <c r="C93" s="27" t="s">
        <v>19</v>
      </c>
      <c r="F93" s="25" t="str">
        <f>F16</f>
        <v>Piešťany, Nábrežie Ivana Krasku, p.č: 5825/2</v>
      </c>
      <c r="I93" s="27" t="s">
        <v>21</v>
      </c>
      <c r="J93" s="57">
        <f>IF(J16="","",J16)</f>
        <v>44967</v>
      </c>
      <c r="L93" s="34"/>
    </row>
    <row r="94" spans="2:12" s="1" customFormat="1" ht="6.95" customHeight="1">
      <c r="B94" s="34"/>
      <c r="L94" s="34"/>
    </row>
    <row r="95" spans="2:12" s="1" customFormat="1" ht="15.2" customHeight="1">
      <c r="B95" s="34"/>
      <c r="C95" s="27" t="s">
        <v>22</v>
      </c>
      <c r="F95" s="25" t="str">
        <f>E19</f>
        <v>NURCH Piešťany, Nábr. I. Krasku 4, 921 12 Piešťany</v>
      </c>
      <c r="I95" s="27" t="s">
        <v>27</v>
      </c>
      <c r="J95" s="30" t="str">
        <f>E25</f>
        <v>Portik spol. s r.o.</v>
      </c>
      <c r="L95" s="34"/>
    </row>
    <row r="96" spans="2:12" s="1" customFormat="1" ht="15.2" customHeight="1">
      <c r="B96" s="34"/>
      <c r="C96" s="27" t="s">
        <v>26</v>
      </c>
      <c r="F96" s="25" t="str">
        <f>IF(E22="","",E22)</f>
        <v>OB-BELSTAV, s.r.o., Olešná 500</v>
      </c>
      <c r="I96" s="27" t="s">
        <v>32</v>
      </c>
      <c r="J96" s="30" t="str">
        <f>E28</f>
        <v>Kovács</v>
      </c>
      <c r="L96" s="34"/>
    </row>
    <row r="97" spans="2:65" s="1" customFormat="1" ht="10.35" customHeight="1">
      <c r="B97" s="34"/>
      <c r="L97" s="34"/>
    </row>
    <row r="98" spans="2:65" s="1" customFormat="1" ht="29.25" customHeight="1">
      <c r="B98" s="34"/>
      <c r="C98" s="123" t="s">
        <v>142</v>
      </c>
      <c r="D98" s="107"/>
      <c r="E98" s="107"/>
      <c r="F98" s="107"/>
      <c r="G98" s="107"/>
      <c r="H98" s="107"/>
      <c r="I98" s="107"/>
      <c r="J98" s="124" t="s">
        <v>143</v>
      </c>
      <c r="K98" s="107"/>
      <c r="L98" s="34"/>
    </row>
    <row r="99" spans="2:65" s="1" customFormat="1" ht="10.35" customHeight="1">
      <c r="B99" s="34"/>
      <c r="L99" s="34"/>
    </row>
    <row r="100" spans="2:65" s="1" customFormat="1" ht="22.9" customHeight="1">
      <c r="B100" s="34"/>
      <c r="C100" s="125" t="s">
        <v>144</v>
      </c>
      <c r="J100" s="71">
        <f>J139</f>
        <v>20569.830000000002</v>
      </c>
      <c r="L100" s="34"/>
      <c r="AU100" s="17" t="s">
        <v>145</v>
      </c>
    </row>
    <row r="101" spans="2:65" s="8" customFormat="1" ht="24.95" customHeight="1">
      <c r="B101" s="126"/>
      <c r="D101" s="127" t="s">
        <v>149</v>
      </c>
      <c r="E101" s="128"/>
      <c r="F101" s="128"/>
      <c r="G101" s="128"/>
      <c r="H101" s="128"/>
      <c r="I101" s="128"/>
      <c r="J101" s="129">
        <f>J140</f>
        <v>20168.490000000002</v>
      </c>
      <c r="L101" s="126"/>
    </row>
    <row r="102" spans="2:65" s="9" customFormat="1" ht="19.899999999999999" customHeight="1">
      <c r="B102" s="130"/>
      <c r="D102" s="131" t="s">
        <v>659</v>
      </c>
      <c r="E102" s="132"/>
      <c r="F102" s="132"/>
      <c r="G102" s="132"/>
      <c r="H102" s="132"/>
      <c r="I102" s="132"/>
      <c r="J102" s="133">
        <f>J141</f>
        <v>5468.46</v>
      </c>
      <c r="L102" s="130"/>
    </row>
    <row r="103" spans="2:65" s="9" customFormat="1" ht="19.899999999999999" customHeight="1">
      <c r="B103" s="130"/>
      <c r="D103" s="131" t="s">
        <v>153</v>
      </c>
      <c r="E103" s="132"/>
      <c r="F103" s="132"/>
      <c r="G103" s="132"/>
      <c r="H103" s="132"/>
      <c r="I103" s="132"/>
      <c r="J103" s="133">
        <f>J146</f>
        <v>14700.03</v>
      </c>
      <c r="L103" s="130"/>
    </row>
    <row r="104" spans="2:65" s="8" customFormat="1" ht="24.95" customHeight="1">
      <c r="B104" s="126"/>
      <c r="D104" s="127" t="s">
        <v>156</v>
      </c>
      <c r="E104" s="128"/>
      <c r="F104" s="128"/>
      <c r="G104" s="128"/>
      <c r="H104" s="128"/>
      <c r="I104" s="128"/>
      <c r="J104" s="129">
        <f>J150</f>
        <v>401.34</v>
      </c>
      <c r="L104" s="126"/>
    </row>
    <row r="105" spans="2:65" s="8" customFormat="1" ht="21.75" customHeight="1">
      <c r="B105" s="126"/>
      <c r="D105" s="134" t="s">
        <v>157</v>
      </c>
      <c r="J105" s="135">
        <f>J152</f>
        <v>0</v>
      </c>
      <c r="L105" s="126"/>
    </row>
    <row r="106" spans="2:65" s="1" customFormat="1" ht="21.75" customHeight="1">
      <c r="B106" s="34"/>
      <c r="L106" s="34"/>
    </row>
    <row r="107" spans="2:65" s="1" customFormat="1" ht="6.95" customHeight="1">
      <c r="B107" s="34"/>
      <c r="L107" s="34"/>
    </row>
    <row r="108" spans="2:65" s="1" customFormat="1" ht="29.25" customHeight="1">
      <c r="B108" s="34"/>
      <c r="C108" s="125" t="s">
        <v>158</v>
      </c>
      <c r="J108" s="136">
        <f>ROUND(J109 + J110 + J111 + J112 + J113 + J114,2)</f>
        <v>0</v>
      </c>
      <c r="L108" s="34"/>
      <c r="N108" s="137" t="s">
        <v>42</v>
      </c>
    </row>
    <row r="109" spans="2:65" s="1" customFormat="1" ht="18" customHeight="1">
      <c r="B109" s="34"/>
      <c r="D109" s="239" t="s">
        <v>159</v>
      </c>
      <c r="E109" s="240"/>
      <c r="F109" s="240"/>
      <c r="J109" s="100">
        <v>0</v>
      </c>
      <c r="L109" s="138"/>
      <c r="M109" s="139"/>
      <c r="N109" s="140" t="s">
        <v>44</v>
      </c>
      <c r="O109" s="139"/>
      <c r="P109" s="139"/>
      <c r="Q109" s="139"/>
      <c r="R109" s="139"/>
      <c r="S109" s="139"/>
      <c r="T109" s="139"/>
      <c r="U109" s="139"/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/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41" t="s">
        <v>160</v>
      </c>
      <c r="AZ109" s="139"/>
      <c r="BA109" s="139"/>
      <c r="BB109" s="139"/>
      <c r="BC109" s="139"/>
      <c r="BD109" s="139"/>
      <c r="BE109" s="142">
        <f t="shared" ref="BE109:BE114" si="0">IF(N109="základná",J109,0)</f>
        <v>0</v>
      </c>
      <c r="BF109" s="142">
        <f t="shared" ref="BF109:BF114" si="1">IF(N109="znížená",J109,0)</f>
        <v>0</v>
      </c>
      <c r="BG109" s="142">
        <f t="shared" ref="BG109:BG114" si="2">IF(N109="zákl. prenesená",J109,0)</f>
        <v>0</v>
      </c>
      <c r="BH109" s="142">
        <f t="shared" ref="BH109:BH114" si="3">IF(N109="zníž. prenesená",J109,0)</f>
        <v>0</v>
      </c>
      <c r="BI109" s="142">
        <f t="shared" ref="BI109:BI114" si="4">IF(N109="nulová",J109,0)</f>
        <v>0</v>
      </c>
      <c r="BJ109" s="141" t="s">
        <v>90</v>
      </c>
      <c r="BK109" s="139"/>
      <c r="BL109" s="139"/>
      <c r="BM109" s="139"/>
    </row>
    <row r="110" spans="2:65" s="1" customFormat="1" ht="18" customHeight="1">
      <c r="B110" s="34"/>
      <c r="D110" s="239" t="s">
        <v>161</v>
      </c>
      <c r="E110" s="240"/>
      <c r="F110" s="240"/>
      <c r="J110" s="100">
        <v>0</v>
      </c>
      <c r="L110" s="138"/>
      <c r="M110" s="139"/>
      <c r="N110" s="140" t="s">
        <v>44</v>
      </c>
      <c r="O110" s="139"/>
      <c r="P110" s="139"/>
      <c r="Q110" s="139"/>
      <c r="R110" s="139"/>
      <c r="S110" s="139"/>
      <c r="T110" s="139"/>
      <c r="U110" s="139"/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41" t="s">
        <v>160</v>
      </c>
      <c r="AZ110" s="139"/>
      <c r="BA110" s="139"/>
      <c r="BB110" s="139"/>
      <c r="BC110" s="139"/>
      <c r="BD110" s="139"/>
      <c r="BE110" s="142">
        <f t="shared" si="0"/>
        <v>0</v>
      </c>
      <c r="BF110" s="142">
        <f t="shared" si="1"/>
        <v>0</v>
      </c>
      <c r="BG110" s="142">
        <f t="shared" si="2"/>
        <v>0</v>
      </c>
      <c r="BH110" s="142">
        <f t="shared" si="3"/>
        <v>0</v>
      </c>
      <c r="BI110" s="142">
        <f t="shared" si="4"/>
        <v>0</v>
      </c>
      <c r="BJ110" s="141" t="s">
        <v>90</v>
      </c>
      <c r="BK110" s="139"/>
      <c r="BL110" s="139"/>
      <c r="BM110" s="139"/>
    </row>
    <row r="111" spans="2:65" s="1" customFormat="1" ht="18" customHeight="1">
      <c r="B111" s="34"/>
      <c r="D111" s="239" t="s">
        <v>162</v>
      </c>
      <c r="E111" s="240"/>
      <c r="F111" s="240"/>
      <c r="J111" s="100">
        <v>0</v>
      </c>
      <c r="L111" s="138"/>
      <c r="M111" s="139"/>
      <c r="N111" s="140" t="s">
        <v>44</v>
      </c>
      <c r="O111" s="139"/>
      <c r="P111" s="139"/>
      <c r="Q111" s="139"/>
      <c r="R111" s="139"/>
      <c r="S111" s="139"/>
      <c r="T111" s="139"/>
      <c r="U111" s="139"/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/>
      <c r="AF111" s="139"/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41" t="s">
        <v>160</v>
      </c>
      <c r="AZ111" s="139"/>
      <c r="BA111" s="139"/>
      <c r="BB111" s="139"/>
      <c r="BC111" s="139"/>
      <c r="BD111" s="139"/>
      <c r="BE111" s="142">
        <f t="shared" si="0"/>
        <v>0</v>
      </c>
      <c r="BF111" s="142">
        <f t="shared" si="1"/>
        <v>0</v>
      </c>
      <c r="BG111" s="142">
        <f t="shared" si="2"/>
        <v>0</v>
      </c>
      <c r="BH111" s="142">
        <f t="shared" si="3"/>
        <v>0</v>
      </c>
      <c r="BI111" s="142">
        <f t="shared" si="4"/>
        <v>0</v>
      </c>
      <c r="BJ111" s="141" t="s">
        <v>90</v>
      </c>
      <c r="BK111" s="139"/>
      <c r="BL111" s="139"/>
      <c r="BM111" s="139"/>
    </row>
    <row r="112" spans="2:65" s="1" customFormat="1" ht="18" customHeight="1">
      <c r="B112" s="34"/>
      <c r="D112" s="239" t="s">
        <v>163</v>
      </c>
      <c r="E112" s="240"/>
      <c r="F112" s="240"/>
      <c r="J112" s="100">
        <v>0</v>
      </c>
      <c r="L112" s="138"/>
      <c r="M112" s="139"/>
      <c r="N112" s="140" t="s">
        <v>44</v>
      </c>
      <c r="O112" s="139"/>
      <c r="P112" s="139"/>
      <c r="Q112" s="139"/>
      <c r="R112" s="139"/>
      <c r="S112" s="139"/>
      <c r="T112" s="139"/>
      <c r="U112" s="139"/>
      <c r="V112" s="139"/>
      <c r="W112" s="139"/>
      <c r="X112" s="139"/>
      <c r="Y112" s="139"/>
      <c r="Z112" s="139"/>
      <c r="AA112" s="139"/>
      <c r="AB112" s="139"/>
      <c r="AC112" s="139"/>
      <c r="AD112" s="139"/>
      <c r="AE112" s="139"/>
      <c r="AF112" s="139"/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41" t="s">
        <v>160</v>
      </c>
      <c r="AZ112" s="139"/>
      <c r="BA112" s="139"/>
      <c r="BB112" s="139"/>
      <c r="BC112" s="139"/>
      <c r="BD112" s="139"/>
      <c r="BE112" s="142">
        <f t="shared" si="0"/>
        <v>0</v>
      </c>
      <c r="BF112" s="142">
        <f t="shared" si="1"/>
        <v>0</v>
      </c>
      <c r="BG112" s="142">
        <f t="shared" si="2"/>
        <v>0</v>
      </c>
      <c r="BH112" s="142">
        <f t="shared" si="3"/>
        <v>0</v>
      </c>
      <c r="BI112" s="142">
        <f t="shared" si="4"/>
        <v>0</v>
      </c>
      <c r="BJ112" s="141" t="s">
        <v>90</v>
      </c>
      <c r="BK112" s="139"/>
      <c r="BL112" s="139"/>
      <c r="BM112" s="139"/>
    </row>
    <row r="113" spans="2:65" s="1" customFormat="1" ht="18" customHeight="1">
      <c r="B113" s="34"/>
      <c r="D113" s="239" t="s">
        <v>164</v>
      </c>
      <c r="E113" s="240"/>
      <c r="F113" s="240"/>
      <c r="J113" s="100">
        <v>0</v>
      </c>
      <c r="L113" s="138"/>
      <c r="M113" s="139"/>
      <c r="N113" s="140" t="s">
        <v>44</v>
      </c>
      <c r="O113" s="139"/>
      <c r="P113" s="139"/>
      <c r="Q113" s="139"/>
      <c r="R113" s="139"/>
      <c r="S113" s="139"/>
      <c r="T113" s="139"/>
      <c r="U113" s="139"/>
      <c r="V113" s="139"/>
      <c r="W113" s="139"/>
      <c r="X113" s="139"/>
      <c r="Y113" s="139"/>
      <c r="Z113" s="139"/>
      <c r="AA113" s="139"/>
      <c r="AB113" s="139"/>
      <c r="AC113" s="139"/>
      <c r="AD113" s="139"/>
      <c r="AE113" s="139"/>
      <c r="AF113" s="139"/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41" t="s">
        <v>160</v>
      </c>
      <c r="AZ113" s="139"/>
      <c r="BA113" s="139"/>
      <c r="BB113" s="139"/>
      <c r="BC113" s="139"/>
      <c r="BD113" s="139"/>
      <c r="BE113" s="142">
        <f t="shared" si="0"/>
        <v>0</v>
      </c>
      <c r="BF113" s="142">
        <f t="shared" si="1"/>
        <v>0</v>
      </c>
      <c r="BG113" s="142">
        <f t="shared" si="2"/>
        <v>0</v>
      </c>
      <c r="BH113" s="142">
        <f t="shared" si="3"/>
        <v>0</v>
      </c>
      <c r="BI113" s="142">
        <f t="shared" si="4"/>
        <v>0</v>
      </c>
      <c r="BJ113" s="141" t="s">
        <v>90</v>
      </c>
      <c r="BK113" s="139"/>
      <c r="BL113" s="139"/>
      <c r="BM113" s="139"/>
    </row>
    <row r="114" spans="2:65" s="1" customFormat="1" ht="18" customHeight="1">
      <c r="B114" s="34"/>
      <c r="D114" s="99" t="s">
        <v>165</v>
      </c>
      <c r="J114" s="100">
        <f>ROUND(J34*T114,2)</f>
        <v>0</v>
      </c>
      <c r="L114" s="138"/>
      <c r="M114" s="139"/>
      <c r="N114" s="140" t="s">
        <v>44</v>
      </c>
      <c r="O114" s="139"/>
      <c r="P114" s="139"/>
      <c r="Q114" s="139"/>
      <c r="R114" s="139"/>
      <c r="S114" s="139"/>
      <c r="T114" s="139"/>
      <c r="U114" s="139"/>
      <c r="V114" s="139"/>
      <c r="W114" s="139"/>
      <c r="X114" s="139"/>
      <c r="Y114" s="139"/>
      <c r="Z114" s="139"/>
      <c r="AA114" s="139"/>
      <c r="AB114" s="139"/>
      <c r="AC114" s="139"/>
      <c r="AD114" s="139"/>
      <c r="AE114" s="139"/>
      <c r="AF114" s="139"/>
      <c r="AG114" s="139"/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141" t="s">
        <v>166</v>
      </c>
      <c r="AZ114" s="139"/>
      <c r="BA114" s="139"/>
      <c r="BB114" s="139"/>
      <c r="BC114" s="139"/>
      <c r="BD114" s="139"/>
      <c r="BE114" s="142">
        <f t="shared" si="0"/>
        <v>0</v>
      </c>
      <c r="BF114" s="142">
        <f t="shared" si="1"/>
        <v>0</v>
      </c>
      <c r="BG114" s="142">
        <f t="shared" si="2"/>
        <v>0</v>
      </c>
      <c r="BH114" s="142">
        <f t="shared" si="3"/>
        <v>0</v>
      </c>
      <c r="BI114" s="142">
        <f t="shared" si="4"/>
        <v>0</v>
      </c>
      <c r="BJ114" s="141" t="s">
        <v>90</v>
      </c>
      <c r="BK114" s="139"/>
      <c r="BL114" s="139"/>
      <c r="BM114" s="139"/>
    </row>
    <row r="115" spans="2:65" s="1" customFormat="1">
      <c r="B115" s="34"/>
      <c r="L115" s="34"/>
    </row>
    <row r="116" spans="2:65" s="1" customFormat="1" ht="29.25" customHeight="1">
      <c r="B116" s="34"/>
      <c r="C116" s="106" t="s">
        <v>132</v>
      </c>
      <c r="D116" s="107"/>
      <c r="E116" s="107"/>
      <c r="F116" s="107"/>
      <c r="G116" s="107"/>
      <c r="H116" s="107"/>
      <c r="I116" s="107"/>
      <c r="J116" s="108">
        <f>ROUND(J100+J108,2)</f>
        <v>20569.830000000002</v>
      </c>
      <c r="K116" s="107"/>
      <c r="L116" s="34"/>
    </row>
    <row r="117" spans="2:65" s="1" customFormat="1" ht="6.95" customHeight="1"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34"/>
    </row>
    <row r="121" spans="2:65" s="1" customFormat="1" ht="6.95" customHeight="1">
      <c r="B121" s="51"/>
      <c r="C121" s="52"/>
      <c r="D121" s="52"/>
      <c r="E121" s="52"/>
      <c r="F121" s="52"/>
      <c r="G121" s="52"/>
      <c r="H121" s="52"/>
      <c r="I121" s="52"/>
      <c r="J121" s="52"/>
      <c r="K121" s="52"/>
      <c r="L121" s="34"/>
    </row>
    <row r="122" spans="2:65" s="1" customFormat="1" ht="24.95" customHeight="1">
      <c r="B122" s="34"/>
      <c r="C122" s="21" t="s">
        <v>167</v>
      </c>
      <c r="L122" s="34"/>
    </row>
    <row r="123" spans="2:65" s="1" customFormat="1" ht="6.95" customHeight="1">
      <c r="B123" s="34"/>
      <c r="L123" s="34"/>
    </row>
    <row r="124" spans="2:65" s="1" customFormat="1" ht="12" customHeight="1">
      <c r="B124" s="34"/>
      <c r="C124" s="27" t="s">
        <v>15</v>
      </c>
      <c r="L124" s="34"/>
    </row>
    <row r="125" spans="2:65" s="1" customFormat="1" ht="16.5" customHeight="1">
      <c r="B125" s="34"/>
      <c r="E125" s="290" t="str">
        <f>E7</f>
        <v>NÚRCH - modernizácia vybraných rehabilitačných priestorov</v>
      </c>
      <c r="F125" s="292"/>
      <c r="G125" s="292"/>
      <c r="H125" s="292"/>
      <c r="L125" s="34"/>
    </row>
    <row r="126" spans="2:65" ht="12" customHeight="1">
      <c r="B126" s="20"/>
      <c r="C126" s="27" t="s">
        <v>134</v>
      </c>
      <c r="L126" s="20"/>
    </row>
    <row r="127" spans="2:65" ht="16.5" customHeight="1">
      <c r="B127" s="20"/>
      <c r="E127" s="290" t="s">
        <v>135</v>
      </c>
      <c r="F127" s="255"/>
      <c r="G127" s="255"/>
      <c r="H127" s="255"/>
      <c r="L127" s="20"/>
    </row>
    <row r="128" spans="2:65" ht="12" customHeight="1">
      <c r="B128" s="20"/>
      <c r="C128" s="27" t="s">
        <v>136</v>
      </c>
      <c r="L128" s="20"/>
    </row>
    <row r="129" spans="2:65" s="1" customFormat="1" ht="16.5" customHeight="1">
      <c r="B129" s="34"/>
      <c r="E129" s="284" t="s">
        <v>137</v>
      </c>
      <c r="F129" s="289"/>
      <c r="G129" s="289"/>
      <c r="H129" s="289"/>
      <c r="L129" s="34"/>
    </row>
    <row r="130" spans="2:65" s="1" customFormat="1" ht="12" customHeight="1">
      <c r="B130" s="34"/>
      <c r="C130" s="27" t="s">
        <v>138</v>
      </c>
      <c r="L130" s="34"/>
    </row>
    <row r="131" spans="2:65" s="1" customFormat="1" ht="16.5" customHeight="1">
      <c r="B131" s="34"/>
      <c r="E131" s="279" t="str">
        <f>E13</f>
        <v>01-01-04 - Výplne otvorov</v>
      </c>
      <c r="F131" s="289"/>
      <c r="G131" s="289"/>
      <c r="H131" s="289"/>
      <c r="L131" s="34"/>
    </row>
    <row r="132" spans="2:65" s="1" customFormat="1" ht="6.95" customHeight="1">
      <c r="B132" s="34"/>
      <c r="L132" s="34"/>
    </row>
    <row r="133" spans="2:65" s="1" customFormat="1" ht="12" customHeight="1">
      <c r="B133" s="34"/>
      <c r="C133" s="27" t="s">
        <v>19</v>
      </c>
      <c r="F133" s="25" t="str">
        <f>F16</f>
        <v>Piešťany, Nábrežie Ivana Krasku, p.č: 5825/2</v>
      </c>
      <c r="I133" s="27" t="s">
        <v>21</v>
      </c>
      <c r="J133" s="57">
        <f>IF(J16="","",J16)</f>
        <v>44967</v>
      </c>
      <c r="L133" s="34"/>
    </row>
    <row r="134" spans="2:65" s="1" customFormat="1" ht="6.95" customHeight="1">
      <c r="B134" s="34"/>
      <c r="L134" s="34"/>
    </row>
    <row r="135" spans="2:65" s="1" customFormat="1" ht="15.2" customHeight="1">
      <c r="B135" s="34"/>
      <c r="C135" s="27" t="s">
        <v>22</v>
      </c>
      <c r="F135" s="25" t="str">
        <f>E19</f>
        <v>NURCH Piešťany, Nábr. I. Krasku 4, 921 12 Piešťany</v>
      </c>
      <c r="I135" s="27" t="s">
        <v>27</v>
      </c>
      <c r="J135" s="30" t="str">
        <f>E25</f>
        <v>Portik spol. s r.o.</v>
      </c>
      <c r="L135" s="34"/>
    </row>
    <row r="136" spans="2:65" s="1" customFormat="1" ht="15.2" customHeight="1">
      <c r="B136" s="34"/>
      <c r="C136" s="27" t="s">
        <v>26</v>
      </c>
      <c r="F136" s="25" t="str">
        <f>IF(E22="","",E22)</f>
        <v>OB-BELSTAV, s.r.o., Olešná 500</v>
      </c>
      <c r="I136" s="27" t="s">
        <v>32</v>
      </c>
      <c r="J136" s="30" t="str">
        <f>E28</f>
        <v>Kovács</v>
      </c>
      <c r="L136" s="34"/>
    </row>
    <row r="137" spans="2:65" s="1" customFormat="1" ht="10.35" customHeight="1">
      <c r="B137" s="34"/>
      <c r="L137" s="34"/>
    </row>
    <row r="138" spans="2:65" s="10" customFormat="1" ht="29.25" customHeight="1">
      <c r="B138" s="143"/>
      <c r="C138" s="144" t="s">
        <v>168</v>
      </c>
      <c r="D138" s="145" t="s">
        <v>63</v>
      </c>
      <c r="E138" s="145" t="s">
        <v>59</v>
      </c>
      <c r="F138" s="145" t="s">
        <v>60</v>
      </c>
      <c r="G138" s="145" t="s">
        <v>169</v>
      </c>
      <c r="H138" s="145" t="s">
        <v>170</v>
      </c>
      <c r="I138" s="145" t="s">
        <v>171</v>
      </c>
      <c r="J138" s="146" t="s">
        <v>143</v>
      </c>
      <c r="K138" s="147" t="s">
        <v>172</v>
      </c>
      <c r="L138" s="143"/>
      <c r="M138" s="64" t="s">
        <v>1</v>
      </c>
      <c r="N138" s="65" t="s">
        <v>42</v>
      </c>
      <c r="O138" s="65" t="s">
        <v>173</v>
      </c>
      <c r="P138" s="65" t="s">
        <v>174</v>
      </c>
      <c r="Q138" s="65" t="s">
        <v>175</v>
      </c>
      <c r="R138" s="65" t="s">
        <v>176</v>
      </c>
      <c r="S138" s="65" t="s">
        <v>177</v>
      </c>
      <c r="T138" s="66" t="s">
        <v>178</v>
      </c>
    </row>
    <row r="139" spans="2:65" s="1" customFormat="1" ht="22.9" customHeight="1">
      <c r="B139" s="34"/>
      <c r="C139" s="69" t="s">
        <v>140</v>
      </c>
      <c r="J139" s="148">
        <f>BK139</f>
        <v>20569.830000000002</v>
      </c>
      <c r="L139" s="34"/>
      <c r="M139" s="67"/>
      <c r="N139" s="58"/>
      <c r="O139" s="58"/>
      <c r="P139" s="149">
        <f>P140+P150+P152</f>
        <v>0</v>
      </c>
      <c r="Q139" s="58"/>
      <c r="R139" s="149">
        <f>R140+R150+R152</f>
        <v>1.7739209999999999</v>
      </c>
      <c r="S139" s="58"/>
      <c r="T139" s="150">
        <f>T140+T150+T152</f>
        <v>0</v>
      </c>
      <c r="AT139" s="17" t="s">
        <v>77</v>
      </c>
      <c r="AU139" s="17" t="s">
        <v>145</v>
      </c>
      <c r="BK139" s="151">
        <f>BK140+BK150+BK152</f>
        <v>20569.830000000002</v>
      </c>
    </row>
    <row r="140" spans="2:65" s="11" customFormat="1" ht="25.9" customHeight="1">
      <c r="B140" s="152"/>
      <c r="D140" s="153" t="s">
        <v>77</v>
      </c>
      <c r="E140" s="154" t="s">
        <v>341</v>
      </c>
      <c r="F140" s="154" t="s">
        <v>342</v>
      </c>
      <c r="I140" s="155"/>
      <c r="J140" s="135">
        <f>BK140</f>
        <v>20168.490000000002</v>
      </c>
      <c r="L140" s="152"/>
      <c r="M140" s="156"/>
      <c r="P140" s="157">
        <f>P141+P146</f>
        <v>0</v>
      </c>
      <c r="R140" s="157">
        <f>R141+R146</f>
        <v>1.7739209999999999</v>
      </c>
      <c r="T140" s="158">
        <f>T141+T146</f>
        <v>0</v>
      </c>
      <c r="AR140" s="153" t="s">
        <v>90</v>
      </c>
      <c r="AT140" s="159" t="s">
        <v>77</v>
      </c>
      <c r="AU140" s="159" t="s">
        <v>78</v>
      </c>
      <c r="AY140" s="153" t="s">
        <v>181</v>
      </c>
      <c r="BK140" s="160">
        <f>BK141+BK146</f>
        <v>20168.490000000002</v>
      </c>
    </row>
    <row r="141" spans="2:65" s="11" customFormat="1" ht="22.9" customHeight="1">
      <c r="B141" s="152"/>
      <c r="D141" s="153" t="s">
        <v>77</v>
      </c>
      <c r="E141" s="161" t="s">
        <v>660</v>
      </c>
      <c r="F141" s="161" t="s">
        <v>661</v>
      </c>
      <c r="I141" s="155"/>
      <c r="J141" s="162">
        <f>BK141</f>
        <v>5468.46</v>
      </c>
      <c r="L141" s="152"/>
      <c r="M141" s="156"/>
      <c r="P141" s="157">
        <f>SUM(P142:P145)</f>
        <v>0</v>
      </c>
      <c r="R141" s="157">
        <f>SUM(R142:R145)</f>
        <v>1.0283199999999999</v>
      </c>
      <c r="T141" s="158">
        <f>SUM(T142:T145)</f>
        <v>0</v>
      </c>
      <c r="AR141" s="153" t="s">
        <v>90</v>
      </c>
      <c r="AT141" s="159" t="s">
        <v>77</v>
      </c>
      <c r="AU141" s="159" t="s">
        <v>85</v>
      </c>
      <c r="AY141" s="153" t="s">
        <v>181</v>
      </c>
      <c r="BK141" s="160">
        <f>SUM(BK142:BK145)</f>
        <v>5468.46</v>
      </c>
    </row>
    <row r="142" spans="2:65" s="1" customFormat="1" ht="16.5" customHeight="1">
      <c r="B142" s="34"/>
      <c r="C142" s="163" t="s">
        <v>85</v>
      </c>
      <c r="D142" s="163" t="s">
        <v>184</v>
      </c>
      <c r="E142" s="164" t="s">
        <v>703</v>
      </c>
      <c r="F142" s="165" t="s">
        <v>704</v>
      </c>
      <c r="G142" s="166" t="s">
        <v>225</v>
      </c>
      <c r="H142" s="167">
        <v>7</v>
      </c>
      <c r="I142" s="168">
        <v>399</v>
      </c>
      <c r="J142" s="169">
        <f>ROUND(I142*H142,2)</f>
        <v>2793</v>
      </c>
      <c r="K142" s="170"/>
      <c r="L142" s="34"/>
      <c r="M142" s="171" t="s">
        <v>1</v>
      </c>
      <c r="N142" s="137" t="s">
        <v>44</v>
      </c>
      <c r="P142" s="172">
        <f>O142*H142</f>
        <v>0</v>
      </c>
      <c r="Q142" s="172">
        <v>7.5639999999999999E-2</v>
      </c>
      <c r="R142" s="172">
        <f>Q142*H142</f>
        <v>0.52947999999999995</v>
      </c>
      <c r="S142" s="172">
        <v>0</v>
      </c>
      <c r="T142" s="173">
        <f>S142*H142</f>
        <v>0</v>
      </c>
      <c r="AR142" s="174" t="s">
        <v>271</v>
      </c>
      <c r="AT142" s="174" t="s">
        <v>184</v>
      </c>
      <c r="AU142" s="174" t="s">
        <v>90</v>
      </c>
      <c r="AY142" s="17" t="s">
        <v>181</v>
      </c>
      <c r="BE142" s="103">
        <f>IF(N142="základná",J142,0)</f>
        <v>0</v>
      </c>
      <c r="BF142" s="103">
        <f>IF(N142="znížená",J142,0)</f>
        <v>2793</v>
      </c>
      <c r="BG142" s="103">
        <f>IF(N142="zákl. prenesená",J142,0)</f>
        <v>0</v>
      </c>
      <c r="BH142" s="103">
        <f>IF(N142="zníž. prenesená",J142,0)</f>
        <v>0</v>
      </c>
      <c r="BI142" s="103">
        <f>IF(N142="nulová",J142,0)</f>
        <v>0</v>
      </c>
      <c r="BJ142" s="17" t="s">
        <v>90</v>
      </c>
      <c r="BK142" s="103">
        <f>ROUND(I142*H142,2)</f>
        <v>2793</v>
      </c>
      <c r="BL142" s="17" t="s">
        <v>271</v>
      </c>
      <c r="BM142" s="174" t="s">
        <v>705</v>
      </c>
    </row>
    <row r="143" spans="2:65" s="1" customFormat="1" ht="16.5" customHeight="1">
      <c r="B143" s="34"/>
      <c r="C143" s="163" t="s">
        <v>95</v>
      </c>
      <c r="D143" s="163" t="s">
        <v>184</v>
      </c>
      <c r="E143" s="164" t="s">
        <v>706</v>
      </c>
      <c r="F143" s="165" t="s">
        <v>707</v>
      </c>
      <c r="G143" s="166" t="s">
        <v>225</v>
      </c>
      <c r="H143" s="167">
        <v>5</v>
      </c>
      <c r="I143" s="168">
        <v>399</v>
      </c>
      <c r="J143" s="169">
        <f>ROUND(I143*H143,2)</f>
        <v>1995</v>
      </c>
      <c r="K143" s="170"/>
      <c r="L143" s="34"/>
      <c r="M143" s="171" t="s">
        <v>1</v>
      </c>
      <c r="N143" s="137" t="s">
        <v>44</v>
      </c>
      <c r="P143" s="172">
        <f>O143*H143</f>
        <v>0</v>
      </c>
      <c r="Q143" s="172">
        <v>7.5639999999999999E-2</v>
      </c>
      <c r="R143" s="172">
        <f>Q143*H143</f>
        <v>0.37819999999999998</v>
      </c>
      <c r="S143" s="172">
        <v>0</v>
      </c>
      <c r="T143" s="173">
        <f>S143*H143</f>
        <v>0</v>
      </c>
      <c r="AR143" s="174" t="s">
        <v>271</v>
      </c>
      <c r="AT143" s="174" t="s">
        <v>184</v>
      </c>
      <c r="AU143" s="174" t="s">
        <v>90</v>
      </c>
      <c r="AY143" s="17" t="s">
        <v>181</v>
      </c>
      <c r="BE143" s="103">
        <f>IF(N143="základná",J143,0)</f>
        <v>0</v>
      </c>
      <c r="BF143" s="103">
        <f>IF(N143="znížená",J143,0)</f>
        <v>1995</v>
      </c>
      <c r="BG143" s="103">
        <f>IF(N143="zákl. prenesená",J143,0)</f>
        <v>0</v>
      </c>
      <c r="BH143" s="103">
        <f>IF(N143="zníž. prenesená",J143,0)</f>
        <v>0</v>
      </c>
      <c r="BI143" s="103">
        <f>IF(N143="nulová",J143,0)</f>
        <v>0</v>
      </c>
      <c r="BJ143" s="17" t="s">
        <v>90</v>
      </c>
      <c r="BK143" s="103">
        <f>ROUND(I143*H143,2)</f>
        <v>1995</v>
      </c>
      <c r="BL143" s="17" t="s">
        <v>271</v>
      </c>
      <c r="BM143" s="174" t="s">
        <v>708</v>
      </c>
    </row>
    <row r="144" spans="2:65" s="1" customFormat="1" ht="16.5" customHeight="1">
      <c r="B144" s="34"/>
      <c r="C144" s="163" t="s">
        <v>188</v>
      </c>
      <c r="D144" s="163" t="s">
        <v>184</v>
      </c>
      <c r="E144" s="164" t="s">
        <v>709</v>
      </c>
      <c r="F144" s="165" t="s">
        <v>710</v>
      </c>
      <c r="G144" s="166" t="s">
        <v>225</v>
      </c>
      <c r="H144" s="167">
        <v>1</v>
      </c>
      <c r="I144" s="168">
        <v>580</v>
      </c>
      <c r="J144" s="169">
        <f>ROUND(I144*H144,2)</f>
        <v>580</v>
      </c>
      <c r="K144" s="170"/>
      <c r="L144" s="34"/>
      <c r="M144" s="171" t="s">
        <v>1</v>
      </c>
      <c r="N144" s="137" t="s">
        <v>44</v>
      </c>
      <c r="P144" s="172">
        <f>O144*H144</f>
        <v>0</v>
      </c>
      <c r="Q144" s="172">
        <v>0.12064</v>
      </c>
      <c r="R144" s="172">
        <f>Q144*H144</f>
        <v>0.12064</v>
      </c>
      <c r="S144" s="172">
        <v>0</v>
      </c>
      <c r="T144" s="173">
        <f>S144*H144</f>
        <v>0</v>
      </c>
      <c r="AR144" s="174" t="s">
        <v>271</v>
      </c>
      <c r="AT144" s="174" t="s">
        <v>184</v>
      </c>
      <c r="AU144" s="174" t="s">
        <v>90</v>
      </c>
      <c r="AY144" s="17" t="s">
        <v>181</v>
      </c>
      <c r="BE144" s="103">
        <f>IF(N144="základná",J144,0)</f>
        <v>0</v>
      </c>
      <c r="BF144" s="103">
        <f>IF(N144="znížená",J144,0)</f>
        <v>580</v>
      </c>
      <c r="BG144" s="103">
        <f>IF(N144="zákl. prenesená",J144,0)</f>
        <v>0</v>
      </c>
      <c r="BH144" s="103">
        <f>IF(N144="zníž. prenesená",J144,0)</f>
        <v>0</v>
      </c>
      <c r="BI144" s="103">
        <f>IF(N144="nulová",J144,0)</f>
        <v>0</v>
      </c>
      <c r="BJ144" s="17" t="s">
        <v>90</v>
      </c>
      <c r="BK144" s="103">
        <f>ROUND(I144*H144,2)</f>
        <v>580</v>
      </c>
      <c r="BL144" s="17" t="s">
        <v>271</v>
      </c>
      <c r="BM144" s="174" t="s">
        <v>711</v>
      </c>
    </row>
    <row r="145" spans="2:65" s="1" customFormat="1" ht="24.2" customHeight="1">
      <c r="B145" s="34"/>
      <c r="C145" s="163" t="s">
        <v>222</v>
      </c>
      <c r="D145" s="163" t="s">
        <v>184</v>
      </c>
      <c r="E145" s="164" t="s">
        <v>686</v>
      </c>
      <c r="F145" s="165" t="s">
        <v>687</v>
      </c>
      <c r="G145" s="166" t="s">
        <v>428</v>
      </c>
      <c r="H145" s="192">
        <v>64.400000000000006</v>
      </c>
      <c r="I145" s="168">
        <v>1.56</v>
      </c>
      <c r="J145" s="169">
        <f>ROUND(I145*H145,2)</f>
        <v>100.46</v>
      </c>
      <c r="K145" s="170"/>
      <c r="L145" s="34"/>
      <c r="M145" s="171" t="s">
        <v>1</v>
      </c>
      <c r="N145" s="137" t="s">
        <v>44</v>
      </c>
      <c r="P145" s="172">
        <f>O145*H145</f>
        <v>0</v>
      </c>
      <c r="Q145" s="172">
        <v>0</v>
      </c>
      <c r="R145" s="172">
        <f>Q145*H145</f>
        <v>0</v>
      </c>
      <c r="S145" s="172">
        <v>0</v>
      </c>
      <c r="T145" s="173">
        <f>S145*H145</f>
        <v>0</v>
      </c>
      <c r="AR145" s="174" t="s">
        <v>271</v>
      </c>
      <c r="AT145" s="174" t="s">
        <v>184</v>
      </c>
      <c r="AU145" s="174" t="s">
        <v>90</v>
      </c>
      <c r="AY145" s="17" t="s">
        <v>181</v>
      </c>
      <c r="BE145" s="103">
        <f>IF(N145="základná",J145,0)</f>
        <v>0</v>
      </c>
      <c r="BF145" s="103">
        <f>IF(N145="znížená",J145,0)</f>
        <v>100.46</v>
      </c>
      <c r="BG145" s="103">
        <f>IF(N145="zákl. prenesená",J145,0)</f>
        <v>0</v>
      </c>
      <c r="BH145" s="103">
        <f>IF(N145="zníž. prenesená",J145,0)</f>
        <v>0</v>
      </c>
      <c r="BI145" s="103">
        <f>IF(N145="nulová",J145,0)</f>
        <v>0</v>
      </c>
      <c r="BJ145" s="17" t="s">
        <v>90</v>
      </c>
      <c r="BK145" s="103">
        <f>ROUND(I145*H145,2)</f>
        <v>100.46</v>
      </c>
      <c r="BL145" s="17" t="s">
        <v>271</v>
      </c>
      <c r="BM145" s="174" t="s">
        <v>712</v>
      </c>
    </row>
    <row r="146" spans="2:65" s="11" customFormat="1" ht="22.9" customHeight="1">
      <c r="B146" s="152"/>
      <c r="D146" s="153" t="s">
        <v>77</v>
      </c>
      <c r="E146" s="161" t="s">
        <v>366</v>
      </c>
      <c r="F146" s="161" t="s">
        <v>367</v>
      </c>
      <c r="I146" s="155"/>
      <c r="J146" s="162">
        <f>BK146</f>
        <v>14700.03</v>
      </c>
      <c r="L146" s="152"/>
      <c r="M146" s="156"/>
      <c r="P146" s="157">
        <f>SUM(P147:P149)</f>
        <v>0</v>
      </c>
      <c r="R146" s="157">
        <f>SUM(R147:R149)</f>
        <v>0.74560099999999996</v>
      </c>
      <c r="T146" s="158">
        <f>SUM(T147:T149)</f>
        <v>0</v>
      </c>
      <c r="AR146" s="153" t="s">
        <v>90</v>
      </c>
      <c r="AT146" s="159" t="s">
        <v>77</v>
      </c>
      <c r="AU146" s="159" t="s">
        <v>85</v>
      </c>
      <c r="AY146" s="153" t="s">
        <v>181</v>
      </c>
      <c r="BK146" s="160">
        <f>SUM(BK147:BK149)</f>
        <v>14700.03</v>
      </c>
    </row>
    <row r="147" spans="2:65" s="1" customFormat="1" ht="24.2" customHeight="1">
      <c r="B147" s="34"/>
      <c r="C147" s="163" t="s">
        <v>90</v>
      </c>
      <c r="D147" s="163" t="s">
        <v>184</v>
      </c>
      <c r="E147" s="164" t="s">
        <v>713</v>
      </c>
      <c r="F147" s="165" t="s">
        <v>714</v>
      </c>
      <c r="G147" s="166" t="s">
        <v>225</v>
      </c>
      <c r="H147" s="167">
        <v>1</v>
      </c>
      <c r="I147" s="168">
        <v>7250</v>
      </c>
      <c r="J147" s="169">
        <f>ROUND(I147*H147,2)</f>
        <v>7250</v>
      </c>
      <c r="K147" s="170"/>
      <c r="L147" s="34"/>
      <c r="M147" s="171" t="s">
        <v>1</v>
      </c>
      <c r="N147" s="137" t="s">
        <v>44</v>
      </c>
      <c r="P147" s="172">
        <f>O147*H147</f>
        <v>0</v>
      </c>
      <c r="Q147" s="172">
        <v>0.37280049999999998</v>
      </c>
      <c r="R147" s="172">
        <f>Q147*H147</f>
        <v>0.37280049999999998</v>
      </c>
      <c r="S147" s="172">
        <v>0</v>
      </c>
      <c r="T147" s="173">
        <f>S147*H147</f>
        <v>0</v>
      </c>
      <c r="AR147" s="174" t="s">
        <v>271</v>
      </c>
      <c r="AT147" s="174" t="s">
        <v>184</v>
      </c>
      <c r="AU147" s="174" t="s">
        <v>90</v>
      </c>
      <c r="AY147" s="17" t="s">
        <v>181</v>
      </c>
      <c r="BE147" s="103">
        <f>IF(N147="základná",J147,0)</f>
        <v>0</v>
      </c>
      <c r="BF147" s="103">
        <f>IF(N147="znížená",J147,0)</f>
        <v>7250</v>
      </c>
      <c r="BG147" s="103">
        <f>IF(N147="zákl. prenesená",J147,0)</f>
        <v>0</v>
      </c>
      <c r="BH147" s="103">
        <f>IF(N147="zníž. prenesená",J147,0)</f>
        <v>0</v>
      </c>
      <c r="BI147" s="103">
        <f>IF(N147="nulová",J147,0)</f>
        <v>0</v>
      </c>
      <c r="BJ147" s="17" t="s">
        <v>90</v>
      </c>
      <c r="BK147" s="103">
        <f>ROUND(I147*H147,2)</f>
        <v>7250</v>
      </c>
      <c r="BL147" s="17" t="s">
        <v>271</v>
      </c>
      <c r="BM147" s="174" t="s">
        <v>715</v>
      </c>
    </row>
    <row r="148" spans="2:65" s="1" customFormat="1" ht="24.2" customHeight="1">
      <c r="B148" s="34"/>
      <c r="C148" s="163" t="s">
        <v>210</v>
      </c>
      <c r="D148" s="163" t="s">
        <v>184</v>
      </c>
      <c r="E148" s="164" t="s">
        <v>716</v>
      </c>
      <c r="F148" s="165" t="s">
        <v>717</v>
      </c>
      <c r="G148" s="166" t="s">
        <v>225</v>
      </c>
      <c r="H148" s="167">
        <v>1</v>
      </c>
      <c r="I148" s="168">
        <v>7250</v>
      </c>
      <c r="J148" s="169">
        <f>ROUND(I148*H148,2)</f>
        <v>7250</v>
      </c>
      <c r="K148" s="170"/>
      <c r="L148" s="34"/>
      <c r="M148" s="171" t="s">
        <v>1</v>
      </c>
      <c r="N148" s="137" t="s">
        <v>44</v>
      </c>
      <c r="P148" s="172">
        <f>O148*H148</f>
        <v>0</v>
      </c>
      <c r="Q148" s="172">
        <v>0.37280049999999998</v>
      </c>
      <c r="R148" s="172">
        <f>Q148*H148</f>
        <v>0.37280049999999998</v>
      </c>
      <c r="S148" s="172">
        <v>0</v>
      </c>
      <c r="T148" s="173">
        <f>S148*H148</f>
        <v>0</v>
      </c>
      <c r="AR148" s="174" t="s">
        <v>271</v>
      </c>
      <c r="AT148" s="174" t="s">
        <v>184</v>
      </c>
      <c r="AU148" s="174" t="s">
        <v>90</v>
      </c>
      <c r="AY148" s="17" t="s">
        <v>181</v>
      </c>
      <c r="BE148" s="103">
        <f>IF(N148="základná",J148,0)</f>
        <v>0</v>
      </c>
      <c r="BF148" s="103">
        <f>IF(N148="znížená",J148,0)</f>
        <v>7250</v>
      </c>
      <c r="BG148" s="103">
        <f>IF(N148="zákl. prenesená",J148,0)</f>
        <v>0</v>
      </c>
      <c r="BH148" s="103">
        <f>IF(N148="zníž. prenesená",J148,0)</f>
        <v>0</v>
      </c>
      <c r="BI148" s="103">
        <f>IF(N148="nulová",J148,0)</f>
        <v>0</v>
      </c>
      <c r="BJ148" s="17" t="s">
        <v>90</v>
      </c>
      <c r="BK148" s="103">
        <f>ROUND(I148*H148,2)</f>
        <v>7250</v>
      </c>
      <c r="BL148" s="17" t="s">
        <v>271</v>
      </c>
      <c r="BM148" s="174" t="s">
        <v>718</v>
      </c>
    </row>
    <row r="149" spans="2:65" s="1" customFormat="1" ht="24.2" customHeight="1">
      <c r="B149" s="34"/>
      <c r="C149" s="163" t="s">
        <v>216</v>
      </c>
      <c r="D149" s="163" t="s">
        <v>184</v>
      </c>
      <c r="E149" s="164" t="s">
        <v>698</v>
      </c>
      <c r="F149" s="165" t="s">
        <v>699</v>
      </c>
      <c r="G149" s="166" t="s">
        <v>428</v>
      </c>
      <c r="H149" s="192">
        <v>177.02</v>
      </c>
      <c r="I149" s="168">
        <v>1.1299999999999999</v>
      </c>
      <c r="J149" s="169">
        <f>ROUND(I149*H149,2)</f>
        <v>200.03</v>
      </c>
      <c r="K149" s="170"/>
      <c r="L149" s="34"/>
      <c r="M149" s="171" t="s">
        <v>1</v>
      </c>
      <c r="N149" s="137" t="s">
        <v>44</v>
      </c>
      <c r="P149" s="172">
        <f>O149*H149</f>
        <v>0</v>
      </c>
      <c r="Q149" s="172">
        <v>0</v>
      </c>
      <c r="R149" s="172">
        <f>Q149*H149</f>
        <v>0</v>
      </c>
      <c r="S149" s="172">
        <v>0</v>
      </c>
      <c r="T149" s="173">
        <f>S149*H149</f>
        <v>0</v>
      </c>
      <c r="AR149" s="174" t="s">
        <v>271</v>
      </c>
      <c r="AT149" s="174" t="s">
        <v>184</v>
      </c>
      <c r="AU149" s="174" t="s">
        <v>90</v>
      </c>
      <c r="AY149" s="17" t="s">
        <v>181</v>
      </c>
      <c r="BE149" s="103">
        <f>IF(N149="základná",J149,0)</f>
        <v>0</v>
      </c>
      <c r="BF149" s="103">
        <f>IF(N149="znížená",J149,0)</f>
        <v>200.03</v>
      </c>
      <c r="BG149" s="103">
        <f>IF(N149="zákl. prenesená",J149,0)</f>
        <v>0</v>
      </c>
      <c r="BH149" s="103">
        <f>IF(N149="zníž. prenesená",J149,0)</f>
        <v>0</v>
      </c>
      <c r="BI149" s="103">
        <f>IF(N149="nulová",J149,0)</f>
        <v>0</v>
      </c>
      <c r="BJ149" s="17" t="s">
        <v>90</v>
      </c>
      <c r="BK149" s="103">
        <f>ROUND(I149*H149,2)</f>
        <v>200.03</v>
      </c>
      <c r="BL149" s="17" t="s">
        <v>271</v>
      </c>
      <c r="BM149" s="174" t="s">
        <v>719</v>
      </c>
    </row>
    <row r="150" spans="2:65" s="11" customFormat="1" ht="25.9" customHeight="1">
      <c r="B150" s="152"/>
      <c r="D150" s="153" t="s">
        <v>77</v>
      </c>
      <c r="E150" s="154" t="s">
        <v>160</v>
      </c>
      <c r="F150" s="154" t="s">
        <v>424</v>
      </c>
      <c r="I150" s="155"/>
      <c r="J150" s="135">
        <f>BK150</f>
        <v>401.34</v>
      </c>
      <c r="L150" s="152"/>
      <c r="M150" s="156"/>
      <c r="P150" s="157">
        <f>P151</f>
        <v>0</v>
      </c>
      <c r="R150" s="157">
        <f>R151</f>
        <v>0</v>
      </c>
      <c r="T150" s="158">
        <f>T151</f>
        <v>0</v>
      </c>
      <c r="AR150" s="153" t="s">
        <v>210</v>
      </c>
      <c r="AT150" s="159" t="s">
        <v>77</v>
      </c>
      <c r="AU150" s="159" t="s">
        <v>78</v>
      </c>
      <c r="AY150" s="153" t="s">
        <v>181</v>
      </c>
      <c r="BK150" s="160">
        <f>BK151</f>
        <v>401.34</v>
      </c>
    </row>
    <row r="151" spans="2:65" s="1" customFormat="1" ht="24.2" customHeight="1">
      <c r="B151" s="34"/>
      <c r="C151" s="163" t="s">
        <v>229</v>
      </c>
      <c r="D151" s="163" t="s">
        <v>184</v>
      </c>
      <c r="E151" s="164" t="s">
        <v>426</v>
      </c>
      <c r="F151" s="165" t="s">
        <v>427</v>
      </c>
      <c r="G151" s="166" t="s">
        <v>428</v>
      </c>
      <c r="H151" s="192">
        <v>201.68</v>
      </c>
      <c r="I151" s="168">
        <v>1.99</v>
      </c>
      <c r="J151" s="169">
        <f>ROUND(I151*H151,2)</f>
        <v>401.34</v>
      </c>
      <c r="K151" s="170"/>
      <c r="L151" s="34"/>
      <c r="M151" s="171" t="s">
        <v>1</v>
      </c>
      <c r="N151" s="137" t="s">
        <v>44</v>
      </c>
      <c r="P151" s="172">
        <f>O151*H151</f>
        <v>0</v>
      </c>
      <c r="Q151" s="172">
        <v>0</v>
      </c>
      <c r="R151" s="172">
        <f>Q151*H151</f>
        <v>0</v>
      </c>
      <c r="S151" s="172">
        <v>0</v>
      </c>
      <c r="T151" s="173">
        <f>S151*H151</f>
        <v>0</v>
      </c>
      <c r="AR151" s="174" t="s">
        <v>429</v>
      </c>
      <c r="AT151" s="174" t="s">
        <v>184</v>
      </c>
      <c r="AU151" s="174" t="s">
        <v>85</v>
      </c>
      <c r="AY151" s="17" t="s">
        <v>181</v>
      </c>
      <c r="BE151" s="103">
        <f>IF(N151="základná",J151,0)</f>
        <v>0</v>
      </c>
      <c r="BF151" s="103">
        <f>IF(N151="znížená",J151,0)</f>
        <v>401.34</v>
      </c>
      <c r="BG151" s="103">
        <f>IF(N151="zákl. prenesená",J151,0)</f>
        <v>0</v>
      </c>
      <c r="BH151" s="103">
        <f>IF(N151="zníž. prenesená",J151,0)</f>
        <v>0</v>
      </c>
      <c r="BI151" s="103">
        <f>IF(N151="nulová",J151,0)</f>
        <v>0</v>
      </c>
      <c r="BJ151" s="17" t="s">
        <v>90</v>
      </c>
      <c r="BK151" s="103">
        <f>ROUND(I151*H151,2)</f>
        <v>401.34</v>
      </c>
      <c r="BL151" s="17" t="s">
        <v>429</v>
      </c>
      <c r="BM151" s="174" t="s">
        <v>720</v>
      </c>
    </row>
    <row r="152" spans="2:65" s="1" customFormat="1" ht="49.9" customHeight="1">
      <c r="B152" s="34"/>
      <c r="E152" s="154" t="s">
        <v>431</v>
      </c>
      <c r="F152" s="154" t="s">
        <v>432</v>
      </c>
      <c r="J152" s="135">
        <f t="shared" ref="J152:J162" si="5">BK152</f>
        <v>0</v>
      </c>
      <c r="L152" s="34"/>
      <c r="M152" s="177"/>
      <c r="T152" s="61"/>
      <c r="AT152" s="17" t="s">
        <v>77</v>
      </c>
      <c r="AU152" s="17" t="s">
        <v>78</v>
      </c>
      <c r="AY152" s="17" t="s">
        <v>433</v>
      </c>
      <c r="BK152" s="103">
        <f>SUM(BK153:BK162)</f>
        <v>0</v>
      </c>
    </row>
    <row r="153" spans="2:65" s="1" customFormat="1" ht="16.350000000000001" customHeight="1">
      <c r="B153" s="34"/>
      <c r="C153" s="193" t="s">
        <v>1</v>
      </c>
      <c r="D153" s="193" t="s">
        <v>184</v>
      </c>
      <c r="E153" s="194" t="s">
        <v>1</v>
      </c>
      <c r="F153" s="195" t="s">
        <v>1</v>
      </c>
      <c r="G153" s="196" t="s">
        <v>1</v>
      </c>
      <c r="H153" s="197"/>
      <c r="I153" s="198"/>
      <c r="J153" s="199">
        <f t="shared" si="5"/>
        <v>0</v>
      </c>
      <c r="K153" s="170"/>
      <c r="L153" s="34"/>
      <c r="M153" s="200" t="s">
        <v>1</v>
      </c>
      <c r="N153" s="201" t="s">
        <v>44</v>
      </c>
      <c r="T153" s="61"/>
      <c r="AT153" s="17" t="s">
        <v>433</v>
      </c>
      <c r="AU153" s="17" t="s">
        <v>85</v>
      </c>
      <c r="AY153" s="17" t="s">
        <v>433</v>
      </c>
      <c r="BE153" s="103">
        <f t="shared" ref="BE153:BE162" si="6">IF(N153="základná",J153,0)</f>
        <v>0</v>
      </c>
      <c r="BF153" s="103">
        <f t="shared" ref="BF153:BF162" si="7">IF(N153="znížená",J153,0)</f>
        <v>0</v>
      </c>
      <c r="BG153" s="103">
        <f t="shared" ref="BG153:BG162" si="8">IF(N153="zákl. prenesená",J153,0)</f>
        <v>0</v>
      </c>
      <c r="BH153" s="103">
        <f t="shared" ref="BH153:BH162" si="9">IF(N153="zníž. prenesená",J153,0)</f>
        <v>0</v>
      </c>
      <c r="BI153" s="103">
        <f t="shared" ref="BI153:BI162" si="10">IF(N153="nulová",J153,0)</f>
        <v>0</v>
      </c>
      <c r="BJ153" s="17" t="s">
        <v>90</v>
      </c>
      <c r="BK153" s="103">
        <f t="shared" ref="BK153:BK162" si="11">I153*H153</f>
        <v>0</v>
      </c>
    </row>
    <row r="154" spans="2:65" s="1" customFormat="1" ht="16.350000000000001" customHeight="1">
      <c r="B154" s="34"/>
      <c r="C154" s="193" t="s">
        <v>1</v>
      </c>
      <c r="D154" s="193" t="s">
        <v>184</v>
      </c>
      <c r="E154" s="194" t="s">
        <v>1</v>
      </c>
      <c r="F154" s="195" t="s">
        <v>1</v>
      </c>
      <c r="G154" s="196" t="s">
        <v>1</v>
      </c>
      <c r="H154" s="197"/>
      <c r="I154" s="198"/>
      <c r="J154" s="199">
        <f t="shared" si="5"/>
        <v>0</v>
      </c>
      <c r="K154" s="170"/>
      <c r="L154" s="34"/>
      <c r="M154" s="200" t="s">
        <v>1</v>
      </c>
      <c r="N154" s="201" t="s">
        <v>44</v>
      </c>
      <c r="T154" s="61"/>
      <c r="AT154" s="17" t="s">
        <v>433</v>
      </c>
      <c r="AU154" s="17" t="s">
        <v>85</v>
      </c>
      <c r="AY154" s="17" t="s">
        <v>433</v>
      </c>
      <c r="BE154" s="103">
        <f t="shared" si="6"/>
        <v>0</v>
      </c>
      <c r="BF154" s="103">
        <f t="shared" si="7"/>
        <v>0</v>
      </c>
      <c r="BG154" s="103">
        <f t="shared" si="8"/>
        <v>0</v>
      </c>
      <c r="BH154" s="103">
        <f t="shared" si="9"/>
        <v>0</v>
      </c>
      <c r="BI154" s="103">
        <f t="shared" si="10"/>
        <v>0</v>
      </c>
      <c r="BJ154" s="17" t="s">
        <v>90</v>
      </c>
      <c r="BK154" s="103">
        <f t="shared" si="11"/>
        <v>0</v>
      </c>
    </row>
    <row r="155" spans="2:65" s="1" customFormat="1" ht="16.350000000000001" customHeight="1">
      <c r="B155" s="34"/>
      <c r="C155" s="193" t="s">
        <v>1</v>
      </c>
      <c r="D155" s="193" t="s">
        <v>184</v>
      </c>
      <c r="E155" s="194" t="s">
        <v>1</v>
      </c>
      <c r="F155" s="195" t="s">
        <v>1</v>
      </c>
      <c r="G155" s="196" t="s">
        <v>1</v>
      </c>
      <c r="H155" s="197"/>
      <c r="I155" s="198"/>
      <c r="J155" s="199">
        <f t="shared" si="5"/>
        <v>0</v>
      </c>
      <c r="K155" s="170"/>
      <c r="L155" s="34"/>
      <c r="M155" s="200" t="s">
        <v>1</v>
      </c>
      <c r="N155" s="201" t="s">
        <v>44</v>
      </c>
      <c r="T155" s="61"/>
      <c r="AT155" s="17" t="s">
        <v>433</v>
      </c>
      <c r="AU155" s="17" t="s">
        <v>85</v>
      </c>
      <c r="AY155" s="17" t="s">
        <v>433</v>
      </c>
      <c r="BE155" s="103">
        <f t="shared" si="6"/>
        <v>0</v>
      </c>
      <c r="BF155" s="103">
        <f t="shared" si="7"/>
        <v>0</v>
      </c>
      <c r="BG155" s="103">
        <f t="shared" si="8"/>
        <v>0</v>
      </c>
      <c r="BH155" s="103">
        <f t="shared" si="9"/>
        <v>0</v>
      </c>
      <c r="BI155" s="103">
        <f t="shared" si="10"/>
        <v>0</v>
      </c>
      <c r="BJ155" s="17" t="s">
        <v>90</v>
      </c>
      <c r="BK155" s="103">
        <f t="shared" si="11"/>
        <v>0</v>
      </c>
    </row>
    <row r="156" spans="2:65" s="1" customFormat="1" ht="16.350000000000001" customHeight="1">
      <c r="B156" s="34"/>
      <c r="C156" s="193" t="s">
        <v>1</v>
      </c>
      <c r="D156" s="193" t="s">
        <v>184</v>
      </c>
      <c r="E156" s="194" t="s">
        <v>1</v>
      </c>
      <c r="F156" s="195" t="s">
        <v>1</v>
      </c>
      <c r="G156" s="196" t="s">
        <v>1</v>
      </c>
      <c r="H156" s="197"/>
      <c r="I156" s="198"/>
      <c r="J156" s="199">
        <f t="shared" si="5"/>
        <v>0</v>
      </c>
      <c r="K156" s="170"/>
      <c r="L156" s="34"/>
      <c r="M156" s="200" t="s">
        <v>1</v>
      </c>
      <c r="N156" s="201" t="s">
        <v>44</v>
      </c>
      <c r="T156" s="61"/>
      <c r="AT156" s="17" t="s">
        <v>433</v>
      </c>
      <c r="AU156" s="17" t="s">
        <v>85</v>
      </c>
      <c r="AY156" s="17" t="s">
        <v>433</v>
      </c>
      <c r="BE156" s="103">
        <f t="shared" si="6"/>
        <v>0</v>
      </c>
      <c r="BF156" s="103">
        <f t="shared" si="7"/>
        <v>0</v>
      </c>
      <c r="BG156" s="103">
        <f t="shared" si="8"/>
        <v>0</v>
      </c>
      <c r="BH156" s="103">
        <f t="shared" si="9"/>
        <v>0</v>
      </c>
      <c r="BI156" s="103">
        <f t="shared" si="10"/>
        <v>0</v>
      </c>
      <c r="BJ156" s="17" t="s">
        <v>90</v>
      </c>
      <c r="BK156" s="103">
        <f t="shared" si="11"/>
        <v>0</v>
      </c>
    </row>
    <row r="157" spans="2:65" s="1" customFormat="1" ht="16.350000000000001" customHeight="1">
      <c r="B157" s="34"/>
      <c r="C157" s="193" t="s">
        <v>1</v>
      </c>
      <c r="D157" s="193" t="s">
        <v>184</v>
      </c>
      <c r="E157" s="194" t="s">
        <v>1</v>
      </c>
      <c r="F157" s="195" t="s">
        <v>1</v>
      </c>
      <c r="G157" s="196" t="s">
        <v>1</v>
      </c>
      <c r="H157" s="197"/>
      <c r="I157" s="198"/>
      <c r="J157" s="199">
        <f t="shared" si="5"/>
        <v>0</v>
      </c>
      <c r="K157" s="170"/>
      <c r="L157" s="34"/>
      <c r="M157" s="200" t="s">
        <v>1</v>
      </c>
      <c r="N157" s="201" t="s">
        <v>44</v>
      </c>
      <c r="T157" s="61"/>
      <c r="AT157" s="17" t="s">
        <v>433</v>
      </c>
      <c r="AU157" s="17" t="s">
        <v>85</v>
      </c>
      <c r="AY157" s="17" t="s">
        <v>433</v>
      </c>
      <c r="BE157" s="103">
        <f t="shared" si="6"/>
        <v>0</v>
      </c>
      <c r="BF157" s="103">
        <f t="shared" si="7"/>
        <v>0</v>
      </c>
      <c r="BG157" s="103">
        <f t="shared" si="8"/>
        <v>0</v>
      </c>
      <c r="BH157" s="103">
        <f t="shared" si="9"/>
        <v>0</v>
      </c>
      <c r="BI157" s="103">
        <f t="shared" si="10"/>
        <v>0</v>
      </c>
      <c r="BJ157" s="17" t="s">
        <v>90</v>
      </c>
      <c r="BK157" s="103">
        <f t="shared" si="11"/>
        <v>0</v>
      </c>
    </row>
    <row r="158" spans="2:65" s="1" customFormat="1" ht="16.350000000000001" customHeight="1">
      <c r="B158" s="34"/>
      <c r="C158" s="193" t="s">
        <v>1</v>
      </c>
      <c r="D158" s="193" t="s">
        <v>184</v>
      </c>
      <c r="E158" s="194" t="s">
        <v>1</v>
      </c>
      <c r="F158" s="195" t="s">
        <v>1</v>
      </c>
      <c r="G158" s="196" t="s">
        <v>1</v>
      </c>
      <c r="H158" s="197"/>
      <c r="I158" s="198"/>
      <c r="J158" s="199">
        <f t="shared" si="5"/>
        <v>0</v>
      </c>
      <c r="K158" s="170"/>
      <c r="L158" s="34"/>
      <c r="M158" s="200" t="s">
        <v>1</v>
      </c>
      <c r="N158" s="201" t="s">
        <v>44</v>
      </c>
      <c r="T158" s="61"/>
      <c r="AT158" s="17" t="s">
        <v>433</v>
      </c>
      <c r="AU158" s="17" t="s">
        <v>85</v>
      </c>
      <c r="AY158" s="17" t="s">
        <v>433</v>
      </c>
      <c r="BE158" s="103">
        <f t="shared" si="6"/>
        <v>0</v>
      </c>
      <c r="BF158" s="103">
        <f t="shared" si="7"/>
        <v>0</v>
      </c>
      <c r="BG158" s="103">
        <f t="shared" si="8"/>
        <v>0</v>
      </c>
      <c r="BH158" s="103">
        <f t="shared" si="9"/>
        <v>0</v>
      </c>
      <c r="BI158" s="103">
        <f t="shared" si="10"/>
        <v>0</v>
      </c>
      <c r="BJ158" s="17" t="s">
        <v>90</v>
      </c>
      <c r="BK158" s="103">
        <f t="shared" si="11"/>
        <v>0</v>
      </c>
    </row>
    <row r="159" spans="2:65" s="1" customFormat="1" ht="16.350000000000001" customHeight="1">
      <c r="B159" s="34"/>
      <c r="C159" s="193" t="s">
        <v>1</v>
      </c>
      <c r="D159" s="193" t="s">
        <v>184</v>
      </c>
      <c r="E159" s="194" t="s">
        <v>1</v>
      </c>
      <c r="F159" s="195" t="s">
        <v>1</v>
      </c>
      <c r="G159" s="196" t="s">
        <v>1</v>
      </c>
      <c r="H159" s="197"/>
      <c r="I159" s="198"/>
      <c r="J159" s="199">
        <f t="shared" si="5"/>
        <v>0</v>
      </c>
      <c r="K159" s="170"/>
      <c r="L159" s="34"/>
      <c r="M159" s="200" t="s">
        <v>1</v>
      </c>
      <c r="N159" s="201" t="s">
        <v>44</v>
      </c>
      <c r="T159" s="61"/>
      <c r="AT159" s="17" t="s">
        <v>433</v>
      </c>
      <c r="AU159" s="17" t="s">
        <v>85</v>
      </c>
      <c r="AY159" s="17" t="s">
        <v>433</v>
      </c>
      <c r="BE159" s="103">
        <f t="shared" si="6"/>
        <v>0</v>
      </c>
      <c r="BF159" s="103">
        <f t="shared" si="7"/>
        <v>0</v>
      </c>
      <c r="BG159" s="103">
        <f t="shared" si="8"/>
        <v>0</v>
      </c>
      <c r="BH159" s="103">
        <f t="shared" si="9"/>
        <v>0</v>
      </c>
      <c r="BI159" s="103">
        <f t="shared" si="10"/>
        <v>0</v>
      </c>
      <c r="BJ159" s="17" t="s">
        <v>90</v>
      </c>
      <c r="BK159" s="103">
        <f t="shared" si="11"/>
        <v>0</v>
      </c>
    </row>
    <row r="160" spans="2:65" s="1" customFormat="1" ht="16.350000000000001" customHeight="1">
      <c r="B160" s="34"/>
      <c r="C160" s="193" t="s">
        <v>1</v>
      </c>
      <c r="D160" s="193" t="s">
        <v>184</v>
      </c>
      <c r="E160" s="194" t="s">
        <v>1</v>
      </c>
      <c r="F160" s="195" t="s">
        <v>1</v>
      </c>
      <c r="G160" s="196" t="s">
        <v>1</v>
      </c>
      <c r="H160" s="197"/>
      <c r="I160" s="198"/>
      <c r="J160" s="199">
        <f t="shared" si="5"/>
        <v>0</v>
      </c>
      <c r="K160" s="170"/>
      <c r="L160" s="34"/>
      <c r="M160" s="200" t="s">
        <v>1</v>
      </c>
      <c r="N160" s="201" t="s">
        <v>44</v>
      </c>
      <c r="T160" s="61"/>
      <c r="AT160" s="17" t="s">
        <v>433</v>
      </c>
      <c r="AU160" s="17" t="s">
        <v>85</v>
      </c>
      <c r="AY160" s="17" t="s">
        <v>433</v>
      </c>
      <c r="BE160" s="103">
        <f t="shared" si="6"/>
        <v>0</v>
      </c>
      <c r="BF160" s="103">
        <f t="shared" si="7"/>
        <v>0</v>
      </c>
      <c r="BG160" s="103">
        <f t="shared" si="8"/>
        <v>0</v>
      </c>
      <c r="BH160" s="103">
        <f t="shared" si="9"/>
        <v>0</v>
      </c>
      <c r="BI160" s="103">
        <f t="shared" si="10"/>
        <v>0</v>
      </c>
      <c r="BJ160" s="17" t="s">
        <v>90</v>
      </c>
      <c r="BK160" s="103">
        <f t="shared" si="11"/>
        <v>0</v>
      </c>
    </row>
    <row r="161" spans="2:63" s="1" customFormat="1" ht="16.350000000000001" customHeight="1">
      <c r="B161" s="34"/>
      <c r="C161" s="193" t="s">
        <v>1</v>
      </c>
      <c r="D161" s="193" t="s">
        <v>184</v>
      </c>
      <c r="E161" s="194" t="s">
        <v>1</v>
      </c>
      <c r="F161" s="195" t="s">
        <v>1</v>
      </c>
      <c r="G161" s="196" t="s">
        <v>1</v>
      </c>
      <c r="H161" s="197"/>
      <c r="I161" s="198"/>
      <c r="J161" s="199">
        <f t="shared" si="5"/>
        <v>0</v>
      </c>
      <c r="K161" s="170"/>
      <c r="L161" s="34"/>
      <c r="M161" s="200" t="s">
        <v>1</v>
      </c>
      <c r="N161" s="201" t="s">
        <v>44</v>
      </c>
      <c r="T161" s="61"/>
      <c r="AT161" s="17" t="s">
        <v>433</v>
      </c>
      <c r="AU161" s="17" t="s">
        <v>85</v>
      </c>
      <c r="AY161" s="17" t="s">
        <v>433</v>
      </c>
      <c r="BE161" s="103">
        <f t="shared" si="6"/>
        <v>0</v>
      </c>
      <c r="BF161" s="103">
        <f t="shared" si="7"/>
        <v>0</v>
      </c>
      <c r="BG161" s="103">
        <f t="shared" si="8"/>
        <v>0</v>
      </c>
      <c r="BH161" s="103">
        <f t="shared" si="9"/>
        <v>0</v>
      </c>
      <c r="BI161" s="103">
        <f t="shared" si="10"/>
        <v>0</v>
      </c>
      <c r="BJ161" s="17" t="s">
        <v>90</v>
      </c>
      <c r="BK161" s="103">
        <f t="shared" si="11"/>
        <v>0</v>
      </c>
    </row>
    <row r="162" spans="2:63" s="1" customFormat="1" ht="16.350000000000001" customHeight="1">
      <c r="B162" s="34"/>
      <c r="C162" s="193" t="s">
        <v>1</v>
      </c>
      <c r="D162" s="193" t="s">
        <v>184</v>
      </c>
      <c r="E162" s="194" t="s">
        <v>1</v>
      </c>
      <c r="F162" s="195" t="s">
        <v>1</v>
      </c>
      <c r="G162" s="196" t="s">
        <v>1</v>
      </c>
      <c r="H162" s="197"/>
      <c r="I162" s="198"/>
      <c r="J162" s="199">
        <f t="shared" si="5"/>
        <v>0</v>
      </c>
      <c r="K162" s="170"/>
      <c r="L162" s="34"/>
      <c r="M162" s="200" t="s">
        <v>1</v>
      </c>
      <c r="N162" s="201" t="s">
        <v>44</v>
      </c>
      <c r="O162" s="202"/>
      <c r="P162" s="202"/>
      <c r="Q162" s="202"/>
      <c r="R162" s="202"/>
      <c r="S162" s="202"/>
      <c r="T162" s="203"/>
      <c r="AT162" s="17" t="s">
        <v>433</v>
      </c>
      <c r="AU162" s="17" t="s">
        <v>85</v>
      </c>
      <c r="AY162" s="17" t="s">
        <v>433</v>
      </c>
      <c r="BE162" s="103">
        <f t="shared" si="6"/>
        <v>0</v>
      </c>
      <c r="BF162" s="103">
        <f t="shared" si="7"/>
        <v>0</v>
      </c>
      <c r="BG162" s="103">
        <f t="shared" si="8"/>
        <v>0</v>
      </c>
      <c r="BH162" s="103">
        <f t="shared" si="9"/>
        <v>0</v>
      </c>
      <c r="BI162" s="103">
        <f t="shared" si="10"/>
        <v>0</v>
      </c>
      <c r="BJ162" s="17" t="s">
        <v>90</v>
      </c>
      <c r="BK162" s="103">
        <f t="shared" si="11"/>
        <v>0</v>
      </c>
    </row>
    <row r="163" spans="2:63" s="1" customFormat="1" ht="6.95" customHeight="1">
      <c r="B163" s="49"/>
      <c r="C163" s="50"/>
      <c r="D163" s="50"/>
      <c r="E163" s="50"/>
      <c r="F163" s="50"/>
      <c r="G163" s="50"/>
      <c r="H163" s="50"/>
      <c r="I163" s="50"/>
      <c r="J163" s="50"/>
      <c r="K163" s="50"/>
      <c r="L163" s="34"/>
    </row>
  </sheetData>
  <sheetProtection algorithmName="SHA-512" hashValue="m+vwbAgOlnOzEwtpXADCIVjZKXEBlQkzljPkRBG2guNmp7/lvFlbRgyelVigj6X8kCC49zgRakk6Irzp01DFdA==" saltValue="TTR5yl1e3sqTc9a8Wr3rEE3a1bvuzVRGiERYPkel8gVxLJ4fsU04Z1DGHahOn+fl5aBFlbottioj3X5DFl032A==" spinCount="100000" sheet="1" objects="1" scenarios="1" formatColumns="0" formatRows="0" autoFilter="0"/>
  <autoFilter ref="C138:K162" xr:uid="{00000000-0009-0000-0000-000004000000}"/>
  <mergeCells count="20">
    <mergeCell ref="E129:H129"/>
    <mergeCell ref="E127:H127"/>
    <mergeCell ref="E131:H131"/>
    <mergeCell ref="L2:V2"/>
    <mergeCell ref="D109:F109"/>
    <mergeCell ref="D110:F110"/>
    <mergeCell ref="D111:F111"/>
    <mergeCell ref="D112:F112"/>
    <mergeCell ref="D113:F113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  <mergeCell ref="E125:H125"/>
  </mergeCells>
  <dataValidations count="2">
    <dataValidation type="list" allowBlank="1" showInputMessage="1" showErrorMessage="1" error="Povolené sú hodnoty K, M." sqref="D153:D163" xr:uid="{00000000-0002-0000-0400-000000000000}">
      <formula1>"K, M"</formula1>
    </dataValidation>
    <dataValidation type="list" allowBlank="1" showInputMessage="1" showErrorMessage="1" error="Povolené sú hodnoty základná, znížená, nulová." sqref="N153:N163" xr:uid="{00000000-0002-0000-04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61"/>
  <sheetViews>
    <sheetView showGridLines="0" topLeftCell="A137" workbookViewId="0">
      <selection activeCell="I146" sqref="I14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7" t="s">
        <v>108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2:46" ht="24.95" customHeight="1">
      <c r="B4" s="20"/>
      <c r="D4" s="21" t="s">
        <v>133</v>
      </c>
      <c r="L4" s="20"/>
      <c r="M4" s="109" t="s">
        <v>9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90" t="str">
        <f>'Rekapitulácia stavby'!K6</f>
        <v>NÚRCH - modernizácia vybraných rehabilitačných priestorov</v>
      </c>
      <c r="F7" s="292"/>
      <c r="G7" s="292"/>
      <c r="H7" s="292"/>
      <c r="L7" s="20"/>
    </row>
    <row r="8" spans="2:46" ht="12.75">
      <c r="B8" s="20"/>
      <c r="D8" s="27" t="s">
        <v>134</v>
      </c>
      <c r="L8" s="20"/>
    </row>
    <row r="9" spans="2:46" ht="16.5" customHeight="1">
      <c r="B9" s="20"/>
      <c r="E9" s="290" t="s">
        <v>135</v>
      </c>
      <c r="F9" s="255"/>
      <c r="G9" s="255"/>
      <c r="H9" s="255"/>
      <c r="L9" s="20"/>
    </row>
    <row r="10" spans="2:46" ht="12" customHeight="1">
      <c r="B10" s="20"/>
      <c r="D10" s="27" t="s">
        <v>136</v>
      </c>
      <c r="L10" s="20"/>
    </row>
    <row r="11" spans="2:46" s="1" customFormat="1" ht="16.5" customHeight="1">
      <c r="B11" s="34"/>
      <c r="E11" s="284" t="s">
        <v>137</v>
      </c>
      <c r="F11" s="289"/>
      <c r="G11" s="289"/>
      <c r="H11" s="289"/>
      <c r="L11" s="34"/>
    </row>
    <row r="12" spans="2:46" s="1" customFormat="1" ht="12" customHeight="1">
      <c r="B12" s="34"/>
      <c r="D12" s="27" t="s">
        <v>138</v>
      </c>
      <c r="L12" s="34"/>
    </row>
    <row r="13" spans="2:46" s="1" customFormat="1" ht="16.5" customHeight="1">
      <c r="B13" s="34"/>
      <c r="E13" s="279" t="s">
        <v>721</v>
      </c>
      <c r="F13" s="289"/>
      <c r="G13" s="289"/>
      <c r="H13" s="289"/>
      <c r="L13" s="34"/>
    </row>
    <row r="14" spans="2:46" s="1" customFormat="1">
      <c r="B14" s="34"/>
      <c r="L14" s="34"/>
    </row>
    <row r="15" spans="2:46" s="1" customFormat="1" ht="12" customHeight="1">
      <c r="B15" s="34"/>
      <c r="D15" s="27" t="s">
        <v>17</v>
      </c>
      <c r="F15" s="25" t="s">
        <v>1</v>
      </c>
      <c r="I15" s="27" t="s">
        <v>18</v>
      </c>
      <c r="J15" s="25" t="s">
        <v>1</v>
      </c>
      <c r="L15" s="34"/>
    </row>
    <row r="16" spans="2:46" s="1" customFormat="1" ht="12" customHeight="1">
      <c r="B16" s="34"/>
      <c r="D16" s="27" t="s">
        <v>19</v>
      </c>
      <c r="F16" s="25" t="s">
        <v>20</v>
      </c>
      <c r="I16" s="27" t="s">
        <v>21</v>
      </c>
      <c r="J16" s="57">
        <f>'Rekapitulácia stavby'!AN8</f>
        <v>44967</v>
      </c>
      <c r="L16" s="34"/>
    </row>
    <row r="17" spans="2:12" s="1" customFormat="1" ht="10.9" customHeight="1">
      <c r="B17" s="34"/>
      <c r="L17" s="34"/>
    </row>
    <row r="18" spans="2:12" s="1" customFormat="1" ht="12" customHeight="1">
      <c r="B18" s="34"/>
      <c r="D18" s="27" t="s">
        <v>22</v>
      </c>
      <c r="I18" s="27" t="s">
        <v>23</v>
      </c>
      <c r="J18" s="25" t="s">
        <v>1</v>
      </c>
      <c r="L18" s="34"/>
    </row>
    <row r="19" spans="2:12" s="1" customFormat="1" ht="18" customHeight="1">
      <c r="B19" s="34"/>
      <c r="E19" s="25" t="s">
        <v>24</v>
      </c>
      <c r="I19" s="27" t="s">
        <v>25</v>
      </c>
      <c r="J19" s="25" t="s">
        <v>1</v>
      </c>
      <c r="L19" s="34"/>
    </row>
    <row r="20" spans="2:12" s="1" customFormat="1" ht="6.95" customHeight="1">
      <c r="B20" s="34"/>
      <c r="L20" s="34"/>
    </row>
    <row r="21" spans="2:12" s="1" customFormat="1" ht="12" customHeight="1">
      <c r="B21" s="34"/>
      <c r="D21" s="27" t="s">
        <v>26</v>
      </c>
      <c r="I21" s="27" t="s">
        <v>23</v>
      </c>
      <c r="J21" s="28" t="str">
        <f>'Rekapitulácia stavby'!AN13</f>
        <v>36396605</v>
      </c>
      <c r="L21" s="34"/>
    </row>
    <row r="22" spans="2:12" s="1" customFormat="1" ht="18" customHeight="1">
      <c r="B22" s="34"/>
      <c r="E22" s="291" t="str">
        <f>'Rekapitulácia stavby'!E14</f>
        <v>OB-BELSTAV, s.r.o., Olešná 500</v>
      </c>
      <c r="F22" s="254"/>
      <c r="G22" s="254"/>
      <c r="H22" s="254"/>
      <c r="I22" s="27" t="s">
        <v>25</v>
      </c>
      <c r="J22" s="28" t="str">
        <f>'Rekapitulácia stavby'!AN14</f>
        <v>SK2020135777</v>
      </c>
      <c r="L22" s="34"/>
    </row>
    <row r="23" spans="2:12" s="1" customFormat="1" ht="6.95" customHeight="1">
      <c r="B23" s="34"/>
      <c r="L23" s="34"/>
    </row>
    <row r="24" spans="2:12" s="1" customFormat="1" ht="12" customHeight="1">
      <c r="B24" s="34"/>
      <c r="D24" s="27" t="s">
        <v>27</v>
      </c>
      <c r="I24" s="27" t="s">
        <v>23</v>
      </c>
      <c r="J24" s="25" t="s">
        <v>28</v>
      </c>
      <c r="L24" s="34"/>
    </row>
    <row r="25" spans="2:12" s="1" customFormat="1" ht="18" customHeight="1">
      <c r="B25" s="34"/>
      <c r="E25" s="25" t="s">
        <v>29</v>
      </c>
      <c r="I25" s="27" t="s">
        <v>25</v>
      </c>
      <c r="J25" s="25" t="s">
        <v>30</v>
      </c>
      <c r="L25" s="34"/>
    </row>
    <row r="26" spans="2:12" s="1" customFormat="1" ht="6.95" customHeight="1">
      <c r="B26" s="34"/>
      <c r="L26" s="34"/>
    </row>
    <row r="27" spans="2:12" s="1" customFormat="1" ht="12" customHeight="1">
      <c r="B27" s="34"/>
      <c r="D27" s="27" t="s">
        <v>32</v>
      </c>
      <c r="I27" s="27" t="s">
        <v>23</v>
      </c>
      <c r="J27" s="25" t="s">
        <v>1</v>
      </c>
      <c r="L27" s="34"/>
    </row>
    <row r="28" spans="2:12" s="1" customFormat="1" ht="18" customHeight="1">
      <c r="B28" s="34"/>
      <c r="E28" s="25" t="s">
        <v>33</v>
      </c>
      <c r="I28" s="27" t="s">
        <v>25</v>
      </c>
      <c r="J28" s="25" t="s">
        <v>1</v>
      </c>
      <c r="L28" s="34"/>
    </row>
    <row r="29" spans="2:12" s="1" customFormat="1" ht="6.95" customHeight="1">
      <c r="B29" s="34"/>
      <c r="L29" s="34"/>
    </row>
    <row r="30" spans="2:12" s="1" customFormat="1" ht="12" customHeight="1">
      <c r="B30" s="34"/>
      <c r="D30" s="27" t="s">
        <v>34</v>
      </c>
      <c r="L30" s="34"/>
    </row>
    <row r="31" spans="2:12" s="7" customFormat="1" ht="16.5" customHeight="1">
      <c r="B31" s="110"/>
      <c r="E31" s="259" t="s">
        <v>1</v>
      </c>
      <c r="F31" s="259"/>
      <c r="G31" s="259"/>
      <c r="H31" s="259"/>
      <c r="L31" s="110"/>
    </row>
    <row r="32" spans="2:12" s="1" customFormat="1" ht="6.95" customHeight="1">
      <c r="B32" s="34"/>
      <c r="L32" s="34"/>
    </row>
    <row r="33" spans="2:12" s="1" customFormat="1" ht="6.95" customHeight="1">
      <c r="B33" s="34"/>
      <c r="D33" s="58"/>
      <c r="E33" s="58"/>
      <c r="F33" s="58"/>
      <c r="G33" s="58"/>
      <c r="H33" s="58"/>
      <c r="I33" s="58"/>
      <c r="J33" s="58"/>
      <c r="K33" s="58"/>
      <c r="L33" s="34"/>
    </row>
    <row r="34" spans="2:12" s="1" customFormat="1" ht="14.45" customHeight="1">
      <c r="B34" s="34"/>
      <c r="D34" s="25" t="s">
        <v>140</v>
      </c>
      <c r="J34" s="33">
        <f>J100</f>
        <v>4063.86</v>
      </c>
      <c r="L34" s="34"/>
    </row>
    <row r="35" spans="2:12" s="1" customFormat="1" ht="14.45" customHeight="1">
      <c r="B35" s="34"/>
      <c r="D35" s="32" t="s">
        <v>127</v>
      </c>
      <c r="J35" s="33">
        <f>J109</f>
        <v>0</v>
      </c>
      <c r="L35" s="34"/>
    </row>
    <row r="36" spans="2:12" s="1" customFormat="1" ht="25.35" customHeight="1">
      <c r="B36" s="34"/>
      <c r="D36" s="111" t="s">
        <v>38</v>
      </c>
      <c r="J36" s="71">
        <f>ROUND(J34 + J35, 2)</f>
        <v>4063.86</v>
      </c>
      <c r="L36" s="34"/>
    </row>
    <row r="37" spans="2:12" s="1" customFormat="1" ht="6.95" customHeight="1">
      <c r="B37" s="34"/>
      <c r="D37" s="58"/>
      <c r="E37" s="58"/>
      <c r="F37" s="58"/>
      <c r="G37" s="58"/>
      <c r="H37" s="58"/>
      <c r="I37" s="58"/>
      <c r="J37" s="58"/>
      <c r="K37" s="58"/>
      <c r="L37" s="34"/>
    </row>
    <row r="38" spans="2:12" s="1" customFormat="1" ht="14.45" customHeight="1">
      <c r="B38" s="34"/>
      <c r="F38" s="37" t="s">
        <v>40</v>
      </c>
      <c r="I38" s="37" t="s">
        <v>39</v>
      </c>
      <c r="J38" s="37" t="s">
        <v>41</v>
      </c>
      <c r="L38" s="34"/>
    </row>
    <row r="39" spans="2:12" s="1" customFormat="1" ht="14.45" customHeight="1">
      <c r="B39" s="34"/>
      <c r="D39" s="60" t="s">
        <v>42</v>
      </c>
      <c r="E39" s="39" t="s">
        <v>43</v>
      </c>
      <c r="F39" s="112">
        <f>ROUND((ROUND((SUM(BE109:BE116) + SUM(BE140:BE149)),  2) + SUM(BE151:BE160)), 2)</f>
        <v>0</v>
      </c>
      <c r="G39" s="113"/>
      <c r="H39" s="113"/>
      <c r="I39" s="114">
        <v>0.2</v>
      </c>
      <c r="J39" s="112">
        <f>ROUND((ROUND(((SUM(BE109:BE116) + SUM(BE140:BE149))*I39),  2) + (SUM(BE151:BE160)*I39)), 2)</f>
        <v>0</v>
      </c>
      <c r="L39" s="34"/>
    </row>
    <row r="40" spans="2:12" s="1" customFormat="1" ht="14.45" customHeight="1">
      <c r="B40" s="34"/>
      <c r="E40" s="39" t="s">
        <v>44</v>
      </c>
      <c r="F40" s="112">
        <f>ROUND((ROUND((SUM(BF109:BF116) + SUM(BF140:BF149)),  2) + SUM(BF151:BF160)), 2)</f>
        <v>4063.86</v>
      </c>
      <c r="G40" s="113"/>
      <c r="H40" s="113"/>
      <c r="I40" s="114">
        <v>0.2</v>
      </c>
      <c r="J40" s="112">
        <f>ROUND((ROUND(((SUM(BF109:BF116) + SUM(BF140:BF149))*I40),  2) + (SUM(BF151:BF160)*I40)), 2)</f>
        <v>812.77</v>
      </c>
      <c r="L40" s="34"/>
    </row>
    <row r="41" spans="2:12" s="1" customFormat="1" ht="14.45" hidden="1" customHeight="1">
      <c r="B41" s="34"/>
      <c r="E41" s="27" t="s">
        <v>45</v>
      </c>
      <c r="F41" s="90">
        <f>ROUND((ROUND((SUM(BG109:BG116) + SUM(BG140:BG149)),  2) + SUM(BG151:BG160)), 2)</f>
        <v>0</v>
      </c>
      <c r="I41" s="115">
        <v>0.2</v>
      </c>
      <c r="J41" s="90">
        <f>0</f>
        <v>0</v>
      </c>
      <c r="L41" s="34"/>
    </row>
    <row r="42" spans="2:12" s="1" customFormat="1" ht="14.45" hidden="1" customHeight="1">
      <c r="B42" s="34"/>
      <c r="E42" s="27" t="s">
        <v>46</v>
      </c>
      <c r="F42" s="90">
        <f>ROUND((ROUND((SUM(BH109:BH116) + SUM(BH140:BH149)),  2) + SUM(BH151:BH160)), 2)</f>
        <v>0</v>
      </c>
      <c r="I42" s="115">
        <v>0.2</v>
      </c>
      <c r="J42" s="90">
        <f>0</f>
        <v>0</v>
      </c>
      <c r="L42" s="34"/>
    </row>
    <row r="43" spans="2:12" s="1" customFormat="1" ht="14.45" hidden="1" customHeight="1">
      <c r="B43" s="34"/>
      <c r="E43" s="39" t="s">
        <v>47</v>
      </c>
      <c r="F43" s="112">
        <f>ROUND((ROUND((SUM(BI109:BI116) + SUM(BI140:BI149)),  2) + SUM(BI151:BI160)), 2)</f>
        <v>0</v>
      </c>
      <c r="G43" s="113"/>
      <c r="H43" s="113"/>
      <c r="I43" s="114">
        <v>0</v>
      </c>
      <c r="J43" s="112">
        <f>0</f>
        <v>0</v>
      </c>
      <c r="L43" s="34"/>
    </row>
    <row r="44" spans="2:12" s="1" customFormat="1" ht="6.95" customHeight="1">
      <c r="B44" s="34"/>
      <c r="L44" s="34"/>
    </row>
    <row r="45" spans="2:12" s="1" customFormat="1" ht="25.35" customHeight="1">
      <c r="B45" s="34"/>
      <c r="C45" s="107"/>
      <c r="D45" s="116" t="s">
        <v>48</v>
      </c>
      <c r="E45" s="62"/>
      <c r="F45" s="62"/>
      <c r="G45" s="117" t="s">
        <v>49</v>
      </c>
      <c r="H45" s="118" t="s">
        <v>50</v>
      </c>
      <c r="I45" s="62"/>
      <c r="J45" s="119">
        <f>SUM(J36:J43)</f>
        <v>4876.63</v>
      </c>
      <c r="K45" s="120"/>
      <c r="L45" s="34"/>
    </row>
    <row r="46" spans="2:12" s="1" customFormat="1" ht="14.45" customHeight="1">
      <c r="B46" s="34"/>
      <c r="L46" s="34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4"/>
      <c r="D50" s="46" t="s">
        <v>51</v>
      </c>
      <c r="E50" s="47"/>
      <c r="F50" s="47"/>
      <c r="G50" s="46" t="s">
        <v>52</v>
      </c>
      <c r="H50" s="47"/>
      <c r="I50" s="47"/>
      <c r="J50" s="47"/>
      <c r="K50" s="47"/>
      <c r="L50" s="34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4"/>
      <c r="D61" s="48" t="s">
        <v>53</v>
      </c>
      <c r="E61" s="36"/>
      <c r="F61" s="121" t="s">
        <v>54</v>
      </c>
      <c r="G61" s="48" t="s">
        <v>53</v>
      </c>
      <c r="H61" s="36"/>
      <c r="I61" s="36"/>
      <c r="J61" s="122" t="s">
        <v>54</v>
      </c>
      <c r="K61" s="36"/>
      <c r="L61" s="34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4"/>
      <c r="D65" s="46" t="s">
        <v>55</v>
      </c>
      <c r="E65" s="47"/>
      <c r="F65" s="47"/>
      <c r="G65" s="46" t="s">
        <v>56</v>
      </c>
      <c r="H65" s="47"/>
      <c r="I65" s="47"/>
      <c r="J65" s="47"/>
      <c r="K65" s="47"/>
      <c r="L65" s="34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4"/>
      <c r="D76" s="48" t="s">
        <v>53</v>
      </c>
      <c r="E76" s="36"/>
      <c r="F76" s="121" t="s">
        <v>54</v>
      </c>
      <c r="G76" s="48" t="s">
        <v>53</v>
      </c>
      <c r="H76" s="36"/>
      <c r="I76" s="36"/>
      <c r="J76" s="122" t="s">
        <v>54</v>
      </c>
      <c r="K76" s="36"/>
      <c r="L76" s="34"/>
    </row>
    <row r="77" spans="2:12" s="1" customFormat="1" ht="14.45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34"/>
    </row>
    <row r="81" spans="2:12" s="1" customFormat="1" ht="6.95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34"/>
    </row>
    <row r="82" spans="2:12" s="1" customFormat="1" ht="24.95" customHeight="1">
      <c r="B82" s="34"/>
      <c r="C82" s="21" t="s">
        <v>141</v>
      </c>
      <c r="L82" s="34"/>
    </row>
    <row r="83" spans="2:12" s="1" customFormat="1" ht="6.95" customHeight="1">
      <c r="B83" s="34"/>
      <c r="L83" s="34"/>
    </row>
    <row r="84" spans="2:12" s="1" customFormat="1" ht="12" customHeight="1">
      <c r="B84" s="34"/>
      <c r="C84" s="27" t="s">
        <v>15</v>
      </c>
      <c r="L84" s="34"/>
    </row>
    <row r="85" spans="2:12" s="1" customFormat="1" ht="16.5" customHeight="1">
      <c r="B85" s="34"/>
      <c r="E85" s="290" t="str">
        <f>E7</f>
        <v>NÚRCH - modernizácia vybraných rehabilitačných priestorov</v>
      </c>
      <c r="F85" s="292"/>
      <c r="G85" s="292"/>
      <c r="H85" s="292"/>
      <c r="L85" s="34"/>
    </row>
    <row r="86" spans="2:12" ht="12" customHeight="1">
      <c r="B86" s="20"/>
      <c r="C86" s="27" t="s">
        <v>134</v>
      </c>
      <c r="L86" s="20"/>
    </row>
    <row r="87" spans="2:12" ht="16.5" customHeight="1">
      <c r="B87" s="20"/>
      <c r="E87" s="290" t="s">
        <v>135</v>
      </c>
      <c r="F87" s="255"/>
      <c r="G87" s="255"/>
      <c r="H87" s="255"/>
      <c r="L87" s="20"/>
    </row>
    <row r="88" spans="2:12" ht="12" customHeight="1">
      <c r="B88" s="20"/>
      <c r="C88" s="27" t="s">
        <v>136</v>
      </c>
      <c r="L88" s="20"/>
    </row>
    <row r="89" spans="2:12" s="1" customFormat="1" ht="16.5" customHeight="1">
      <c r="B89" s="34"/>
      <c r="E89" s="284" t="s">
        <v>137</v>
      </c>
      <c r="F89" s="289"/>
      <c r="G89" s="289"/>
      <c r="H89" s="289"/>
      <c r="L89" s="34"/>
    </row>
    <row r="90" spans="2:12" s="1" customFormat="1" ht="12" customHeight="1">
      <c r="B90" s="34"/>
      <c r="C90" s="27" t="s">
        <v>138</v>
      </c>
      <c r="L90" s="34"/>
    </row>
    <row r="91" spans="2:12" s="1" customFormat="1" ht="16.5" customHeight="1">
      <c r="B91" s="34"/>
      <c r="E91" s="279" t="str">
        <f>E13</f>
        <v>01-01-05 - Lešenie, čistenie</v>
      </c>
      <c r="F91" s="289"/>
      <c r="G91" s="289"/>
      <c r="H91" s="289"/>
      <c r="L91" s="34"/>
    </row>
    <row r="92" spans="2:12" s="1" customFormat="1" ht="6.95" customHeight="1">
      <c r="B92" s="34"/>
      <c r="L92" s="34"/>
    </row>
    <row r="93" spans="2:12" s="1" customFormat="1" ht="12" customHeight="1">
      <c r="B93" s="34"/>
      <c r="C93" s="27" t="s">
        <v>19</v>
      </c>
      <c r="F93" s="25" t="str">
        <f>F16</f>
        <v>Piešťany, Nábrežie Ivana Krasku, p.č: 5825/2</v>
      </c>
      <c r="I93" s="27" t="s">
        <v>21</v>
      </c>
      <c r="J93" s="57">
        <f>IF(J16="","",J16)</f>
        <v>44967</v>
      </c>
      <c r="L93" s="34"/>
    </row>
    <row r="94" spans="2:12" s="1" customFormat="1" ht="6.95" customHeight="1">
      <c r="B94" s="34"/>
      <c r="L94" s="34"/>
    </row>
    <row r="95" spans="2:12" s="1" customFormat="1" ht="15.2" customHeight="1">
      <c r="B95" s="34"/>
      <c r="C95" s="27" t="s">
        <v>22</v>
      </c>
      <c r="F95" s="25" t="str">
        <f>E19</f>
        <v>NURCH Piešťany, Nábr. I. Krasku 4, 921 12 Piešťany</v>
      </c>
      <c r="I95" s="27" t="s">
        <v>27</v>
      </c>
      <c r="J95" s="30" t="str">
        <f>E25</f>
        <v>Portik spol. s r.o.</v>
      </c>
      <c r="L95" s="34"/>
    </row>
    <row r="96" spans="2:12" s="1" customFormat="1" ht="15.2" customHeight="1">
      <c r="B96" s="34"/>
      <c r="C96" s="27" t="s">
        <v>26</v>
      </c>
      <c r="F96" s="25" t="str">
        <f>IF(E22="","",E22)</f>
        <v>OB-BELSTAV, s.r.o., Olešná 500</v>
      </c>
      <c r="I96" s="27" t="s">
        <v>32</v>
      </c>
      <c r="J96" s="30" t="str">
        <f>E28</f>
        <v>Kovács</v>
      </c>
      <c r="L96" s="34"/>
    </row>
    <row r="97" spans="2:65" s="1" customFormat="1" ht="10.35" customHeight="1">
      <c r="B97" s="34"/>
      <c r="L97" s="34"/>
    </row>
    <row r="98" spans="2:65" s="1" customFormat="1" ht="29.25" customHeight="1">
      <c r="B98" s="34"/>
      <c r="C98" s="123" t="s">
        <v>142</v>
      </c>
      <c r="D98" s="107"/>
      <c r="E98" s="107"/>
      <c r="F98" s="107"/>
      <c r="G98" s="107"/>
      <c r="H98" s="107"/>
      <c r="I98" s="107"/>
      <c r="J98" s="124" t="s">
        <v>143</v>
      </c>
      <c r="K98" s="107"/>
      <c r="L98" s="34"/>
    </row>
    <row r="99" spans="2:65" s="1" customFormat="1" ht="10.35" customHeight="1">
      <c r="B99" s="34"/>
      <c r="L99" s="34"/>
    </row>
    <row r="100" spans="2:65" s="1" customFormat="1" ht="22.9" customHeight="1">
      <c r="B100" s="34"/>
      <c r="C100" s="125" t="s">
        <v>144</v>
      </c>
      <c r="J100" s="71">
        <f>J140</f>
        <v>4063.86</v>
      </c>
      <c r="L100" s="34"/>
      <c r="AU100" s="17" t="s">
        <v>145</v>
      </c>
    </row>
    <row r="101" spans="2:65" s="8" customFormat="1" ht="24.95" customHeight="1">
      <c r="B101" s="126"/>
      <c r="D101" s="127" t="s">
        <v>146</v>
      </c>
      <c r="E101" s="128"/>
      <c r="F101" s="128"/>
      <c r="G101" s="128"/>
      <c r="H101" s="128"/>
      <c r="I101" s="128"/>
      <c r="J101" s="129">
        <f>J141</f>
        <v>3063.86</v>
      </c>
      <c r="L101" s="126"/>
    </row>
    <row r="102" spans="2:65" s="9" customFormat="1" ht="19.899999999999999" customHeight="1">
      <c r="B102" s="130"/>
      <c r="D102" s="131" t="s">
        <v>147</v>
      </c>
      <c r="E102" s="132"/>
      <c r="F102" s="132"/>
      <c r="G102" s="132"/>
      <c r="H102" s="132"/>
      <c r="I102" s="132"/>
      <c r="J102" s="133">
        <f>J142</f>
        <v>2898.5</v>
      </c>
      <c r="L102" s="130"/>
    </row>
    <row r="103" spans="2:65" s="9" customFormat="1" ht="19.899999999999999" customHeight="1">
      <c r="B103" s="130"/>
      <c r="D103" s="131" t="s">
        <v>148</v>
      </c>
      <c r="E103" s="132"/>
      <c r="F103" s="132"/>
      <c r="G103" s="132"/>
      <c r="H103" s="132"/>
      <c r="I103" s="132"/>
      <c r="J103" s="133">
        <f>J145</f>
        <v>165.36</v>
      </c>
      <c r="L103" s="130"/>
    </row>
    <row r="104" spans="2:65" s="8" customFormat="1" ht="24.95" customHeight="1">
      <c r="B104" s="126"/>
      <c r="D104" s="127" t="s">
        <v>149</v>
      </c>
      <c r="E104" s="128"/>
      <c r="F104" s="128"/>
      <c r="G104" s="128"/>
      <c r="H104" s="128"/>
      <c r="I104" s="128"/>
      <c r="J104" s="129">
        <f>J147</f>
        <v>1000</v>
      </c>
      <c r="L104" s="126"/>
    </row>
    <row r="105" spans="2:65" s="9" customFormat="1" ht="19.899999999999999" customHeight="1">
      <c r="B105" s="130"/>
      <c r="D105" s="131" t="s">
        <v>452</v>
      </c>
      <c r="E105" s="132"/>
      <c r="F105" s="132"/>
      <c r="G105" s="132"/>
      <c r="H105" s="132"/>
      <c r="I105" s="132"/>
      <c r="J105" s="133">
        <f>J148</f>
        <v>1000</v>
      </c>
      <c r="L105" s="130"/>
    </row>
    <row r="106" spans="2:65" s="8" customFormat="1" ht="21.75" customHeight="1">
      <c r="B106" s="126"/>
      <c r="D106" s="134" t="s">
        <v>157</v>
      </c>
      <c r="J106" s="135">
        <f>J150</f>
        <v>0</v>
      </c>
      <c r="L106" s="126"/>
    </row>
    <row r="107" spans="2:65" s="1" customFormat="1" ht="21.75" customHeight="1">
      <c r="B107" s="34"/>
      <c r="L107" s="34"/>
    </row>
    <row r="108" spans="2:65" s="1" customFormat="1" ht="6.95" customHeight="1">
      <c r="B108" s="34"/>
      <c r="L108" s="34"/>
    </row>
    <row r="109" spans="2:65" s="1" customFormat="1" ht="29.25" customHeight="1">
      <c r="B109" s="34"/>
      <c r="C109" s="125" t="s">
        <v>158</v>
      </c>
      <c r="J109" s="136">
        <f>ROUND(J110 + J111 + J112 + J113 + J114 + J115,2)</f>
        <v>0</v>
      </c>
      <c r="L109" s="34"/>
      <c r="N109" s="137" t="s">
        <v>42</v>
      </c>
    </row>
    <row r="110" spans="2:65" s="1" customFormat="1" ht="18" customHeight="1">
      <c r="B110" s="34"/>
      <c r="D110" s="239" t="s">
        <v>159</v>
      </c>
      <c r="E110" s="240"/>
      <c r="F110" s="240"/>
      <c r="J110" s="100">
        <v>0</v>
      </c>
      <c r="L110" s="138"/>
      <c r="M110" s="139"/>
      <c r="N110" s="140" t="s">
        <v>44</v>
      </c>
      <c r="O110" s="139"/>
      <c r="P110" s="139"/>
      <c r="Q110" s="139"/>
      <c r="R110" s="139"/>
      <c r="S110" s="139"/>
      <c r="T110" s="139"/>
      <c r="U110" s="139"/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41" t="s">
        <v>160</v>
      </c>
      <c r="AZ110" s="139"/>
      <c r="BA110" s="139"/>
      <c r="BB110" s="139"/>
      <c r="BC110" s="139"/>
      <c r="BD110" s="139"/>
      <c r="BE110" s="142">
        <f t="shared" ref="BE110:BE115" si="0">IF(N110="základná",J110,0)</f>
        <v>0</v>
      </c>
      <c r="BF110" s="142">
        <f t="shared" ref="BF110:BF115" si="1">IF(N110="znížená",J110,0)</f>
        <v>0</v>
      </c>
      <c r="BG110" s="142">
        <f t="shared" ref="BG110:BG115" si="2">IF(N110="zákl. prenesená",J110,0)</f>
        <v>0</v>
      </c>
      <c r="BH110" s="142">
        <f t="shared" ref="BH110:BH115" si="3">IF(N110="zníž. prenesená",J110,0)</f>
        <v>0</v>
      </c>
      <c r="BI110" s="142">
        <f t="shared" ref="BI110:BI115" si="4">IF(N110="nulová",J110,0)</f>
        <v>0</v>
      </c>
      <c r="BJ110" s="141" t="s">
        <v>90</v>
      </c>
      <c r="BK110" s="139"/>
      <c r="BL110" s="139"/>
      <c r="BM110" s="139"/>
    </row>
    <row r="111" spans="2:65" s="1" customFormat="1" ht="18" customHeight="1">
      <c r="B111" s="34"/>
      <c r="D111" s="239" t="s">
        <v>161</v>
      </c>
      <c r="E111" s="240"/>
      <c r="F111" s="240"/>
      <c r="J111" s="100">
        <v>0</v>
      </c>
      <c r="L111" s="138"/>
      <c r="M111" s="139"/>
      <c r="N111" s="140" t="s">
        <v>44</v>
      </c>
      <c r="O111" s="139"/>
      <c r="P111" s="139"/>
      <c r="Q111" s="139"/>
      <c r="R111" s="139"/>
      <c r="S111" s="139"/>
      <c r="T111" s="139"/>
      <c r="U111" s="139"/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/>
      <c r="AF111" s="139"/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41" t="s">
        <v>160</v>
      </c>
      <c r="AZ111" s="139"/>
      <c r="BA111" s="139"/>
      <c r="BB111" s="139"/>
      <c r="BC111" s="139"/>
      <c r="BD111" s="139"/>
      <c r="BE111" s="142">
        <f t="shared" si="0"/>
        <v>0</v>
      </c>
      <c r="BF111" s="142">
        <f t="shared" si="1"/>
        <v>0</v>
      </c>
      <c r="BG111" s="142">
        <f t="shared" si="2"/>
        <v>0</v>
      </c>
      <c r="BH111" s="142">
        <f t="shared" si="3"/>
        <v>0</v>
      </c>
      <c r="BI111" s="142">
        <f t="shared" si="4"/>
        <v>0</v>
      </c>
      <c r="BJ111" s="141" t="s">
        <v>90</v>
      </c>
      <c r="BK111" s="139"/>
      <c r="BL111" s="139"/>
      <c r="BM111" s="139"/>
    </row>
    <row r="112" spans="2:65" s="1" customFormat="1" ht="18" customHeight="1">
      <c r="B112" s="34"/>
      <c r="D112" s="239" t="s">
        <v>162</v>
      </c>
      <c r="E112" s="240"/>
      <c r="F112" s="240"/>
      <c r="J112" s="100">
        <v>0</v>
      </c>
      <c r="L112" s="138"/>
      <c r="M112" s="139"/>
      <c r="N112" s="140" t="s">
        <v>44</v>
      </c>
      <c r="O112" s="139"/>
      <c r="P112" s="139"/>
      <c r="Q112" s="139"/>
      <c r="R112" s="139"/>
      <c r="S112" s="139"/>
      <c r="T112" s="139"/>
      <c r="U112" s="139"/>
      <c r="V112" s="139"/>
      <c r="W112" s="139"/>
      <c r="X112" s="139"/>
      <c r="Y112" s="139"/>
      <c r="Z112" s="139"/>
      <c r="AA112" s="139"/>
      <c r="AB112" s="139"/>
      <c r="AC112" s="139"/>
      <c r="AD112" s="139"/>
      <c r="AE112" s="139"/>
      <c r="AF112" s="139"/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41" t="s">
        <v>160</v>
      </c>
      <c r="AZ112" s="139"/>
      <c r="BA112" s="139"/>
      <c r="BB112" s="139"/>
      <c r="BC112" s="139"/>
      <c r="BD112" s="139"/>
      <c r="BE112" s="142">
        <f t="shared" si="0"/>
        <v>0</v>
      </c>
      <c r="BF112" s="142">
        <f t="shared" si="1"/>
        <v>0</v>
      </c>
      <c r="BG112" s="142">
        <f t="shared" si="2"/>
        <v>0</v>
      </c>
      <c r="BH112" s="142">
        <f t="shared" si="3"/>
        <v>0</v>
      </c>
      <c r="BI112" s="142">
        <f t="shared" si="4"/>
        <v>0</v>
      </c>
      <c r="BJ112" s="141" t="s">
        <v>90</v>
      </c>
      <c r="BK112" s="139"/>
      <c r="BL112" s="139"/>
      <c r="BM112" s="139"/>
    </row>
    <row r="113" spans="2:65" s="1" customFormat="1" ht="18" customHeight="1">
      <c r="B113" s="34"/>
      <c r="D113" s="239" t="s">
        <v>163</v>
      </c>
      <c r="E113" s="240"/>
      <c r="F113" s="240"/>
      <c r="J113" s="100">
        <v>0</v>
      </c>
      <c r="L113" s="138"/>
      <c r="M113" s="139"/>
      <c r="N113" s="140" t="s">
        <v>44</v>
      </c>
      <c r="O113" s="139"/>
      <c r="P113" s="139"/>
      <c r="Q113" s="139"/>
      <c r="R113" s="139"/>
      <c r="S113" s="139"/>
      <c r="T113" s="139"/>
      <c r="U113" s="139"/>
      <c r="V113" s="139"/>
      <c r="W113" s="139"/>
      <c r="X113" s="139"/>
      <c r="Y113" s="139"/>
      <c r="Z113" s="139"/>
      <c r="AA113" s="139"/>
      <c r="AB113" s="139"/>
      <c r="AC113" s="139"/>
      <c r="AD113" s="139"/>
      <c r="AE113" s="139"/>
      <c r="AF113" s="139"/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41" t="s">
        <v>160</v>
      </c>
      <c r="AZ113" s="139"/>
      <c r="BA113" s="139"/>
      <c r="BB113" s="139"/>
      <c r="BC113" s="139"/>
      <c r="BD113" s="139"/>
      <c r="BE113" s="142">
        <f t="shared" si="0"/>
        <v>0</v>
      </c>
      <c r="BF113" s="142">
        <f t="shared" si="1"/>
        <v>0</v>
      </c>
      <c r="BG113" s="142">
        <f t="shared" si="2"/>
        <v>0</v>
      </c>
      <c r="BH113" s="142">
        <f t="shared" si="3"/>
        <v>0</v>
      </c>
      <c r="BI113" s="142">
        <f t="shared" si="4"/>
        <v>0</v>
      </c>
      <c r="BJ113" s="141" t="s">
        <v>90</v>
      </c>
      <c r="BK113" s="139"/>
      <c r="BL113" s="139"/>
      <c r="BM113" s="139"/>
    </row>
    <row r="114" spans="2:65" s="1" customFormat="1" ht="18" customHeight="1">
      <c r="B114" s="34"/>
      <c r="D114" s="239" t="s">
        <v>164</v>
      </c>
      <c r="E114" s="240"/>
      <c r="F114" s="240"/>
      <c r="J114" s="100">
        <v>0</v>
      </c>
      <c r="L114" s="138"/>
      <c r="M114" s="139"/>
      <c r="N114" s="140" t="s">
        <v>44</v>
      </c>
      <c r="O114" s="139"/>
      <c r="P114" s="139"/>
      <c r="Q114" s="139"/>
      <c r="R114" s="139"/>
      <c r="S114" s="139"/>
      <c r="T114" s="139"/>
      <c r="U114" s="139"/>
      <c r="V114" s="139"/>
      <c r="W114" s="139"/>
      <c r="X114" s="139"/>
      <c r="Y114" s="139"/>
      <c r="Z114" s="139"/>
      <c r="AA114" s="139"/>
      <c r="AB114" s="139"/>
      <c r="AC114" s="139"/>
      <c r="AD114" s="139"/>
      <c r="AE114" s="139"/>
      <c r="AF114" s="139"/>
      <c r="AG114" s="139"/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141" t="s">
        <v>160</v>
      </c>
      <c r="AZ114" s="139"/>
      <c r="BA114" s="139"/>
      <c r="BB114" s="139"/>
      <c r="BC114" s="139"/>
      <c r="BD114" s="139"/>
      <c r="BE114" s="142">
        <f t="shared" si="0"/>
        <v>0</v>
      </c>
      <c r="BF114" s="142">
        <f t="shared" si="1"/>
        <v>0</v>
      </c>
      <c r="BG114" s="142">
        <f t="shared" si="2"/>
        <v>0</v>
      </c>
      <c r="BH114" s="142">
        <f t="shared" si="3"/>
        <v>0</v>
      </c>
      <c r="BI114" s="142">
        <f t="shared" si="4"/>
        <v>0</v>
      </c>
      <c r="BJ114" s="141" t="s">
        <v>90</v>
      </c>
      <c r="BK114" s="139"/>
      <c r="BL114" s="139"/>
      <c r="BM114" s="139"/>
    </row>
    <row r="115" spans="2:65" s="1" customFormat="1" ht="18" customHeight="1">
      <c r="B115" s="34"/>
      <c r="D115" s="99" t="s">
        <v>165</v>
      </c>
      <c r="J115" s="100">
        <f>ROUND(J34*T115,2)</f>
        <v>0</v>
      </c>
      <c r="L115" s="138"/>
      <c r="M115" s="139"/>
      <c r="N115" s="140" t="s">
        <v>44</v>
      </c>
      <c r="O115" s="139"/>
      <c r="P115" s="139"/>
      <c r="Q115" s="139"/>
      <c r="R115" s="139"/>
      <c r="S115" s="139"/>
      <c r="T115" s="139"/>
      <c r="U115" s="139"/>
      <c r="V115" s="139"/>
      <c r="W115" s="139"/>
      <c r="X115" s="139"/>
      <c r="Y115" s="139"/>
      <c r="Z115" s="139"/>
      <c r="AA115" s="139"/>
      <c r="AB115" s="139"/>
      <c r="AC115" s="139"/>
      <c r="AD115" s="139"/>
      <c r="AE115" s="139"/>
      <c r="AF115" s="139"/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41" t="s">
        <v>166</v>
      </c>
      <c r="AZ115" s="139"/>
      <c r="BA115" s="139"/>
      <c r="BB115" s="139"/>
      <c r="BC115" s="139"/>
      <c r="BD115" s="139"/>
      <c r="BE115" s="142">
        <f t="shared" si="0"/>
        <v>0</v>
      </c>
      <c r="BF115" s="142">
        <f t="shared" si="1"/>
        <v>0</v>
      </c>
      <c r="BG115" s="142">
        <f t="shared" si="2"/>
        <v>0</v>
      </c>
      <c r="BH115" s="142">
        <f t="shared" si="3"/>
        <v>0</v>
      </c>
      <c r="BI115" s="142">
        <f t="shared" si="4"/>
        <v>0</v>
      </c>
      <c r="BJ115" s="141" t="s">
        <v>90</v>
      </c>
      <c r="BK115" s="139"/>
      <c r="BL115" s="139"/>
      <c r="BM115" s="139"/>
    </row>
    <row r="116" spans="2:65" s="1" customFormat="1">
      <c r="B116" s="34"/>
      <c r="L116" s="34"/>
    </row>
    <row r="117" spans="2:65" s="1" customFormat="1" ht="29.25" customHeight="1">
      <c r="B117" s="34"/>
      <c r="C117" s="106" t="s">
        <v>132</v>
      </c>
      <c r="D117" s="107"/>
      <c r="E117" s="107"/>
      <c r="F117" s="107"/>
      <c r="G117" s="107"/>
      <c r="H117" s="107"/>
      <c r="I117" s="107"/>
      <c r="J117" s="108">
        <f>ROUND(J100+J109,2)</f>
        <v>4063.86</v>
      </c>
      <c r="K117" s="107"/>
      <c r="L117" s="34"/>
    </row>
    <row r="118" spans="2:65" s="1" customFormat="1" ht="6.95" customHeight="1"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34"/>
    </row>
    <row r="122" spans="2:65" s="1" customFormat="1" ht="6.95" customHeight="1">
      <c r="B122" s="51"/>
      <c r="C122" s="52"/>
      <c r="D122" s="52"/>
      <c r="E122" s="52"/>
      <c r="F122" s="52"/>
      <c r="G122" s="52"/>
      <c r="H122" s="52"/>
      <c r="I122" s="52"/>
      <c r="J122" s="52"/>
      <c r="K122" s="52"/>
      <c r="L122" s="34"/>
    </row>
    <row r="123" spans="2:65" s="1" customFormat="1" ht="24.95" customHeight="1">
      <c r="B123" s="34"/>
      <c r="C123" s="21" t="s">
        <v>167</v>
      </c>
      <c r="L123" s="34"/>
    </row>
    <row r="124" spans="2:65" s="1" customFormat="1" ht="6.95" customHeight="1">
      <c r="B124" s="34"/>
      <c r="L124" s="34"/>
    </row>
    <row r="125" spans="2:65" s="1" customFormat="1" ht="12" customHeight="1">
      <c r="B125" s="34"/>
      <c r="C125" s="27" t="s">
        <v>15</v>
      </c>
      <c r="L125" s="34"/>
    </row>
    <row r="126" spans="2:65" s="1" customFormat="1" ht="16.5" customHeight="1">
      <c r="B126" s="34"/>
      <c r="E126" s="290" t="str">
        <f>E7</f>
        <v>NÚRCH - modernizácia vybraných rehabilitačných priestorov</v>
      </c>
      <c r="F126" s="292"/>
      <c r="G126" s="292"/>
      <c r="H126" s="292"/>
      <c r="L126" s="34"/>
    </row>
    <row r="127" spans="2:65" ht="12" customHeight="1">
      <c r="B127" s="20"/>
      <c r="C127" s="27" t="s">
        <v>134</v>
      </c>
      <c r="L127" s="20"/>
    </row>
    <row r="128" spans="2:65" ht="16.5" customHeight="1">
      <c r="B128" s="20"/>
      <c r="E128" s="290" t="s">
        <v>135</v>
      </c>
      <c r="F128" s="255"/>
      <c r="G128" s="255"/>
      <c r="H128" s="255"/>
      <c r="L128" s="20"/>
    </row>
    <row r="129" spans="2:65" ht="12" customHeight="1">
      <c r="B129" s="20"/>
      <c r="C129" s="27" t="s">
        <v>136</v>
      </c>
      <c r="L129" s="20"/>
    </row>
    <row r="130" spans="2:65" s="1" customFormat="1" ht="16.5" customHeight="1">
      <c r="B130" s="34"/>
      <c r="E130" s="284" t="s">
        <v>137</v>
      </c>
      <c r="F130" s="289"/>
      <c r="G130" s="289"/>
      <c r="H130" s="289"/>
      <c r="L130" s="34"/>
    </row>
    <row r="131" spans="2:65" s="1" customFormat="1" ht="12" customHeight="1">
      <c r="B131" s="34"/>
      <c r="C131" s="27" t="s">
        <v>138</v>
      </c>
      <c r="L131" s="34"/>
    </row>
    <row r="132" spans="2:65" s="1" customFormat="1" ht="16.5" customHeight="1">
      <c r="B132" s="34"/>
      <c r="E132" s="279" t="str">
        <f>E13</f>
        <v>01-01-05 - Lešenie, čistenie</v>
      </c>
      <c r="F132" s="289"/>
      <c r="G132" s="289"/>
      <c r="H132" s="289"/>
      <c r="L132" s="34"/>
    </row>
    <row r="133" spans="2:65" s="1" customFormat="1" ht="6.95" customHeight="1">
      <c r="B133" s="34"/>
      <c r="L133" s="34"/>
    </row>
    <row r="134" spans="2:65" s="1" customFormat="1" ht="12" customHeight="1">
      <c r="B134" s="34"/>
      <c r="C134" s="27" t="s">
        <v>19</v>
      </c>
      <c r="F134" s="25" t="str">
        <f>F16</f>
        <v>Piešťany, Nábrežie Ivana Krasku, p.č: 5825/2</v>
      </c>
      <c r="I134" s="27" t="s">
        <v>21</v>
      </c>
      <c r="J134" s="57">
        <f>IF(J16="","",J16)</f>
        <v>44967</v>
      </c>
      <c r="L134" s="34"/>
    </row>
    <row r="135" spans="2:65" s="1" customFormat="1" ht="6.95" customHeight="1">
      <c r="B135" s="34"/>
      <c r="L135" s="34"/>
    </row>
    <row r="136" spans="2:65" s="1" customFormat="1" ht="15.2" customHeight="1">
      <c r="B136" s="34"/>
      <c r="C136" s="27" t="s">
        <v>22</v>
      </c>
      <c r="F136" s="25" t="str">
        <f>E19</f>
        <v>NURCH Piešťany, Nábr. I. Krasku 4, 921 12 Piešťany</v>
      </c>
      <c r="I136" s="27" t="s">
        <v>27</v>
      </c>
      <c r="J136" s="30" t="str">
        <f>E25</f>
        <v>Portik spol. s r.o.</v>
      </c>
      <c r="L136" s="34"/>
    </row>
    <row r="137" spans="2:65" s="1" customFormat="1" ht="15.2" customHeight="1">
      <c r="B137" s="34"/>
      <c r="C137" s="27" t="s">
        <v>26</v>
      </c>
      <c r="F137" s="25" t="str">
        <f>IF(E22="","",E22)</f>
        <v>OB-BELSTAV, s.r.o., Olešná 500</v>
      </c>
      <c r="I137" s="27" t="s">
        <v>32</v>
      </c>
      <c r="J137" s="30" t="str">
        <f>E28</f>
        <v>Kovács</v>
      </c>
      <c r="L137" s="34"/>
    </row>
    <row r="138" spans="2:65" s="1" customFormat="1" ht="10.35" customHeight="1">
      <c r="B138" s="34"/>
      <c r="L138" s="34"/>
    </row>
    <row r="139" spans="2:65" s="10" customFormat="1" ht="29.25" customHeight="1">
      <c r="B139" s="143"/>
      <c r="C139" s="144" t="s">
        <v>168</v>
      </c>
      <c r="D139" s="145" t="s">
        <v>63</v>
      </c>
      <c r="E139" s="145" t="s">
        <v>59</v>
      </c>
      <c r="F139" s="145" t="s">
        <v>60</v>
      </c>
      <c r="G139" s="145" t="s">
        <v>169</v>
      </c>
      <c r="H139" s="145" t="s">
        <v>170</v>
      </c>
      <c r="I139" s="145" t="s">
        <v>171</v>
      </c>
      <c r="J139" s="146" t="s">
        <v>143</v>
      </c>
      <c r="K139" s="147" t="s">
        <v>172</v>
      </c>
      <c r="L139" s="143"/>
      <c r="M139" s="64" t="s">
        <v>1</v>
      </c>
      <c r="N139" s="65" t="s">
        <v>42</v>
      </c>
      <c r="O139" s="65" t="s">
        <v>173</v>
      </c>
      <c r="P139" s="65" t="s">
        <v>174</v>
      </c>
      <c r="Q139" s="65" t="s">
        <v>175</v>
      </c>
      <c r="R139" s="65" t="s">
        <v>176</v>
      </c>
      <c r="S139" s="65" t="s">
        <v>177</v>
      </c>
      <c r="T139" s="66" t="s">
        <v>178</v>
      </c>
    </row>
    <row r="140" spans="2:65" s="1" customFormat="1" ht="22.9" customHeight="1">
      <c r="B140" s="34"/>
      <c r="C140" s="69" t="s">
        <v>140</v>
      </c>
      <c r="J140" s="148">
        <f>BK140</f>
        <v>4063.86</v>
      </c>
      <c r="L140" s="34"/>
      <c r="M140" s="67"/>
      <c r="N140" s="58"/>
      <c r="O140" s="58"/>
      <c r="P140" s="149">
        <f>P141+P147+P150</f>
        <v>0</v>
      </c>
      <c r="Q140" s="58"/>
      <c r="R140" s="149">
        <f>R141+R147+R150</f>
        <v>0.64370499999999997</v>
      </c>
      <c r="S140" s="58"/>
      <c r="T140" s="150">
        <f>T141+T147+T150</f>
        <v>0</v>
      </c>
      <c r="AT140" s="17" t="s">
        <v>77</v>
      </c>
      <c r="AU140" s="17" t="s">
        <v>145</v>
      </c>
      <c r="BK140" s="151">
        <f>BK141+BK147+BK150</f>
        <v>4063.86</v>
      </c>
    </row>
    <row r="141" spans="2:65" s="11" customFormat="1" ht="25.9" customHeight="1">
      <c r="B141" s="152"/>
      <c r="D141" s="153" t="s">
        <v>77</v>
      </c>
      <c r="E141" s="154" t="s">
        <v>179</v>
      </c>
      <c r="F141" s="154" t="s">
        <v>180</v>
      </c>
      <c r="I141" s="155"/>
      <c r="J141" s="135">
        <f>BK141</f>
        <v>3063.86</v>
      </c>
      <c r="L141" s="152"/>
      <c r="M141" s="156"/>
      <c r="P141" s="157">
        <f>P142+P145</f>
        <v>0</v>
      </c>
      <c r="R141" s="157">
        <f>R142+R145</f>
        <v>0.63620500000000002</v>
      </c>
      <c r="T141" s="158">
        <f>T142+T145</f>
        <v>0</v>
      </c>
      <c r="AR141" s="153" t="s">
        <v>85</v>
      </c>
      <c r="AT141" s="159" t="s">
        <v>77</v>
      </c>
      <c r="AU141" s="159" t="s">
        <v>78</v>
      </c>
      <c r="AY141" s="153" t="s">
        <v>181</v>
      </c>
      <c r="BK141" s="160">
        <f>BK142+BK145</f>
        <v>3063.86</v>
      </c>
    </row>
    <row r="142" spans="2:65" s="11" customFormat="1" ht="22.9" customHeight="1">
      <c r="B142" s="152"/>
      <c r="D142" s="153" t="s">
        <v>77</v>
      </c>
      <c r="E142" s="161" t="s">
        <v>182</v>
      </c>
      <c r="F142" s="161" t="s">
        <v>183</v>
      </c>
      <c r="I142" s="155"/>
      <c r="J142" s="162">
        <f>BK142</f>
        <v>2898.5</v>
      </c>
      <c r="L142" s="152"/>
      <c r="M142" s="156"/>
      <c r="P142" s="157">
        <f>SUM(P143:P144)</f>
        <v>0</v>
      </c>
      <c r="R142" s="157">
        <f>SUM(R143:R144)</f>
        <v>0.63620500000000002</v>
      </c>
      <c r="T142" s="158">
        <f>SUM(T143:T144)</f>
        <v>0</v>
      </c>
      <c r="AR142" s="153" t="s">
        <v>85</v>
      </c>
      <c r="AT142" s="159" t="s">
        <v>77</v>
      </c>
      <c r="AU142" s="159" t="s">
        <v>85</v>
      </c>
      <c r="AY142" s="153" t="s">
        <v>181</v>
      </c>
      <c r="BK142" s="160">
        <f>SUM(BK143:BK144)</f>
        <v>2898.5</v>
      </c>
    </row>
    <row r="143" spans="2:65" s="1" customFormat="1" ht="24.2" customHeight="1">
      <c r="B143" s="34"/>
      <c r="C143" s="163" t="s">
        <v>85</v>
      </c>
      <c r="D143" s="163" t="s">
        <v>184</v>
      </c>
      <c r="E143" s="164" t="s">
        <v>722</v>
      </c>
      <c r="F143" s="165" t="s">
        <v>723</v>
      </c>
      <c r="G143" s="166" t="s">
        <v>187</v>
      </c>
      <c r="H143" s="167">
        <v>320</v>
      </c>
      <c r="I143" s="168">
        <v>2.8</v>
      </c>
      <c r="J143" s="169">
        <f>ROUND(I143*H143,2)</f>
        <v>896</v>
      </c>
      <c r="K143" s="170"/>
      <c r="L143" s="34"/>
      <c r="M143" s="171" t="s">
        <v>1</v>
      </c>
      <c r="N143" s="137" t="s">
        <v>44</v>
      </c>
      <c r="P143" s="172">
        <f>O143*H143</f>
        <v>0</v>
      </c>
      <c r="Q143" s="172">
        <v>1.92E-3</v>
      </c>
      <c r="R143" s="172">
        <f>Q143*H143</f>
        <v>0.61440000000000006</v>
      </c>
      <c r="S143" s="172">
        <v>0</v>
      </c>
      <c r="T143" s="173">
        <f>S143*H143</f>
        <v>0</v>
      </c>
      <c r="AR143" s="174" t="s">
        <v>188</v>
      </c>
      <c r="AT143" s="174" t="s">
        <v>184</v>
      </c>
      <c r="AU143" s="174" t="s">
        <v>90</v>
      </c>
      <c r="AY143" s="17" t="s">
        <v>181</v>
      </c>
      <c r="BE143" s="103">
        <f>IF(N143="základná",J143,0)</f>
        <v>0</v>
      </c>
      <c r="BF143" s="103">
        <f>IF(N143="znížená",J143,0)</f>
        <v>896</v>
      </c>
      <c r="BG143" s="103">
        <f>IF(N143="zákl. prenesená",J143,0)</f>
        <v>0</v>
      </c>
      <c r="BH143" s="103">
        <f>IF(N143="zníž. prenesená",J143,0)</f>
        <v>0</v>
      </c>
      <c r="BI143" s="103">
        <f>IF(N143="nulová",J143,0)</f>
        <v>0</v>
      </c>
      <c r="BJ143" s="17" t="s">
        <v>90</v>
      </c>
      <c r="BK143" s="103">
        <f>ROUND(I143*H143,2)</f>
        <v>896</v>
      </c>
      <c r="BL143" s="17" t="s">
        <v>188</v>
      </c>
      <c r="BM143" s="174" t="s">
        <v>724</v>
      </c>
    </row>
    <row r="144" spans="2:65" s="1" customFormat="1" ht="16.5" customHeight="1">
      <c r="B144" s="34"/>
      <c r="C144" s="163" t="s">
        <v>90</v>
      </c>
      <c r="D144" s="163" t="s">
        <v>184</v>
      </c>
      <c r="E144" s="164" t="s">
        <v>725</v>
      </c>
      <c r="F144" s="165" t="s">
        <v>726</v>
      </c>
      <c r="G144" s="166" t="s">
        <v>187</v>
      </c>
      <c r="H144" s="167">
        <v>445</v>
      </c>
      <c r="I144" s="168">
        <v>4.5</v>
      </c>
      <c r="J144" s="169">
        <f>ROUND(I144*H144,2)</f>
        <v>2002.5</v>
      </c>
      <c r="K144" s="170"/>
      <c r="L144" s="34"/>
      <c r="M144" s="171" t="s">
        <v>1</v>
      </c>
      <c r="N144" s="137" t="s">
        <v>44</v>
      </c>
      <c r="P144" s="172">
        <f>O144*H144</f>
        <v>0</v>
      </c>
      <c r="Q144" s="172">
        <v>4.8999999999999998E-5</v>
      </c>
      <c r="R144" s="172">
        <f>Q144*H144</f>
        <v>2.1804999999999998E-2</v>
      </c>
      <c r="S144" s="172">
        <v>0</v>
      </c>
      <c r="T144" s="173">
        <f>S144*H144</f>
        <v>0</v>
      </c>
      <c r="AR144" s="174" t="s">
        <v>188</v>
      </c>
      <c r="AT144" s="174" t="s">
        <v>184</v>
      </c>
      <c r="AU144" s="174" t="s">
        <v>90</v>
      </c>
      <c r="AY144" s="17" t="s">
        <v>181</v>
      </c>
      <c r="BE144" s="103">
        <f>IF(N144="základná",J144,0)</f>
        <v>0</v>
      </c>
      <c r="BF144" s="103">
        <f>IF(N144="znížená",J144,0)</f>
        <v>2002.5</v>
      </c>
      <c r="BG144" s="103">
        <f>IF(N144="zákl. prenesená",J144,0)</f>
        <v>0</v>
      </c>
      <c r="BH144" s="103">
        <f>IF(N144="zníž. prenesená",J144,0)</f>
        <v>0</v>
      </c>
      <c r="BI144" s="103">
        <f>IF(N144="nulová",J144,0)</f>
        <v>0</v>
      </c>
      <c r="BJ144" s="17" t="s">
        <v>90</v>
      </c>
      <c r="BK144" s="103">
        <f>ROUND(I144*H144,2)</f>
        <v>2002.5</v>
      </c>
      <c r="BL144" s="17" t="s">
        <v>188</v>
      </c>
      <c r="BM144" s="174" t="s">
        <v>727</v>
      </c>
    </row>
    <row r="145" spans="2:65" s="11" customFormat="1" ht="22.9" customHeight="1">
      <c r="B145" s="152"/>
      <c r="D145" s="153" t="s">
        <v>77</v>
      </c>
      <c r="E145" s="161" t="s">
        <v>335</v>
      </c>
      <c r="F145" s="161" t="s">
        <v>336</v>
      </c>
      <c r="I145" s="155"/>
      <c r="J145" s="162">
        <f>BK145</f>
        <v>165.36</v>
      </c>
      <c r="L145" s="152"/>
      <c r="M145" s="156"/>
      <c r="P145" s="157">
        <f>P146</f>
        <v>0</v>
      </c>
      <c r="R145" s="157">
        <f>R146</f>
        <v>0</v>
      </c>
      <c r="T145" s="158">
        <f>T146</f>
        <v>0</v>
      </c>
      <c r="AR145" s="153" t="s">
        <v>85</v>
      </c>
      <c r="AT145" s="159" t="s">
        <v>77</v>
      </c>
      <c r="AU145" s="159" t="s">
        <v>85</v>
      </c>
      <c r="AY145" s="153" t="s">
        <v>181</v>
      </c>
      <c r="BK145" s="160">
        <f>BK146</f>
        <v>165.36</v>
      </c>
    </row>
    <row r="146" spans="2:65" s="1" customFormat="1" ht="24.2" customHeight="1">
      <c r="B146" s="34"/>
      <c r="C146" s="163" t="s">
        <v>95</v>
      </c>
      <c r="D146" s="163" t="s">
        <v>184</v>
      </c>
      <c r="E146" s="164" t="s">
        <v>338</v>
      </c>
      <c r="F146" s="165" t="s">
        <v>339</v>
      </c>
      <c r="G146" s="166" t="s">
        <v>311</v>
      </c>
      <c r="H146" s="167">
        <v>0.63600000000000001</v>
      </c>
      <c r="I146" s="168">
        <v>260</v>
      </c>
      <c r="J146" s="169">
        <f>ROUND(I146*H146,2)</f>
        <v>165.36</v>
      </c>
      <c r="K146" s="170"/>
      <c r="L146" s="34"/>
      <c r="M146" s="171" t="s">
        <v>1</v>
      </c>
      <c r="N146" s="137" t="s">
        <v>44</v>
      </c>
      <c r="P146" s="172">
        <f>O146*H146</f>
        <v>0</v>
      </c>
      <c r="Q146" s="172">
        <v>0</v>
      </c>
      <c r="R146" s="172">
        <f>Q146*H146</f>
        <v>0</v>
      </c>
      <c r="S146" s="172">
        <v>0</v>
      </c>
      <c r="T146" s="173">
        <f>S146*H146</f>
        <v>0</v>
      </c>
      <c r="AR146" s="174" t="s">
        <v>188</v>
      </c>
      <c r="AT146" s="174" t="s">
        <v>184</v>
      </c>
      <c r="AU146" s="174" t="s">
        <v>90</v>
      </c>
      <c r="AY146" s="17" t="s">
        <v>181</v>
      </c>
      <c r="BE146" s="103">
        <f>IF(N146="základná",J146,0)</f>
        <v>0</v>
      </c>
      <c r="BF146" s="103">
        <f>IF(N146="znížená",J146,0)</f>
        <v>165.36</v>
      </c>
      <c r="BG146" s="103">
        <f>IF(N146="zákl. prenesená",J146,0)</f>
        <v>0</v>
      </c>
      <c r="BH146" s="103">
        <f>IF(N146="zníž. prenesená",J146,0)</f>
        <v>0</v>
      </c>
      <c r="BI146" s="103">
        <f>IF(N146="nulová",J146,0)</f>
        <v>0</v>
      </c>
      <c r="BJ146" s="17" t="s">
        <v>90</v>
      </c>
      <c r="BK146" s="103">
        <f>ROUND(I146*H146,2)</f>
        <v>165.36</v>
      </c>
      <c r="BL146" s="17" t="s">
        <v>188</v>
      </c>
      <c r="BM146" s="174" t="s">
        <v>728</v>
      </c>
    </row>
    <row r="147" spans="2:65" s="11" customFormat="1" ht="25.9" customHeight="1">
      <c r="B147" s="152"/>
      <c r="D147" s="153" t="s">
        <v>77</v>
      </c>
      <c r="E147" s="154" t="s">
        <v>341</v>
      </c>
      <c r="F147" s="154" t="s">
        <v>342</v>
      </c>
      <c r="I147" s="155"/>
      <c r="J147" s="135">
        <f>BK147</f>
        <v>1000</v>
      </c>
      <c r="L147" s="152"/>
      <c r="M147" s="156"/>
      <c r="P147" s="157">
        <f>P148</f>
        <v>0</v>
      </c>
      <c r="R147" s="157">
        <f>R148</f>
        <v>7.4999999999999997E-3</v>
      </c>
      <c r="T147" s="158">
        <f>T148</f>
        <v>0</v>
      </c>
      <c r="AR147" s="153" t="s">
        <v>90</v>
      </c>
      <c r="AT147" s="159" t="s">
        <v>77</v>
      </c>
      <c r="AU147" s="159" t="s">
        <v>78</v>
      </c>
      <c r="AY147" s="153" t="s">
        <v>181</v>
      </c>
      <c r="BK147" s="160">
        <f>BK148</f>
        <v>1000</v>
      </c>
    </row>
    <row r="148" spans="2:65" s="11" customFormat="1" ht="22.9" customHeight="1">
      <c r="B148" s="152"/>
      <c r="D148" s="153" t="s">
        <v>77</v>
      </c>
      <c r="E148" s="161" t="s">
        <v>629</v>
      </c>
      <c r="F148" s="161" t="s">
        <v>630</v>
      </c>
      <c r="I148" s="155"/>
      <c r="J148" s="162">
        <f>BK148</f>
        <v>1000</v>
      </c>
      <c r="L148" s="152"/>
      <c r="M148" s="156"/>
      <c r="P148" s="157">
        <f>P149</f>
        <v>0</v>
      </c>
      <c r="R148" s="157">
        <f>R149</f>
        <v>7.4999999999999997E-3</v>
      </c>
      <c r="T148" s="158">
        <f>T149</f>
        <v>0</v>
      </c>
      <c r="AR148" s="153" t="s">
        <v>90</v>
      </c>
      <c r="AT148" s="159" t="s">
        <v>77</v>
      </c>
      <c r="AU148" s="159" t="s">
        <v>85</v>
      </c>
      <c r="AY148" s="153" t="s">
        <v>181</v>
      </c>
      <c r="BK148" s="160">
        <f>BK149</f>
        <v>1000</v>
      </c>
    </row>
    <row r="149" spans="2:65" s="1" customFormat="1" ht="16.5" customHeight="1">
      <c r="B149" s="34"/>
      <c r="C149" s="163" t="s">
        <v>188</v>
      </c>
      <c r="D149" s="163" t="s">
        <v>184</v>
      </c>
      <c r="E149" s="164" t="s">
        <v>729</v>
      </c>
      <c r="F149" s="165" t="s">
        <v>730</v>
      </c>
      <c r="G149" s="166" t="s">
        <v>731</v>
      </c>
      <c r="H149" s="167">
        <v>1</v>
      </c>
      <c r="I149" s="168">
        <v>1000</v>
      </c>
      <c r="J149" s="169">
        <f>ROUND(I149*H149,2)</f>
        <v>1000</v>
      </c>
      <c r="K149" s="170"/>
      <c r="L149" s="34"/>
      <c r="M149" s="171" t="s">
        <v>1</v>
      </c>
      <c r="N149" s="137" t="s">
        <v>44</v>
      </c>
      <c r="P149" s="172">
        <f>O149*H149</f>
        <v>0</v>
      </c>
      <c r="Q149" s="172">
        <v>7.4999999999999997E-3</v>
      </c>
      <c r="R149" s="172">
        <f>Q149*H149</f>
        <v>7.4999999999999997E-3</v>
      </c>
      <c r="S149" s="172">
        <v>0</v>
      </c>
      <c r="T149" s="173">
        <f>S149*H149</f>
        <v>0</v>
      </c>
      <c r="AR149" s="174" t="s">
        <v>271</v>
      </c>
      <c r="AT149" s="174" t="s">
        <v>184</v>
      </c>
      <c r="AU149" s="174" t="s">
        <v>90</v>
      </c>
      <c r="AY149" s="17" t="s">
        <v>181</v>
      </c>
      <c r="BE149" s="103">
        <f>IF(N149="základná",J149,0)</f>
        <v>0</v>
      </c>
      <c r="BF149" s="103">
        <f>IF(N149="znížená",J149,0)</f>
        <v>1000</v>
      </c>
      <c r="BG149" s="103">
        <f>IF(N149="zákl. prenesená",J149,0)</f>
        <v>0</v>
      </c>
      <c r="BH149" s="103">
        <f>IF(N149="zníž. prenesená",J149,0)</f>
        <v>0</v>
      </c>
      <c r="BI149" s="103">
        <f>IF(N149="nulová",J149,0)</f>
        <v>0</v>
      </c>
      <c r="BJ149" s="17" t="s">
        <v>90</v>
      </c>
      <c r="BK149" s="103">
        <f>ROUND(I149*H149,2)</f>
        <v>1000</v>
      </c>
      <c r="BL149" s="17" t="s">
        <v>271</v>
      </c>
      <c r="BM149" s="174" t="s">
        <v>732</v>
      </c>
    </row>
    <row r="150" spans="2:65" s="1" customFormat="1" ht="49.9" customHeight="1">
      <c r="B150" s="34"/>
      <c r="E150" s="154" t="s">
        <v>431</v>
      </c>
      <c r="F150" s="154" t="s">
        <v>432</v>
      </c>
      <c r="J150" s="135">
        <f t="shared" ref="J150:J160" si="5">BK150</f>
        <v>0</v>
      </c>
      <c r="L150" s="34"/>
      <c r="M150" s="177"/>
      <c r="T150" s="61"/>
      <c r="AT150" s="17" t="s">
        <v>77</v>
      </c>
      <c r="AU150" s="17" t="s">
        <v>78</v>
      </c>
      <c r="AY150" s="17" t="s">
        <v>433</v>
      </c>
      <c r="BK150" s="103">
        <f>SUM(BK151:BK160)</f>
        <v>0</v>
      </c>
    </row>
    <row r="151" spans="2:65" s="1" customFormat="1" ht="16.350000000000001" customHeight="1">
      <c r="B151" s="34"/>
      <c r="C151" s="193" t="s">
        <v>1</v>
      </c>
      <c r="D151" s="193" t="s">
        <v>184</v>
      </c>
      <c r="E151" s="194" t="s">
        <v>1</v>
      </c>
      <c r="F151" s="195" t="s">
        <v>1</v>
      </c>
      <c r="G151" s="196" t="s">
        <v>1</v>
      </c>
      <c r="H151" s="197"/>
      <c r="I151" s="198"/>
      <c r="J151" s="199">
        <f t="shared" si="5"/>
        <v>0</v>
      </c>
      <c r="K151" s="170"/>
      <c r="L151" s="34"/>
      <c r="M151" s="200" t="s">
        <v>1</v>
      </c>
      <c r="N151" s="201" t="s">
        <v>44</v>
      </c>
      <c r="T151" s="61"/>
      <c r="AT151" s="17" t="s">
        <v>433</v>
      </c>
      <c r="AU151" s="17" t="s">
        <v>85</v>
      </c>
      <c r="AY151" s="17" t="s">
        <v>433</v>
      </c>
      <c r="BE151" s="103">
        <f t="shared" ref="BE151:BE160" si="6">IF(N151="základná",J151,0)</f>
        <v>0</v>
      </c>
      <c r="BF151" s="103">
        <f t="shared" ref="BF151:BF160" si="7">IF(N151="znížená",J151,0)</f>
        <v>0</v>
      </c>
      <c r="BG151" s="103">
        <f t="shared" ref="BG151:BG160" si="8">IF(N151="zákl. prenesená",J151,0)</f>
        <v>0</v>
      </c>
      <c r="BH151" s="103">
        <f t="shared" ref="BH151:BH160" si="9">IF(N151="zníž. prenesená",J151,0)</f>
        <v>0</v>
      </c>
      <c r="BI151" s="103">
        <f t="shared" ref="BI151:BI160" si="10">IF(N151="nulová",J151,0)</f>
        <v>0</v>
      </c>
      <c r="BJ151" s="17" t="s">
        <v>90</v>
      </c>
      <c r="BK151" s="103">
        <f t="shared" ref="BK151:BK160" si="11">I151*H151</f>
        <v>0</v>
      </c>
    </row>
    <row r="152" spans="2:65" s="1" customFormat="1" ht="16.350000000000001" customHeight="1">
      <c r="B152" s="34"/>
      <c r="C152" s="193" t="s">
        <v>1</v>
      </c>
      <c r="D152" s="193" t="s">
        <v>184</v>
      </c>
      <c r="E152" s="194" t="s">
        <v>1</v>
      </c>
      <c r="F152" s="195" t="s">
        <v>1</v>
      </c>
      <c r="G152" s="196" t="s">
        <v>1</v>
      </c>
      <c r="H152" s="197"/>
      <c r="I152" s="198"/>
      <c r="J152" s="199">
        <f t="shared" si="5"/>
        <v>0</v>
      </c>
      <c r="K152" s="170"/>
      <c r="L152" s="34"/>
      <c r="M152" s="200" t="s">
        <v>1</v>
      </c>
      <c r="N152" s="201" t="s">
        <v>44</v>
      </c>
      <c r="T152" s="61"/>
      <c r="AT152" s="17" t="s">
        <v>433</v>
      </c>
      <c r="AU152" s="17" t="s">
        <v>85</v>
      </c>
      <c r="AY152" s="17" t="s">
        <v>433</v>
      </c>
      <c r="BE152" s="103">
        <f t="shared" si="6"/>
        <v>0</v>
      </c>
      <c r="BF152" s="103">
        <f t="shared" si="7"/>
        <v>0</v>
      </c>
      <c r="BG152" s="103">
        <f t="shared" si="8"/>
        <v>0</v>
      </c>
      <c r="BH152" s="103">
        <f t="shared" si="9"/>
        <v>0</v>
      </c>
      <c r="BI152" s="103">
        <f t="shared" si="10"/>
        <v>0</v>
      </c>
      <c r="BJ152" s="17" t="s">
        <v>90</v>
      </c>
      <c r="BK152" s="103">
        <f t="shared" si="11"/>
        <v>0</v>
      </c>
    </row>
    <row r="153" spans="2:65" s="1" customFormat="1" ht="16.350000000000001" customHeight="1">
      <c r="B153" s="34"/>
      <c r="C153" s="193" t="s">
        <v>1</v>
      </c>
      <c r="D153" s="193" t="s">
        <v>184</v>
      </c>
      <c r="E153" s="194" t="s">
        <v>1</v>
      </c>
      <c r="F153" s="195" t="s">
        <v>1</v>
      </c>
      <c r="G153" s="196" t="s">
        <v>1</v>
      </c>
      <c r="H153" s="197"/>
      <c r="I153" s="198"/>
      <c r="J153" s="199">
        <f t="shared" si="5"/>
        <v>0</v>
      </c>
      <c r="K153" s="170"/>
      <c r="L153" s="34"/>
      <c r="M153" s="200" t="s">
        <v>1</v>
      </c>
      <c r="N153" s="201" t="s">
        <v>44</v>
      </c>
      <c r="T153" s="61"/>
      <c r="AT153" s="17" t="s">
        <v>433</v>
      </c>
      <c r="AU153" s="17" t="s">
        <v>85</v>
      </c>
      <c r="AY153" s="17" t="s">
        <v>433</v>
      </c>
      <c r="BE153" s="103">
        <f t="shared" si="6"/>
        <v>0</v>
      </c>
      <c r="BF153" s="103">
        <f t="shared" si="7"/>
        <v>0</v>
      </c>
      <c r="BG153" s="103">
        <f t="shared" si="8"/>
        <v>0</v>
      </c>
      <c r="BH153" s="103">
        <f t="shared" si="9"/>
        <v>0</v>
      </c>
      <c r="BI153" s="103">
        <f t="shared" si="10"/>
        <v>0</v>
      </c>
      <c r="BJ153" s="17" t="s">
        <v>90</v>
      </c>
      <c r="BK153" s="103">
        <f t="shared" si="11"/>
        <v>0</v>
      </c>
    </row>
    <row r="154" spans="2:65" s="1" customFormat="1" ht="16.350000000000001" customHeight="1">
      <c r="B154" s="34"/>
      <c r="C154" s="193" t="s">
        <v>1</v>
      </c>
      <c r="D154" s="193" t="s">
        <v>184</v>
      </c>
      <c r="E154" s="194" t="s">
        <v>1</v>
      </c>
      <c r="F154" s="195" t="s">
        <v>1</v>
      </c>
      <c r="G154" s="196" t="s">
        <v>1</v>
      </c>
      <c r="H154" s="197"/>
      <c r="I154" s="198"/>
      <c r="J154" s="199">
        <f t="shared" si="5"/>
        <v>0</v>
      </c>
      <c r="K154" s="170"/>
      <c r="L154" s="34"/>
      <c r="M154" s="200" t="s">
        <v>1</v>
      </c>
      <c r="N154" s="201" t="s">
        <v>44</v>
      </c>
      <c r="T154" s="61"/>
      <c r="AT154" s="17" t="s">
        <v>433</v>
      </c>
      <c r="AU154" s="17" t="s">
        <v>85</v>
      </c>
      <c r="AY154" s="17" t="s">
        <v>433</v>
      </c>
      <c r="BE154" s="103">
        <f t="shared" si="6"/>
        <v>0</v>
      </c>
      <c r="BF154" s="103">
        <f t="shared" si="7"/>
        <v>0</v>
      </c>
      <c r="BG154" s="103">
        <f t="shared" si="8"/>
        <v>0</v>
      </c>
      <c r="BH154" s="103">
        <f t="shared" si="9"/>
        <v>0</v>
      </c>
      <c r="BI154" s="103">
        <f t="shared" si="10"/>
        <v>0</v>
      </c>
      <c r="BJ154" s="17" t="s">
        <v>90</v>
      </c>
      <c r="BK154" s="103">
        <f t="shared" si="11"/>
        <v>0</v>
      </c>
    </row>
    <row r="155" spans="2:65" s="1" customFormat="1" ht="16.350000000000001" customHeight="1">
      <c r="B155" s="34"/>
      <c r="C155" s="193" t="s">
        <v>1</v>
      </c>
      <c r="D155" s="193" t="s">
        <v>184</v>
      </c>
      <c r="E155" s="194" t="s">
        <v>1</v>
      </c>
      <c r="F155" s="195" t="s">
        <v>1</v>
      </c>
      <c r="G155" s="196" t="s">
        <v>1</v>
      </c>
      <c r="H155" s="197"/>
      <c r="I155" s="198"/>
      <c r="J155" s="199">
        <f t="shared" si="5"/>
        <v>0</v>
      </c>
      <c r="K155" s="170"/>
      <c r="L155" s="34"/>
      <c r="M155" s="200" t="s">
        <v>1</v>
      </c>
      <c r="N155" s="201" t="s">
        <v>44</v>
      </c>
      <c r="T155" s="61"/>
      <c r="AT155" s="17" t="s">
        <v>433</v>
      </c>
      <c r="AU155" s="17" t="s">
        <v>85</v>
      </c>
      <c r="AY155" s="17" t="s">
        <v>433</v>
      </c>
      <c r="BE155" s="103">
        <f t="shared" si="6"/>
        <v>0</v>
      </c>
      <c r="BF155" s="103">
        <f t="shared" si="7"/>
        <v>0</v>
      </c>
      <c r="BG155" s="103">
        <f t="shared" si="8"/>
        <v>0</v>
      </c>
      <c r="BH155" s="103">
        <f t="shared" si="9"/>
        <v>0</v>
      </c>
      <c r="BI155" s="103">
        <f t="shared" si="10"/>
        <v>0</v>
      </c>
      <c r="BJ155" s="17" t="s">
        <v>90</v>
      </c>
      <c r="BK155" s="103">
        <f t="shared" si="11"/>
        <v>0</v>
      </c>
    </row>
    <row r="156" spans="2:65" s="1" customFormat="1" ht="16.350000000000001" customHeight="1">
      <c r="B156" s="34"/>
      <c r="C156" s="193" t="s">
        <v>1</v>
      </c>
      <c r="D156" s="193" t="s">
        <v>184</v>
      </c>
      <c r="E156" s="194" t="s">
        <v>1</v>
      </c>
      <c r="F156" s="195" t="s">
        <v>1</v>
      </c>
      <c r="G156" s="196" t="s">
        <v>1</v>
      </c>
      <c r="H156" s="197"/>
      <c r="I156" s="198"/>
      <c r="J156" s="199">
        <f t="shared" si="5"/>
        <v>0</v>
      </c>
      <c r="K156" s="170"/>
      <c r="L156" s="34"/>
      <c r="M156" s="200" t="s">
        <v>1</v>
      </c>
      <c r="N156" s="201" t="s">
        <v>44</v>
      </c>
      <c r="T156" s="61"/>
      <c r="AT156" s="17" t="s">
        <v>433</v>
      </c>
      <c r="AU156" s="17" t="s">
        <v>85</v>
      </c>
      <c r="AY156" s="17" t="s">
        <v>433</v>
      </c>
      <c r="BE156" s="103">
        <f t="shared" si="6"/>
        <v>0</v>
      </c>
      <c r="BF156" s="103">
        <f t="shared" si="7"/>
        <v>0</v>
      </c>
      <c r="BG156" s="103">
        <f t="shared" si="8"/>
        <v>0</v>
      </c>
      <c r="BH156" s="103">
        <f t="shared" si="9"/>
        <v>0</v>
      </c>
      <c r="BI156" s="103">
        <f t="shared" si="10"/>
        <v>0</v>
      </c>
      <c r="BJ156" s="17" t="s">
        <v>90</v>
      </c>
      <c r="BK156" s="103">
        <f t="shared" si="11"/>
        <v>0</v>
      </c>
    </row>
    <row r="157" spans="2:65" s="1" customFormat="1" ht="16.350000000000001" customHeight="1">
      <c r="B157" s="34"/>
      <c r="C157" s="193" t="s">
        <v>1</v>
      </c>
      <c r="D157" s="193" t="s">
        <v>184</v>
      </c>
      <c r="E157" s="194" t="s">
        <v>1</v>
      </c>
      <c r="F157" s="195" t="s">
        <v>1</v>
      </c>
      <c r="G157" s="196" t="s">
        <v>1</v>
      </c>
      <c r="H157" s="197"/>
      <c r="I157" s="198"/>
      <c r="J157" s="199">
        <f t="shared" si="5"/>
        <v>0</v>
      </c>
      <c r="K157" s="170"/>
      <c r="L157" s="34"/>
      <c r="M157" s="200" t="s">
        <v>1</v>
      </c>
      <c r="N157" s="201" t="s">
        <v>44</v>
      </c>
      <c r="T157" s="61"/>
      <c r="AT157" s="17" t="s">
        <v>433</v>
      </c>
      <c r="AU157" s="17" t="s">
        <v>85</v>
      </c>
      <c r="AY157" s="17" t="s">
        <v>433</v>
      </c>
      <c r="BE157" s="103">
        <f t="shared" si="6"/>
        <v>0</v>
      </c>
      <c r="BF157" s="103">
        <f t="shared" si="7"/>
        <v>0</v>
      </c>
      <c r="BG157" s="103">
        <f t="shared" si="8"/>
        <v>0</v>
      </c>
      <c r="BH157" s="103">
        <f t="shared" si="9"/>
        <v>0</v>
      </c>
      <c r="BI157" s="103">
        <f t="shared" si="10"/>
        <v>0</v>
      </c>
      <c r="BJ157" s="17" t="s">
        <v>90</v>
      </c>
      <c r="BK157" s="103">
        <f t="shared" si="11"/>
        <v>0</v>
      </c>
    </row>
    <row r="158" spans="2:65" s="1" customFormat="1" ht="16.350000000000001" customHeight="1">
      <c r="B158" s="34"/>
      <c r="C158" s="193" t="s">
        <v>1</v>
      </c>
      <c r="D158" s="193" t="s">
        <v>184</v>
      </c>
      <c r="E158" s="194" t="s">
        <v>1</v>
      </c>
      <c r="F158" s="195" t="s">
        <v>1</v>
      </c>
      <c r="G158" s="196" t="s">
        <v>1</v>
      </c>
      <c r="H158" s="197"/>
      <c r="I158" s="198"/>
      <c r="J158" s="199">
        <f t="shared" si="5"/>
        <v>0</v>
      </c>
      <c r="K158" s="170"/>
      <c r="L158" s="34"/>
      <c r="M158" s="200" t="s">
        <v>1</v>
      </c>
      <c r="N158" s="201" t="s">
        <v>44</v>
      </c>
      <c r="T158" s="61"/>
      <c r="AT158" s="17" t="s">
        <v>433</v>
      </c>
      <c r="AU158" s="17" t="s">
        <v>85</v>
      </c>
      <c r="AY158" s="17" t="s">
        <v>433</v>
      </c>
      <c r="BE158" s="103">
        <f t="shared" si="6"/>
        <v>0</v>
      </c>
      <c r="BF158" s="103">
        <f t="shared" si="7"/>
        <v>0</v>
      </c>
      <c r="BG158" s="103">
        <f t="shared" si="8"/>
        <v>0</v>
      </c>
      <c r="BH158" s="103">
        <f t="shared" si="9"/>
        <v>0</v>
      </c>
      <c r="BI158" s="103">
        <f t="shared" si="10"/>
        <v>0</v>
      </c>
      <c r="BJ158" s="17" t="s">
        <v>90</v>
      </c>
      <c r="BK158" s="103">
        <f t="shared" si="11"/>
        <v>0</v>
      </c>
    </row>
    <row r="159" spans="2:65" s="1" customFormat="1" ht="16.350000000000001" customHeight="1">
      <c r="B159" s="34"/>
      <c r="C159" s="193" t="s">
        <v>1</v>
      </c>
      <c r="D159" s="193" t="s">
        <v>184</v>
      </c>
      <c r="E159" s="194" t="s">
        <v>1</v>
      </c>
      <c r="F159" s="195" t="s">
        <v>1</v>
      </c>
      <c r="G159" s="196" t="s">
        <v>1</v>
      </c>
      <c r="H159" s="197"/>
      <c r="I159" s="198"/>
      <c r="J159" s="199">
        <f t="shared" si="5"/>
        <v>0</v>
      </c>
      <c r="K159" s="170"/>
      <c r="L159" s="34"/>
      <c r="M159" s="200" t="s">
        <v>1</v>
      </c>
      <c r="N159" s="201" t="s">
        <v>44</v>
      </c>
      <c r="T159" s="61"/>
      <c r="AT159" s="17" t="s">
        <v>433</v>
      </c>
      <c r="AU159" s="17" t="s">
        <v>85</v>
      </c>
      <c r="AY159" s="17" t="s">
        <v>433</v>
      </c>
      <c r="BE159" s="103">
        <f t="shared" si="6"/>
        <v>0</v>
      </c>
      <c r="BF159" s="103">
        <f t="shared" si="7"/>
        <v>0</v>
      </c>
      <c r="BG159" s="103">
        <f t="shared" si="8"/>
        <v>0</v>
      </c>
      <c r="BH159" s="103">
        <f t="shared" si="9"/>
        <v>0</v>
      </c>
      <c r="BI159" s="103">
        <f t="shared" si="10"/>
        <v>0</v>
      </c>
      <c r="BJ159" s="17" t="s">
        <v>90</v>
      </c>
      <c r="BK159" s="103">
        <f t="shared" si="11"/>
        <v>0</v>
      </c>
    </row>
    <row r="160" spans="2:65" s="1" customFormat="1" ht="16.350000000000001" customHeight="1">
      <c r="B160" s="34"/>
      <c r="C160" s="193" t="s">
        <v>1</v>
      </c>
      <c r="D160" s="193" t="s">
        <v>184</v>
      </c>
      <c r="E160" s="194" t="s">
        <v>1</v>
      </c>
      <c r="F160" s="195" t="s">
        <v>1</v>
      </c>
      <c r="G160" s="196" t="s">
        <v>1</v>
      </c>
      <c r="H160" s="197"/>
      <c r="I160" s="198"/>
      <c r="J160" s="199">
        <f t="shared" si="5"/>
        <v>0</v>
      </c>
      <c r="K160" s="170"/>
      <c r="L160" s="34"/>
      <c r="M160" s="200" t="s">
        <v>1</v>
      </c>
      <c r="N160" s="201" t="s">
        <v>44</v>
      </c>
      <c r="O160" s="202"/>
      <c r="P160" s="202"/>
      <c r="Q160" s="202"/>
      <c r="R160" s="202"/>
      <c r="S160" s="202"/>
      <c r="T160" s="203"/>
      <c r="AT160" s="17" t="s">
        <v>433</v>
      </c>
      <c r="AU160" s="17" t="s">
        <v>85</v>
      </c>
      <c r="AY160" s="17" t="s">
        <v>433</v>
      </c>
      <c r="BE160" s="103">
        <f t="shared" si="6"/>
        <v>0</v>
      </c>
      <c r="BF160" s="103">
        <f t="shared" si="7"/>
        <v>0</v>
      </c>
      <c r="BG160" s="103">
        <f t="shared" si="8"/>
        <v>0</v>
      </c>
      <c r="BH160" s="103">
        <f t="shared" si="9"/>
        <v>0</v>
      </c>
      <c r="BI160" s="103">
        <f t="shared" si="10"/>
        <v>0</v>
      </c>
      <c r="BJ160" s="17" t="s">
        <v>90</v>
      </c>
      <c r="BK160" s="103">
        <f t="shared" si="11"/>
        <v>0</v>
      </c>
    </row>
    <row r="161" spans="2:12" s="1" customFormat="1" ht="6.95" customHeight="1">
      <c r="B161" s="49"/>
      <c r="C161" s="50"/>
      <c r="D161" s="50"/>
      <c r="E161" s="50"/>
      <c r="F161" s="50"/>
      <c r="G161" s="50"/>
      <c r="H161" s="50"/>
      <c r="I161" s="50"/>
      <c r="J161" s="50"/>
      <c r="K161" s="50"/>
      <c r="L161" s="34"/>
    </row>
  </sheetData>
  <sheetProtection algorithmName="SHA-512" hashValue="+o9vadW0PR9BibejYbl516+7UGgxfiqBsaxZ8FGHPcG/4MtWdTWLPRVbMt3UI52bHyIks9SafNDkxg5tiwm7eA==" saltValue="QtxnKwl3VQj8Oy3BF75Qwwm8mYfKjAbS+yv6j6GnqqxGIc//jX8zhy+BXhljqoNdzvTzJfHhKhCOdk5TwWiLAw==" spinCount="100000" sheet="1" objects="1" scenarios="1" formatColumns="0" formatRows="0" autoFilter="0"/>
  <autoFilter ref="C139:K160" xr:uid="{00000000-0009-0000-0000-000005000000}"/>
  <mergeCells count="20">
    <mergeCell ref="E130:H130"/>
    <mergeCell ref="E128:H128"/>
    <mergeCell ref="E132:H132"/>
    <mergeCell ref="L2:V2"/>
    <mergeCell ref="D110:F110"/>
    <mergeCell ref="D111:F111"/>
    <mergeCell ref="D112:F112"/>
    <mergeCell ref="D113:F113"/>
    <mergeCell ref="D114:F114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  <mergeCell ref="E126:H126"/>
  </mergeCells>
  <dataValidations count="2">
    <dataValidation type="list" allowBlank="1" showInputMessage="1" showErrorMessage="1" error="Povolené sú hodnoty K, M." sqref="D151:D161" xr:uid="{00000000-0002-0000-0500-000000000000}">
      <formula1>"K, M"</formula1>
    </dataValidation>
    <dataValidation type="list" allowBlank="1" showInputMessage="1" showErrorMessage="1" error="Povolené sú hodnoty základná, znížená, nulová." sqref="N151:N161" xr:uid="{00000000-0002-0000-05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63"/>
  <sheetViews>
    <sheetView showGridLines="0" topLeftCell="A137" workbookViewId="0">
      <selection activeCell="I238" sqref="I23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7" t="s">
        <v>111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2:46" ht="24.95" customHeight="1">
      <c r="B4" s="20"/>
      <c r="D4" s="21" t="s">
        <v>133</v>
      </c>
      <c r="L4" s="20"/>
      <c r="M4" s="109" t="s">
        <v>9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90" t="str">
        <f>'Rekapitulácia stavby'!K6</f>
        <v>NÚRCH - modernizácia vybraných rehabilitačných priestorov</v>
      </c>
      <c r="F7" s="292"/>
      <c r="G7" s="292"/>
      <c r="H7" s="292"/>
      <c r="L7" s="20"/>
    </row>
    <row r="8" spans="2:46" ht="12" customHeight="1">
      <c r="B8" s="20"/>
      <c r="D8" s="27" t="s">
        <v>134</v>
      </c>
      <c r="L8" s="20"/>
    </row>
    <row r="9" spans="2:46" s="1" customFormat="1" ht="16.5" customHeight="1">
      <c r="B9" s="34"/>
      <c r="E9" s="290" t="s">
        <v>135</v>
      </c>
      <c r="F9" s="289"/>
      <c r="G9" s="289"/>
      <c r="H9" s="289"/>
      <c r="L9" s="34"/>
    </row>
    <row r="10" spans="2:46" s="1" customFormat="1" ht="12" customHeight="1">
      <c r="B10" s="34"/>
      <c r="D10" s="27" t="s">
        <v>136</v>
      </c>
      <c r="L10" s="34"/>
    </row>
    <row r="11" spans="2:46" s="1" customFormat="1" ht="16.5" customHeight="1">
      <c r="B11" s="34"/>
      <c r="E11" s="279" t="s">
        <v>733</v>
      </c>
      <c r="F11" s="289"/>
      <c r="G11" s="289"/>
      <c r="H11" s="289"/>
      <c r="L11" s="34"/>
    </row>
    <row r="12" spans="2:46" s="1" customFormat="1">
      <c r="B12" s="34"/>
      <c r="L12" s="34"/>
    </row>
    <row r="13" spans="2:46" s="1" customFormat="1" ht="12" customHeight="1">
      <c r="B13" s="34"/>
      <c r="D13" s="27" t="s">
        <v>17</v>
      </c>
      <c r="F13" s="25" t="s">
        <v>1</v>
      </c>
      <c r="I13" s="27" t="s">
        <v>18</v>
      </c>
      <c r="J13" s="25" t="s">
        <v>1</v>
      </c>
      <c r="L13" s="34"/>
    </row>
    <row r="14" spans="2:46" s="1" customFormat="1" ht="12" customHeight="1">
      <c r="B14" s="34"/>
      <c r="D14" s="27" t="s">
        <v>19</v>
      </c>
      <c r="F14" s="25" t="s">
        <v>20</v>
      </c>
      <c r="I14" s="27" t="s">
        <v>21</v>
      </c>
      <c r="J14" s="57">
        <f>'Rekapitulácia stavby'!AN8</f>
        <v>44967</v>
      </c>
      <c r="L14" s="34"/>
    </row>
    <row r="15" spans="2:46" s="1" customFormat="1" ht="10.9" customHeight="1">
      <c r="B15" s="34"/>
      <c r="L15" s="34"/>
    </row>
    <row r="16" spans="2:46" s="1" customFormat="1" ht="12" customHeight="1">
      <c r="B16" s="34"/>
      <c r="D16" s="27" t="s">
        <v>22</v>
      </c>
      <c r="I16" s="27" t="s">
        <v>23</v>
      </c>
      <c r="J16" s="25" t="s">
        <v>1</v>
      </c>
      <c r="L16" s="34"/>
    </row>
    <row r="17" spans="2:12" s="1" customFormat="1" ht="18" customHeight="1">
      <c r="B17" s="34"/>
      <c r="E17" s="25" t="s">
        <v>24</v>
      </c>
      <c r="I17" s="27" t="s">
        <v>25</v>
      </c>
      <c r="J17" s="25" t="s">
        <v>1</v>
      </c>
      <c r="L17" s="34"/>
    </row>
    <row r="18" spans="2:12" s="1" customFormat="1" ht="6.95" customHeight="1">
      <c r="B18" s="34"/>
      <c r="L18" s="34"/>
    </row>
    <row r="19" spans="2:12" s="1" customFormat="1" ht="12" customHeight="1">
      <c r="B19" s="34"/>
      <c r="D19" s="27" t="s">
        <v>26</v>
      </c>
      <c r="I19" s="27" t="s">
        <v>23</v>
      </c>
      <c r="J19" s="28" t="str">
        <f>'Rekapitulácia stavby'!AN13</f>
        <v>36396605</v>
      </c>
      <c r="L19" s="34"/>
    </row>
    <row r="20" spans="2:12" s="1" customFormat="1" ht="18" customHeight="1">
      <c r="B20" s="34"/>
      <c r="E20" s="291" t="str">
        <f>'Rekapitulácia stavby'!E14</f>
        <v>OB-BELSTAV, s.r.o., Olešná 500</v>
      </c>
      <c r="F20" s="254"/>
      <c r="G20" s="254"/>
      <c r="H20" s="254"/>
      <c r="I20" s="27" t="s">
        <v>25</v>
      </c>
      <c r="J20" s="28" t="str">
        <f>'Rekapitulácia stavby'!AN14</f>
        <v>SK2020135777</v>
      </c>
      <c r="L20" s="34"/>
    </row>
    <row r="21" spans="2:12" s="1" customFormat="1" ht="6.95" customHeight="1">
      <c r="B21" s="34"/>
      <c r="L21" s="34"/>
    </row>
    <row r="22" spans="2:12" s="1" customFormat="1" ht="12" customHeight="1">
      <c r="B22" s="34"/>
      <c r="D22" s="27" t="s">
        <v>27</v>
      </c>
      <c r="I22" s="27" t="s">
        <v>23</v>
      </c>
      <c r="J22" s="25" t="s">
        <v>28</v>
      </c>
      <c r="L22" s="34"/>
    </row>
    <row r="23" spans="2:12" s="1" customFormat="1" ht="18" customHeight="1">
      <c r="B23" s="34"/>
      <c r="E23" s="25" t="s">
        <v>29</v>
      </c>
      <c r="I23" s="27" t="s">
        <v>25</v>
      </c>
      <c r="J23" s="25" t="s">
        <v>30</v>
      </c>
      <c r="L23" s="34"/>
    </row>
    <row r="24" spans="2:12" s="1" customFormat="1" ht="6.95" customHeight="1">
      <c r="B24" s="34"/>
      <c r="L24" s="34"/>
    </row>
    <row r="25" spans="2:12" s="1" customFormat="1" ht="12" customHeight="1">
      <c r="B25" s="34"/>
      <c r="D25" s="27" t="s">
        <v>32</v>
      </c>
      <c r="I25" s="27" t="s">
        <v>23</v>
      </c>
      <c r="J25" s="25" t="s">
        <v>1</v>
      </c>
      <c r="L25" s="34"/>
    </row>
    <row r="26" spans="2:12" s="1" customFormat="1" ht="18" customHeight="1">
      <c r="B26" s="34"/>
      <c r="E26" s="25" t="s">
        <v>734</v>
      </c>
      <c r="I26" s="27" t="s">
        <v>25</v>
      </c>
      <c r="J26" s="25" t="s">
        <v>1</v>
      </c>
      <c r="L26" s="34"/>
    </row>
    <row r="27" spans="2:12" s="1" customFormat="1" ht="6.95" customHeight="1">
      <c r="B27" s="34"/>
      <c r="L27" s="34"/>
    </row>
    <row r="28" spans="2:12" s="1" customFormat="1" ht="12" customHeight="1">
      <c r="B28" s="34"/>
      <c r="D28" s="27" t="s">
        <v>34</v>
      </c>
      <c r="L28" s="34"/>
    </row>
    <row r="29" spans="2:12" s="7" customFormat="1" ht="16.5" customHeight="1">
      <c r="B29" s="110"/>
      <c r="E29" s="259" t="s">
        <v>1</v>
      </c>
      <c r="F29" s="259"/>
      <c r="G29" s="259"/>
      <c r="H29" s="259"/>
      <c r="L29" s="110"/>
    </row>
    <row r="30" spans="2:12" s="1" customFormat="1" ht="6.95" customHeight="1">
      <c r="B30" s="34"/>
      <c r="L30" s="34"/>
    </row>
    <row r="31" spans="2:12" s="1" customFormat="1" ht="6.95" customHeight="1">
      <c r="B31" s="34"/>
      <c r="D31" s="58"/>
      <c r="E31" s="58"/>
      <c r="F31" s="58"/>
      <c r="G31" s="58"/>
      <c r="H31" s="58"/>
      <c r="I31" s="58"/>
      <c r="J31" s="58"/>
      <c r="K31" s="58"/>
      <c r="L31" s="34"/>
    </row>
    <row r="32" spans="2:12" s="1" customFormat="1" ht="14.45" customHeight="1">
      <c r="B32" s="34"/>
      <c r="D32" s="25" t="s">
        <v>140</v>
      </c>
      <c r="J32" s="33">
        <f>J98</f>
        <v>20097.640000000003</v>
      </c>
      <c r="L32" s="34"/>
    </row>
    <row r="33" spans="2:12" s="1" customFormat="1" ht="14.45" customHeight="1">
      <c r="B33" s="34"/>
      <c r="D33" s="32" t="s">
        <v>127</v>
      </c>
      <c r="J33" s="33">
        <f>J112</f>
        <v>0</v>
      </c>
      <c r="L33" s="34"/>
    </row>
    <row r="34" spans="2:12" s="1" customFormat="1" ht="25.35" customHeight="1">
      <c r="B34" s="34"/>
      <c r="D34" s="111" t="s">
        <v>38</v>
      </c>
      <c r="J34" s="71">
        <f>ROUND(J32 + J33, 2)</f>
        <v>20097.64</v>
      </c>
      <c r="L34" s="34"/>
    </row>
    <row r="35" spans="2:12" s="1" customFormat="1" ht="6.95" customHeight="1">
      <c r="B35" s="34"/>
      <c r="D35" s="58"/>
      <c r="E35" s="58"/>
      <c r="F35" s="58"/>
      <c r="G35" s="58"/>
      <c r="H35" s="58"/>
      <c r="I35" s="58"/>
      <c r="J35" s="58"/>
      <c r="K35" s="58"/>
      <c r="L35" s="34"/>
    </row>
    <row r="36" spans="2:12" s="1" customFormat="1" ht="14.45" customHeight="1">
      <c r="B36" s="34"/>
      <c r="F36" s="37" t="s">
        <v>40</v>
      </c>
      <c r="I36" s="37" t="s">
        <v>39</v>
      </c>
      <c r="J36" s="37" t="s">
        <v>41</v>
      </c>
      <c r="L36" s="34"/>
    </row>
    <row r="37" spans="2:12" s="1" customFormat="1" ht="14.45" customHeight="1">
      <c r="B37" s="34"/>
      <c r="D37" s="60" t="s">
        <v>42</v>
      </c>
      <c r="E37" s="39" t="s">
        <v>43</v>
      </c>
      <c r="F37" s="112">
        <f>ROUND((ROUND((SUM(BE112:BE119) + SUM(BE141:BE251)),  2) + SUM(BE253:BE262)), 2)</f>
        <v>0</v>
      </c>
      <c r="G37" s="113"/>
      <c r="H37" s="113"/>
      <c r="I37" s="114">
        <v>0.2</v>
      </c>
      <c r="J37" s="112">
        <f>ROUND((ROUND(((SUM(BE112:BE119) + SUM(BE141:BE251))*I37),  2) + (SUM(BE253:BE262)*I37)), 2)</f>
        <v>0</v>
      </c>
      <c r="L37" s="34"/>
    </row>
    <row r="38" spans="2:12" s="1" customFormat="1" ht="14.45" customHeight="1">
      <c r="B38" s="34"/>
      <c r="E38" s="39" t="s">
        <v>44</v>
      </c>
      <c r="F38" s="112">
        <f>ROUND((ROUND((SUM(BF112:BF119) + SUM(BF141:BF251)),  2) + SUM(BF253:BF262)), 2)</f>
        <v>20097.64</v>
      </c>
      <c r="G38" s="113"/>
      <c r="H38" s="113"/>
      <c r="I38" s="114">
        <v>0.2</v>
      </c>
      <c r="J38" s="112">
        <f>ROUND((ROUND(((SUM(BF112:BF119) + SUM(BF141:BF251))*I38),  2) + (SUM(BF253:BF262)*I38)), 2)</f>
        <v>4019.53</v>
      </c>
      <c r="L38" s="34"/>
    </row>
    <row r="39" spans="2:12" s="1" customFormat="1" ht="14.45" hidden="1" customHeight="1">
      <c r="B39" s="34"/>
      <c r="E39" s="27" t="s">
        <v>45</v>
      </c>
      <c r="F39" s="90">
        <f>ROUND((ROUND((SUM(BG112:BG119) + SUM(BG141:BG251)),  2) + SUM(BG253:BG262)), 2)</f>
        <v>0</v>
      </c>
      <c r="I39" s="115">
        <v>0.2</v>
      </c>
      <c r="J39" s="90">
        <f>0</f>
        <v>0</v>
      </c>
      <c r="L39" s="34"/>
    </row>
    <row r="40" spans="2:12" s="1" customFormat="1" ht="14.45" hidden="1" customHeight="1">
      <c r="B40" s="34"/>
      <c r="E40" s="27" t="s">
        <v>46</v>
      </c>
      <c r="F40" s="90">
        <f>ROUND((ROUND((SUM(BH112:BH119) + SUM(BH141:BH251)),  2) + SUM(BH253:BH262)), 2)</f>
        <v>0</v>
      </c>
      <c r="I40" s="115">
        <v>0.2</v>
      </c>
      <c r="J40" s="90">
        <f>0</f>
        <v>0</v>
      </c>
      <c r="L40" s="34"/>
    </row>
    <row r="41" spans="2:12" s="1" customFormat="1" ht="14.45" hidden="1" customHeight="1">
      <c r="B41" s="34"/>
      <c r="E41" s="39" t="s">
        <v>47</v>
      </c>
      <c r="F41" s="112">
        <f>ROUND((ROUND((SUM(BI112:BI119) + SUM(BI141:BI251)),  2) + SUM(BI253:BI262)), 2)</f>
        <v>0</v>
      </c>
      <c r="G41" s="113"/>
      <c r="H41" s="113"/>
      <c r="I41" s="114">
        <v>0</v>
      </c>
      <c r="J41" s="112">
        <f>0</f>
        <v>0</v>
      </c>
      <c r="L41" s="34"/>
    </row>
    <row r="42" spans="2:12" s="1" customFormat="1" ht="6.95" customHeight="1">
      <c r="B42" s="34"/>
      <c r="L42" s="34"/>
    </row>
    <row r="43" spans="2:12" s="1" customFormat="1" ht="25.35" customHeight="1">
      <c r="B43" s="34"/>
      <c r="C43" s="107"/>
      <c r="D43" s="116" t="s">
        <v>48</v>
      </c>
      <c r="E43" s="62"/>
      <c r="F43" s="62"/>
      <c r="G43" s="117" t="s">
        <v>49</v>
      </c>
      <c r="H43" s="118" t="s">
        <v>50</v>
      </c>
      <c r="I43" s="62"/>
      <c r="J43" s="119">
        <f>SUM(J34:J41)</f>
        <v>24117.17</v>
      </c>
      <c r="K43" s="120"/>
      <c r="L43" s="34"/>
    </row>
    <row r="44" spans="2:12" s="1" customFormat="1" ht="14.45" customHeight="1">
      <c r="B44" s="34"/>
      <c r="L44" s="34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4"/>
      <c r="D50" s="46" t="s">
        <v>51</v>
      </c>
      <c r="E50" s="47"/>
      <c r="F50" s="47"/>
      <c r="G50" s="46" t="s">
        <v>52</v>
      </c>
      <c r="H50" s="47"/>
      <c r="I50" s="47"/>
      <c r="J50" s="47"/>
      <c r="K50" s="47"/>
      <c r="L50" s="34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4"/>
      <c r="D61" s="48" t="s">
        <v>53</v>
      </c>
      <c r="E61" s="36"/>
      <c r="F61" s="121" t="s">
        <v>54</v>
      </c>
      <c r="G61" s="48" t="s">
        <v>53</v>
      </c>
      <c r="H61" s="36"/>
      <c r="I61" s="36"/>
      <c r="J61" s="122" t="s">
        <v>54</v>
      </c>
      <c r="K61" s="36"/>
      <c r="L61" s="34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4"/>
      <c r="D65" s="46" t="s">
        <v>55</v>
      </c>
      <c r="E65" s="47"/>
      <c r="F65" s="47"/>
      <c r="G65" s="46" t="s">
        <v>56</v>
      </c>
      <c r="H65" s="47"/>
      <c r="I65" s="47"/>
      <c r="J65" s="47"/>
      <c r="K65" s="47"/>
      <c r="L65" s="34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4"/>
      <c r="D76" s="48" t="s">
        <v>53</v>
      </c>
      <c r="E76" s="36"/>
      <c r="F76" s="121" t="s">
        <v>54</v>
      </c>
      <c r="G76" s="48" t="s">
        <v>53</v>
      </c>
      <c r="H76" s="36"/>
      <c r="I76" s="36"/>
      <c r="J76" s="122" t="s">
        <v>54</v>
      </c>
      <c r="K76" s="36"/>
      <c r="L76" s="34"/>
    </row>
    <row r="77" spans="2:12" s="1" customFormat="1" ht="14.45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34"/>
    </row>
    <row r="81" spans="2:12" s="1" customFormat="1" ht="6.95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34"/>
    </row>
    <row r="82" spans="2:12" s="1" customFormat="1" ht="24.95" customHeight="1">
      <c r="B82" s="34"/>
      <c r="C82" s="21" t="s">
        <v>141</v>
      </c>
      <c r="L82" s="34"/>
    </row>
    <row r="83" spans="2:12" s="1" customFormat="1" ht="6.95" customHeight="1">
      <c r="B83" s="34"/>
      <c r="L83" s="34"/>
    </row>
    <row r="84" spans="2:12" s="1" customFormat="1" ht="12" customHeight="1">
      <c r="B84" s="34"/>
      <c r="C84" s="27" t="s">
        <v>15</v>
      </c>
      <c r="L84" s="34"/>
    </row>
    <row r="85" spans="2:12" s="1" customFormat="1" ht="16.5" customHeight="1">
      <c r="B85" s="34"/>
      <c r="E85" s="290" t="str">
        <f>E7</f>
        <v>NÚRCH - modernizácia vybraných rehabilitačných priestorov</v>
      </c>
      <c r="F85" s="292"/>
      <c r="G85" s="292"/>
      <c r="H85" s="292"/>
      <c r="L85" s="34"/>
    </row>
    <row r="86" spans="2:12" ht="12" customHeight="1">
      <c r="B86" s="20"/>
      <c r="C86" s="27" t="s">
        <v>134</v>
      </c>
      <c r="L86" s="20"/>
    </row>
    <row r="87" spans="2:12" s="1" customFormat="1" ht="16.5" customHeight="1">
      <c r="B87" s="34"/>
      <c r="E87" s="290" t="s">
        <v>135</v>
      </c>
      <c r="F87" s="289"/>
      <c r="G87" s="289"/>
      <c r="H87" s="289"/>
      <c r="L87" s="34"/>
    </row>
    <row r="88" spans="2:12" s="1" customFormat="1" ht="12" customHeight="1">
      <c r="B88" s="34"/>
      <c r="C88" s="27" t="s">
        <v>136</v>
      </c>
      <c r="L88" s="34"/>
    </row>
    <row r="89" spans="2:12" s="1" customFormat="1" ht="16.5" customHeight="1">
      <c r="B89" s="34"/>
      <c r="E89" s="279" t="str">
        <f>E11</f>
        <v>02-c - Zdravotechnika</v>
      </c>
      <c r="F89" s="289"/>
      <c r="G89" s="289"/>
      <c r="H89" s="289"/>
      <c r="L89" s="34"/>
    </row>
    <row r="90" spans="2:12" s="1" customFormat="1" ht="6.95" customHeight="1">
      <c r="B90" s="34"/>
      <c r="L90" s="34"/>
    </row>
    <row r="91" spans="2:12" s="1" customFormat="1" ht="12" customHeight="1">
      <c r="B91" s="34"/>
      <c r="C91" s="27" t="s">
        <v>19</v>
      </c>
      <c r="F91" s="25" t="str">
        <f>F14</f>
        <v>Piešťany, Nábrežie Ivana Krasku, p.č: 5825/2</v>
      </c>
      <c r="I91" s="27" t="s">
        <v>21</v>
      </c>
      <c r="J91" s="57">
        <f>IF(J14="","",J14)</f>
        <v>44967</v>
      </c>
      <c r="L91" s="34"/>
    </row>
    <row r="92" spans="2:12" s="1" customFormat="1" ht="6.95" customHeight="1">
      <c r="B92" s="34"/>
      <c r="L92" s="34"/>
    </row>
    <row r="93" spans="2:12" s="1" customFormat="1" ht="15.2" customHeight="1">
      <c r="B93" s="34"/>
      <c r="C93" s="27" t="s">
        <v>22</v>
      </c>
      <c r="F93" s="25" t="str">
        <f>E17</f>
        <v>NURCH Piešťany, Nábr. I. Krasku 4, 921 12 Piešťany</v>
      </c>
      <c r="I93" s="27" t="s">
        <v>27</v>
      </c>
      <c r="J93" s="30" t="str">
        <f>E23</f>
        <v>Portik spol. s r.o.</v>
      </c>
      <c r="L93" s="34"/>
    </row>
    <row r="94" spans="2:12" s="1" customFormat="1" ht="15.2" customHeight="1">
      <c r="B94" s="34"/>
      <c r="C94" s="27" t="s">
        <v>26</v>
      </c>
      <c r="F94" s="25" t="str">
        <f>IF(E20="","",E20)</f>
        <v>OB-BELSTAV, s.r.o., Olešná 500</v>
      </c>
      <c r="I94" s="27" t="s">
        <v>32</v>
      </c>
      <c r="J94" s="30" t="str">
        <f>E26</f>
        <v>-</v>
      </c>
      <c r="L94" s="34"/>
    </row>
    <row r="95" spans="2:12" s="1" customFormat="1" ht="10.35" customHeight="1">
      <c r="B95" s="34"/>
      <c r="L95" s="34"/>
    </row>
    <row r="96" spans="2:12" s="1" customFormat="1" ht="29.25" customHeight="1">
      <c r="B96" s="34"/>
      <c r="C96" s="123" t="s">
        <v>142</v>
      </c>
      <c r="D96" s="107"/>
      <c r="E96" s="107"/>
      <c r="F96" s="107"/>
      <c r="G96" s="107"/>
      <c r="H96" s="107"/>
      <c r="I96" s="107"/>
      <c r="J96" s="124" t="s">
        <v>143</v>
      </c>
      <c r="K96" s="107"/>
      <c r="L96" s="34"/>
    </row>
    <row r="97" spans="2:47" s="1" customFormat="1" ht="10.35" customHeight="1">
      <c r="B97" s="34"/>
      <c r="L97" s="34"/>
    </row>
    <row r="98" spans="2:47" s="1" customFormat="1" ht="22.9" customHeight="1">
      <c r="B98" s="34"/>
      <c r="C98" s="125" t="s">
        <v>144</v>
      </c>
      <c r="J98" s="71">
        <f>J141</f>
        <v>20097.640000000003</v>
      </c>
      <c r="L98" s="34"/>
      <c r="AU98" s="17" t="s">
        <v>145</v>
      </c>
    </row>
    <row r="99" spans="2:47" s="8" customFormat="1" ht="24.95" customHeight="1">
      <c r="B99" s="126"/>
      <c r="D99" s="127" t="s">
        <v>735</v>
      </c>
      <c r="E99" s="128"/>
      <c r="F99" s="128"/>
      <c r="G99" s="128"/>
      <c r="H99" s="128"/>
      <c r="I99" s="128"/>
      <c r="J99" s="129">
        <f>J142</f>
        <v>2055.89</v>
      </c>
      <c r="L99" s="126"/>
    </row>
    <row r="100" spans="2:47" s="9" customFormat="1" ht="19.899999999999999" customHeight="1">
      <c r="B100" s="130"/>
      <c r="D100" s="131" t="s">
        <v>736</v>
      </c>
      <c r="E100" s="132"/>
      <c r="F100" s="132"/>
      <c r="G100" s="132"/>
      <c r="H100" s="132"/>
      <c r="I100" s="132"/>
      <c r="J100" s="133">
        <f>J143</f>
        <v>1804.44</v>
      </c>
      <c r="L100" s="130"/>
    </row>
    <row r="101" spans="2:47" s="9" customFormat="1" ht="19.899999999999999" customHeight="1">
      <c r="B101" s="130"/>
      <c r="D101" s="131" t="s">
        <v>737</v>
      </c>
      <c r="E101" s="132"/>
      <c r="F101" s="132"/>
      <c r="G101" s="132"/>
      <c r="H101" s="132"/>
      <c r="I101" s="132"/>
      <c r="J101" s="133">
        <f>J159</f>
        <v>251.45</v>
      </c>
      <c r="L101" s="130"/>
    </row>
    <row r="102" spans="2:47" s="8" customFormat="1" ht="24.95" customHeight="1">
      <c r="B102" s="126"/>
      <c r="D102" s="127" t="s">
        <v>738</v>
      </c>
      <c r="E102" s="128"/>
      <c r="F102" s="128"/>
      <c r="G102" s="128"/>
      <c r="H102" s="128"/>
      <c r="I102" s="128"/>
      <c r="J102" s="129">
        <f>J161</f>
        <v>15116.750000000002</v>
      </c>
      <c r="L102" s="126"/>
    </row>
    <row r="103" spans="2:47" s="9" customFormat="1" ht="19.899999999999999" customHeight="1">
      <c r="B103" s="130"/>
      <c r="D103" s="131" t="s">
        <v>739</v>
      </c>
      <c r="E103" s="132"/>
      <c r="F103" s="132"/>
      <c r="G103" s="132"/>
      <c r="H103" s="132"/>
      <c r="I103" s="132"/>
      <c r="J103" s="133">
        <f>J162</f>
        <v>101.21000000000001</v>
      </c>
      <c r="L103" s="130"/>
    </row>
    <row r="104" spans="2:47" s="9" customFormat="1" ht="19.899999999999999" customHeight="1">
      <c r="B104" s="130"/>
      <c r="D104" s="131" t="s">
        <v>740</v>
      </c>
      <c r="E104" s="132"/>
      <c r="F104" s="132"/>
      <c r="G104" s="132"/>
      <c r="H104" s="132"/>
      <c r="I104" s="132"/>
      <c r="J104" s="133">
        <f>J170</f>
        <v>3707.75</v>
      </c>
      <c r="L104" s="130"/>
    </row>
    <row r="105" spans="2:47" s="9" customFormat="1" ht="19.899999999999999" customHeight="1">
      <c r="B105" s="130"/>
      <c r="D105" s="131" t="s">
        <v>741</v>
      </c>
      <c r="E105" s="132"/>
      <c r="F105" s="132"/>
      <c r="G105" s="132"/>
      <c r="H105" s="132"/>
      <c r="I105" s="132"/>
      <c r="J105" s="133">
        <f>J191</f>
        <v>1469.8000000000002</v>
      </c>
      <c r="L105" s="130"/>
    </row>
    <row r="106" spans="2:47" s="9" customFormat="1" ht="19.899999999999999" customHeight="1">
      <c r="B106" s="130"/>
      <c r="D106" s="131" t="s">
        <v>742</v>
      </c>
      <c r="E106" s="132"/>
      <c r="F106" s="132"/>
      <c r="G106" s="132"/>
      <c r="H106" s="132"/>
      <c r="I106" s="132"/>
      <c r="J106" s="133">
        <f>J204</f>
        <v>8524.9700000000012</v>
      </c>
      <c r="L106" s="130"/>
    </row>
    <row r="107" spans="2:47" s="9" customFormat="1" ht="19.899999999999999" customHeight="1">
      <c r="B107" s="130"/>
      <c r="D107" s="131" t="s">
        <v>743</v>
      </c>
      <c r="E107" s="132"/>
      <c r="F107" s="132"/>
      <c r="G107" s="132"/>
      <c r="H107" s="132"/>
      <c r="I107" s="132"/>
      <c r="J107" s="133">
        <f>J244</f>
        <v>1313.02</v>
      </c>
      <c r="L107" s="130"/>
    </row>
    <row r="108" spans="2:47" s="8" customFormat="1" ht="24.95" customHeight="1">
      <c r="B108" s="126"/>
      <c r="D108" s="127" t="s">
        <v>744</v>
      </c>
      <c r="E108" s="128"/>
      <c r="F108" s="128"/>
      <c r="G108" s="128"/>
      <c r="H108" s="128"/>
      <c r="I108" s="128"/>
      <c r="J108" s="129">
        <f>J248</f>
        <v>2925</v>
      </c>
      <c r="L108" s="126"/>
    </row>
    <row r="109" spans="2:47" s="8" customFormat="1" ht="21.75" customHeight="1">
      <c r="B109" s="126"/>
      <c r="D109" s="134" t="s">
        <v>157</v>
      </c>
      <c r="J109" s="135">
        <f>J252</f>
        <v>0</v>
      </c>
      <c r="L109" s="126"/>
    </row>
    <row r="110" spans="2:47" s="1" customFormat="1" ht="21.75" customHeight="1">
      <c r="B110" s="34"/>
      <c r="L110" s="34"/>
    </row>
    <row r="111" spans="2:47" s="1" customFormat="1" ht="6.95" customHeight="1">
      <c r="B111" s="34"/>
      <c r="L111" s="34"/>
    </row>
    <row r="112" spans="2:47" s="1" customFormat="1" ht="29.25" customHeight="1">
      <c r="B112" s="34"/>
      <c r="C112" s="125" t="s">
        <v>158</v>
      </c>
      <c r="J112" s="136">
        <f>ROUND(J113 + J114 + J115 + J116 + J117 + J118,2)</f>
        <v>0</v>
      </c>
      <c r="L112" s="34"/>
      <c r="N112" s="137" t="s">
        <v>42</v>
      </c>
    </row>
    <row r="113" spans="2:65" s="1" customFormat="1" ht="18" customHeight="1">
      <c r="B113" s="34"/>
      <c r="D113" s="239" t="s">
        <v>159</v>
      </c>
      <c r="E113" s="240"/>
      <c r="F113" s="240"/>
      <c r="J113" s="100">
        <v>0</v>
      </c>
      <c r="L113" s="138"/>
      <c r="M113" s="139"/>
      <c r="N113" s="140" t="s">
        <v>44</v>
      </c>
      <c r="O113" s="139"/>
      <c r="P113" s="139"/>
      <c r="Q113" s="139"/>
      <c r="R113" s="139"/>
      <c r="S113" s="139"/>
      <c r="T113" s="139"/>
      <c r="U113" s="139"/>
      <c r="V113" s="139"/>
      <c r="W113" s="139"/>
      <c r="X113" s="139"/>
      <c r="Y113" s="139"/>
      <c r="Z113" s="139"/>
      <c r="AA113" s="139"/>
      <c r="AB113" s="139"/>
      <c r="AC113" s="139"/>
      <c r="AD113" s="139"/>
      <c r="AE113" s="139"/>
      <c r="AF113" s="139"/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41" t="s">
        <v>160</v>
      </c>
      <c r="AZ113" s="139"/>
      <c r="BA113" s="139"/>
      <c r="BB113" s="139"/>
      <c r="BC113" s="139"/>
      <c r="BD113" s="139"/>
      <c r="BE113" s="142">
        <f t="shared" ref="BE113:BE118" si="0">IF(N113="základná",J113,0)</f>
        <v>0</v>
      </c>
      <c r="BF113" s="142">
        <f t="shared" ref="BF113:BF118" si="1">IF(N113="znížená",J113,0)</f>
        <v>0</v>
      </c>
      <c r="BG113" s="142">
        <f t="shared" ref="BG113:BG118" si="2">IF(N113="zákl. prenesená",J113,0)</f>
        <v>0</v>
      </c>
      <c r="BH113" s="142">
        <f t="shared" ref="BH113:BH118" si="3">IF(N113="zníž. prenesená",J113,0)</f>
        <v>0</v>
      </c>
      <c r="BI113" s="142">
        <f t="shared" ref="BI113:BI118" si="4">IF(N113="nulová",J113,0)</f>
        <v>0</v>
      </c>
      <c r="BJ113" s="141" t="s">
        <v>90</v>
      </c>
      <c r="BK113" s="139"/>
      <c r="BL113" s="139"/>
      <c r="BM113" s="139"/>
    </row>
    <row r="114" spans="2:65" s="1" customFormat="1" ht="18" customHeight="1">
      <c r="B114" s="34"/>
      <c r="D114" s="239" t="s">
        <v>161</v>
      </c>
      <c r="E114" s="240"/>
      <c r="F114" s="240"/>
      <c r="J114" s="100">
        <v>0</v>
      </c>
      <c r="L114" s="138"/>
      <c r="M114" s="139"/>
      <c r="N114" s="140" t="s">
        <v>44</v>
      </c>
      <c r="O114" s="139"/>
      <c r="P114" s="139"/>
      <c r="Q114" s="139"/>
      <c r="R114" s="139"/>
      <c r="S114" s="139"/>
      <c r="T114" s="139"/>
      <c r="U114" s="139"/>
      <c r="V114" s="139"/>
      <c r="W114" s="139"/>
      <c r="X114" s="139"/>
      <c r="Y114" s="139"/>
      <c r="Z114" s="139"/>
      <c r="AA114" s="139"/>
      <c r="AB114" s="139"/>
      <c r="AC114" s="139"/>
      <c r="AD114" s="139"/>
      <c r="AE114" s="139"/>
      <c r="AF114" s="139"/>
      <c r="AG114" s="139"/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141" t="s">
        <v>160</v>
      </c>
      <c r="AZ114" s="139"/>
      <c r="BA114" s="139"/>
      <c r="BB114" s="139"/>
      <c r="BC114" s="139"/>
      <c r="BD114" s="139"/>
      <c r="BE114" s="142">
        <f t="shared" si="0"/>
        <v>0</v>
      </c>
      <c r="BF114" s="142">
        <f t="shared" si="1"/>
        <v>0</v>
      </c>
      <c r="BG114" s="142">
        <f t="shared" si="2"/>
        <v>0</v>
      </c>
      <c r="BH114" s="142">
        <f t="shared" si="3"/>
        <v>0</v>
      </c>
      <c r="BI114" s="142">
        <f t="shared" si="4"/>
        <v>0</v>
      </c>
      <c r="BJ114" s="141" t="s">
        <v>90</v>
      </c>
      <c r="BK114" s="139"/>
      <c r="BL114" s="139"/>
      <c r="BM114" s="139"/>
    </row>
    <row r="115" spans="2:65" s="1" customFormat="1" ht="18" customHeight="1">
      <c r="B115" s="34"/>
      <c r="D115" s="239" t="s">
        <v>162</v>
      </c>
      <c r="E115" s="240"/>
      <c r="F115" s="240"/>
      <c r="J115" s="100">
        <v>0</v>
      </c>
      <c r="L115" s="138"/>
      <c r="M115" s="139"/>
      <c r="N115" s="140" t="s">
        <v>44</v>
      </c>
      <c r="O115" s="139"/>
      <c r="P115" s="139"/>
      <c r="Q115" s="139"/>
      <c r="R115" s="139"/>
      <c r="S115" s="139"/>
      <c r="T115" s="139"/>
      <c r="U115" s="139"/>
      <c r="V115" s="139"/>
      <c r="W115" s="139"/>
      <c r="X115" s="139"/>
      <c r="Y115" s="139"/>
      <c r="Z115" s="139"/>
      <c r="AA115" s="139"/>
      <c r="AB115" s="139"/>
      <c r="AC115" s="139"/>
      <c r="AD115" s="139"/>
      <c r="AE115" s="139"/>
      <c r="AF115" s="139"/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41" t="s">
        <v>160</v>
      </c>
      <c r="AZ115" s="139"/>
      <c r="BA115" s="139"/>
      <c r="BB115" s="139"/>
      <c r="BC115" s="139"/>
      <c r="BD115" s="139"/>
      <c r="BE115" s="142">
        <f t="shared" si="0"/>
        <v>0</v>
      </c>
      <c r="BF115" s="142">
        <f t="shared" si="1"/>
        <v>0</v>
      </c>
      <c r="BG115" s="142">
        <f t="shared" si="2"/>
        <v>0</v>
      </c>
      <c r="BH115" s="142">
        <f t="shared" si="3"/>
        <v>0</v>
      </c>
      <c r="BI115" s="142">
        <f t="shared" si="4"/>
        <v>0</v>
      </c>
      <c r="BJ115" s="141" t="s">
        <v>90</v>
      </c>
      <c r="BK115" s="139"/>
      <c r="BL115" s="139"/>
      <c r="BM115" s="139"/>
    </row>
    <row r="116" spans="2:65" s="1" customFormat="1" ht="18" customHeight="1">
      <c r="B116" s="34"/>
      <c r="D116" s="239" t="s">
        <v>163</v>
      </c>
      <c r="E116" s="240"/>
      <c r="F116" s="240"/>
      <c r="J116" s="100">
        <v>0</v>
      </c>
      <c r="L116" s="138"/>
      <c r="M116" s="139"/>
      <c r="N116" s="140" t="s">
        <v>44</v>
      </c>
      <c r="O116" s="139"/>
      <c r="P116" s="139"/>
      <c r="Q116" s="139"/>
      <c r="R116" s="139"/>
      <c r="S116" s="139"/>
      <c r="T116" s="139"/>
      <c r="U116" s="139"/>
      <c r="V116" s="139"/>
      <c r="W116" s="139"/>
      <c r="X116" s="139"/>
      <c r="Y116" s="139"/>
      <c r="Z116" s="139"/>
      <c r="AA116" s="139"/>
      <c r="AB116" s="139"/>
      <c r="AC116" s="139"/>
      <c r="AD116" s="139"/>
      <c r="AE116" s="139"/>
      <c r="AF116" s="139"/>
      <c r="AG116" s="139"/>
      <c r="AH116" s="139"/>
      <c r="AI116" s="139"/>
      <c r="AJ116" s="139"/>
      <c r="AK116" s="139"/>
      <c r="AL116" s="139"/>
      <c r="AM116" s="139"/>
      <c r="AN116" s="139"/>
      <c r="AO116" s="139"/>
      <c r="AP116" s="139"/>
      <c r="AQ116" s="139"/>
      <c r="AR116" s="139"/>
      <c r="AS116" s="139"/>
      <c r="AT116" s="139"/>
      <c r="AU116" s="139"/>
      <c r="AV116" s="139"/>
      <c r="AW116" s="139"/>
      <c r="AX116" s="139"/>
      <c r="AY116" s="141" t="s">
        <v>160</v>
      </c>
      <c r="AZ116" s="139"/>
      <c r="BA116" s="139"/>
      <c r="BB116" s="139"/>
      <c r="BC116" s="139"/>
      <c r="BD116" s="139"/>
      <c r="BE116" s="142">
        <f t="shared" si="0"/>
        <v>0</v>
      </c>
      <c r="BF116" s="142">
        <f t="shared" si="1"/>
        <v>0</v>
      </c>
      <c r="BG116" s="142">
        <f t="shared" si="2"/>
        <v>0</v>
      </c>
      <c r="BH116" s="142">
        <f t="shared" si="3"/>
        <v>0</v>
      </c>
      <c r="BI116" s="142">
        <f t="shared" si="4"/>
        <v>0</v>
      </c>
      <c r="BJ116" s="141" t="s">
        <v>90</v>
      </c>
      <c r="BK116" s="139"/>
      <c r="BL116" s="139"/>
      <c r="BM116" s="139"/>
    </row>
    <row r="117" spans="2:65" s="1" customFormat="1" ht="18" customHeight="1">
      <c r="B117" s="34"/>
      <c r="D117" s="239" t="s">
        <v>164</v>
      </c>
      <c r="E117" s="240"/>
      <c r="F117" s="240"/>
      <c r="J117" s="100">
        <v>0</v>
      </c>
      <c r="L117" s="138"/>
      <c r="M117" s="139"/>
      <c r="N117" s="140" t="s">
        <v>44</v>
      </c>
      <c r="O117" s="139"/>
      <c r="P117" s="139"/>
      <c r="Q117" s="139"/>
      <c r="R117" s="139"/>
      <c r="S117" s="139"/>
      <c r="T117" s="139"/>
      <c r="U117" s="139"/>
      <c r="V117" s="139"/>
      <c r="W117" s="139"/>
      <c r="X117" s="139"/>
      <c r="Y117" s="139"/>
      <c r="Z117" s="139"/>
      <c r="AA117" s="139"/>
      <c r="AB117" s="139"/>
      <c r="AC117" s="139"/>
      <c r="AD117" s="139"/>
      <c r="AE117" s="139"/>
      <c r="AF117" s="139"/>
      <c r="AG117" s="139"/>
      <c r="AH117" s="139"/>
      <c r="AI117" s="139"/>
      <c r="AJ117" s="139"/>
      <c r="AK117" s="139"/>
      <c r="AL117" s="139"/>
      <c r="AM117" s="139"/>
      <c r="AN117" s="139"/>
      <c r="AO117" s="139"/>
      <c r="AP117" s="139"/>
      <c r="AQ117" s="139"/>
      <c r="AR117" s="139"/>
      <c r="AS117" s="139"/>
      <c r="AT117" s="139"/>
      <c r="AU117" s="139"/>
      <c r="AV117" s="139"/>
      <c r="AW117" s="139"/>
      <c r="AX117" s="139"/>
      <c r="AY117" s="141" t="s">
        <v>160</v>
      </c>
      <c r="AZ117" s="139"/>
      <c r="BA117" s="139"/>
      <c r="BB117" s="139"/>
      <c r="BC117" s="139"/>
      <c r="BD117" s="139"/>
      <c r="BE117" s="142">
        <f t="shared" si="0"/>
        <v>0</v>
      </c>
      <c r="BF117" s="142">
        <f t="shared" si="1"/>
        <v>0</v>
      </c>
      <c r="BG117" s="142">
        <f t="shared" si="2"/>
        <v>0</v>
      </c>
      <c r="BH117" s="142">
        <f t="shared" si="3"/>
        <v>0</v>
      </c>
      <c r="BI117" s="142">
        <f t="shared" si="4"/>
        <v>0</v>
      </c>
      <c r="BJ117" s="141" t="s">
        <v>90</v>
      </c>
      <c r="BK117" s="139"/>
      <c r="BL117" s="139"/>
      <c r="BM117" s="139"/>
    </row>
    <row r="118" spans="2:65" s="1" customFormat="1" ht="18" customHeight="1">
      <c r="B118" s="34"/>
      <c r="D118" s="99" t="s">
        <v>165</v>
      </c>
      <c r="J118" s="100">
        <f>ROUND(J32*T118,2)</f>
        <v>0</v>
      </c>
      <c r="L118" s="138"/>
      <c r="M118" s="139"/>
      <c r="N118" s="140" t="s">
        <v>44</v>
      </c>
      <c r="O118" s="139"/>
      <c r="P118" s="139"/>
      <c r="Q118" s="139"/>
      <c r="R118" s="139"/>
      <c r="S118" s="139"/>
      <c r="T118" s="139"/>
      <c r="U118" s="139"/>
      <c r="V118" s="139"/>
      <c r="W118" s="139"/>
      <c r="X118" s="139"/>
      <c r="Y118" s="139"/>
      <c r="Z118" s="139"/>
      <c r="AA118" s="139"/>
      <c r="AB118" s="139"/>
      <c r="AC118" s="139"/>
      <c r="AD118" s="139"/>
      <c r="AE118" s="139"/>
      <c r="AF118" s="139"/>
      <c r="AG118" s="139"/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  <c r="AU118" s="139"/>
      <c r="AV118" s="139"/>
      <c r="AW118" s="139"/>
      <c r="AX118" s="139"/>
      <c r="AY118" s="141" t="s">
        <v>166</v>
      </c>
      <c r="AZ118" s="139"/>
      <c r="BA118" s="139"/>
      <c r="BB118" s="139"/>
      <c r="BC118" s="139"/>
      <c r="BD118" s="139"/>
      <c r="BE118" s="142">
        <f t="shared" si="0"/>
        <v>0</v>
      </c>
      <c r="BF118" s="142">
        <f t="shared" si="1"/>
        <v>0</v>
      </c>
      <c r="BG118" s="142">
        <f t="shared" si="2"/>
        <v>0</v>
      </c>
      <c r="BH118" s="142">
        <f t="shared" si="3"/>
        <v>0</v>
      </c>
      <c r="BI118" s="142">
        <f t="shared" si="4"/>
        <v>0</v>
      </c>
      <c r="BJ118" s="141" t="s">
        <v>90</v>
      </c>
      <c r="BK118" s="139"/>
      <c r="BL118" s="139"/>
      <c r="BM118" s="139"/>
    </row>
    <row r="119" spans="2:65" s="1" customFormat="1">
      <c r="B119" s="34"/>
      <c r="L119" s="34"/>
    </row>
    <row r="120" spans="2:65" s="1" customFormat="1" ht="29.25" customHeight="1">
      <c r="B120" s="34"/>
      <c r="C120" s="106" t="s">
        <v>132</v>
      </c>
      <c r="D120" s="107"/>
      <c r="E120" s="107"/>
      <c r="F120" s="107"/>
      <c r="G120" s="107"/>
      <c r="H120" s="107"/>
      <c r="I120" s="107"/>
      <c r="J120" s="108">
        <f>ROUND(J98+J112,2)</f>
        <v>20097.64</v>
      </c>
      <c r="K120" s="107"/>
      <c r="L120" s="34"/>
    </row>
    <row r="121" spans="2:65" s="1" customFormat="1" ht="6.95" customHeight="1">
      <c r="B121" s="49"/>
      <c r="C121" s="50"/>
      <c r="D121" s="50"/>
      <c r="E121" s="50"/>
      <c r="F121" s="50"/>
      <c r="G121" s="50"/>
      <c r="H121" s="50"/>
      <c r="I121" s="50"/>
      <c r="J121" s="50"/>
      <c r="K121" s="50"/>
      <c r="L121" s="34"/>
    </row>
    <row r="125" spans="2:65" s="1" customFormat="1" ht="6.95" customHeight="1">
      <c r="B125" s="51"/>
      <c r="C125" s="52"/>
      <c r="D125" s="52"/>
      <c r="E125" s="52"/>
      <c r="F125" s="52"/>
      <c r="G125" s="52"/>
      <c r="H125" s="52"/>
      <c r="I125" s="52"/>
      <c r="J125" s="52"/>
      <c r="K125" s="52"/>
      <c r="L125" s="34"/>
    </row>
    <row r="126" spans="2:65" s="1" customFormat="1" ht="24.95" customHeight="1">
      <c r="B126" s="34"/>
      <c r="C126" s="21" t="s">
        <v>167</v>
      </c>
      <c r="L126" s="34"/>
    </row>
    <row r="127" spans="2:65" s="1" customFormat="1" ht="6.95" customHeight="1">
      <c r="B127" s="34"/>
      <c r="L127" s="34"/>
    </row>
    <row r="128" spans="2:65" s="1" customFormat="1" ht="12" customHeight="1">
      <c r="B128" s="34"/>
      <c r="C128" s="27" t="s">
        <v>15</v>
      </c>
      <c r="L128" s="34"/>
    </row>
    <row r="129" spans="2:65" s="1" customFormat="1" ht="16.5" customHeight="1">
      <c r="B129" s="34"/>
      <c r="E129" s="290" t="str">
        <f>E7</f>
        <v>NÚRCH - modernizácia vybraných rehabilitačných priestorov</v>
      </c>
      <c r="F129" s="292"/>
      <c r="G129" s="292"/>
      <c r="H129" s="292"/>
      <c r="L129" s="34"/>
    </row>
    <row r="130" spans="2:65" ht="12" customHeight="1">
      <c r="B130" s="20"/>
      <c r="C130" s="27" t="s">
        <v>134</v>
      </c>
      <c r="L130" s="20"/>
    </row>
    <row r="131" spans="2:65" s="1" customFormat="1" ht="16.5" customHeight="1">
      <c r="B131" s="34"/>
      <c r="E131" s="290" t="s">
        <v>135</v>
      </c>
      <c r="F131" s="289"/>
      <c r="G131" s="289"/>
      <c r="H131" s="289"/>
      <c r="L131" s="34"/>
    </row>
    <row r="132" spans="2:65" s="1" customFormat="1" ht="12" customHeight="1">
      <c r="B132" s="34"/>
      <c r="C132" s="27" t="s">
        <v>136</v>
      </c>
      <c r="L132" s="34"/>
    </row>
    <row r="133" spans="2:65" s="1" customFormat="1" ht="16.5" customHeight="1">
      <c r="B133" s="34"/>
      <c r="E133" s="279" t="str">
        <f>E11</f>
        <v>02-c - Zdravotechnika</v>
      </c>
      <c r="F133" s="289"/>
      <c r="G133" s="289"/>
      <c r="H133" s="289"/>
      <c r="L133" s="34"/>
    </row>
    <row r="134" spans="2:65" s="1" customFormat="1" ht="6.95" customHeight="1">
      <c r="B134" s="34"/>
      <c r="L134" s="34"/>
    </row>
    <row r="135" spans="2:65" s="1" customFormat="1" ht="12" customHeight="1">
      <c r="B135" s="34"/>
      <c r="C135" s="27" t="s">
        <v>19</v>
      </c>
      <c r="F135" s="25" t="str">
        <f>F14</f>
        <v>Piešťany, Nábrežie Ivana Krasku, p.č: 5825/2</v>
      </c>
      <c r="I135" s="27" t="s">
        <v>21</v>
      </c>
      <c r="J135" s="57">
        <f>IF(J14="","",J14)</f>
        <v>44967</v>
      </c>
      <c r="L135" s="34"/>
    </row>
    <row r="136" spans="2:65" s="1" customFormat="1" ht="6.95" customHeight="1">
      <c r="B136" s="34"/>
      <c r="L136" s="34"/>
    </row>
    <row r="137" spans="2:65" s="1" customFormat="1" ht="15.2" customHeight="1">
      <c r="B137" s="34"/>
      <c r="C137" s="27" t="s">
        <v>22</v>
      </c>
      <c r="F137" s="25" t="str">
        <f>E17</f>
        <v>NURCH Piešťany, Nábr. I. Krasku 4, 921 12 Piešťany</v>
      </c>
      <c r="I137" s="27" t="s">
        <v>27</v>
      </c>
      <c r="J137" s="30" t="str">
        <f>E23</f>
        <v>Portik spol. s r.o.</v>
      </c>
      <c r="L137" s="34"/>
    </row>
    <row r="138" spans="2:65" s="1" customFormat="1" ht="15.2" customHeight="1">
      <c r="B138" s="34"/>
      <c r="C138" s="27" t="s">
        <v>26</v>
      </c>
      <c r="F138" s="25" t="str">
        <f>IF(E20="","",E20)</f>
        <v>OB-BELSTAV, s.r.o., Olešná 500</v>
      </c>
      <c r="I138" s="27" t="s">
        <v>32</v>
      </c>
      <c r="J138" s="30" t="str">
        <f>E26</f>
        <v>-</v>
      </c>
      <c r="L138" s="34"/>
    </row>
    <row r="139" spans="2:65" s="1" customFormat="1" ht="10.35" customHeight="1">
      <c r="B139" s="34"/>
      <c r="L139" s="34"/>
    </row>
    <row r="140" spans="2:65" s="10" customFormat="1" ht="29.25" customHeight="1">
      <c r="B140" s="143"/>
      <c r="C140" s="144" t="s">
        <v>168</v>
      </c>
      <c r="D140" s="145" t="s">
        <v>63</v>
      </c>
      <c r="E140" s="145" t="s">
        <v>59</v>
      </c>
      <c r="F140" s="145" t="s">
        <v>60</v>
      </c>
      <c r="G140" s="145" t="s">
        <v>169</v>
      </c>
      <c r="H140" s="145" t="s">
        <v>170</v>
      </c>
      <c r="I140" s="145" t="s">
        <v>171</v>
      </c>
      <c r="J140" s="146" t="s">
        <v>143</v>
      </c>
      <c r="K140" s="147" t="s">
        <v>172</v>
      </c>
      <c r="L140" s="143"/>
      <c r="M140" s="64" t="s">
        <v>1</v>
      </c>
      <c r="N140" s="65" t="s">
        <v>42</v>
      </c>
      <c r="O140" s="65" t="s">
        <v>173</v>
      </c>
      <c r="P140" s="65" t="s">
        <v>174</v>
      </c>
      <c r="Q140" s="65" t="s">
        <v>175</v>
      </c>
      <c r="R140" s="65" t="s">
        <v>176</v>
      </c>
      <c r="S140" s="65" t="s">
        <v>177</v>
      </c>
      <c r="T140" s="66" t="s">
        <v>178</v>
      </c>
    </row>
    <row r="141" spans="2:65" s="1" customFormat="1" ht="22.9" customHeight="1">
      <c r="B141" s="34"/>
      <c r="C141" s="69" t="s">
        <v>140</v>
      </c>
      <c r="J141" s="148">
        <f>BK141</f>
        <v>20097.640000000003</v>
      </c>
      <c r="L141" s="34"/>
      <c r="M141" s="67"/>
      <c r="N141" s="58"/>
      <c r="O141" s="58"/>
      <c r="P141" s="149">
        <f>P142+P161+P248+P252</f>
        <v>0</v>
      </c>
      <c r="Q141" s="58"/>
      <c r="R141" s="149">
        <f>R142+R161+R248+R252</f>
        <v>55.687219999999996</v>
      </c>
      <c r="S141" s="58"/>
      <c r="T141" s="150">
        <f>T142+T161+T248+T252</f>
        <v>0</v>
      </c>
      <c r="AT141" s="17" t="s">
        <v>77</v>
      </c>
      <c r="AU141" s="17" t="s">
        <v>145</v>
      </c>
      <c r="BK141" s="151">
        <f>BK142+BK161+BK248+BK252</f>
        <v>20097.640000000003</v>
      </c>
    </row>
    <row r="142" spans="2:65" s="11" customFormat="1" ht="25.9" customHeight="1">
      <c r="B142" s="152"/>
      <c r="D142" s="153" t="s">
        <v>77</v>
      </c>
      <c r="E142" s="154" t="s">
        <v>179</v>
      </c>
      <c r="F142" s="154" t="s">
        <v>745</v>
      </c>
      <c r="I142" s="155"/>
      <c r="J142" s="135">
        <f>BK142</f>
        <v>2055.89</v>
      </c>
      <c r="L142" s="152"/>
      <c r="M142" s="156"/>
      <c r="P142" s="157">
        <f>P143+P159</f>
        <v>0</v>
      </c>
      <c r="R142" s="157">
        <f>R143+R159</f>
        <v>5.0291900000000007</v>
      </c>
      <c r="T142" s="158">
        <f>T143+T159</f>
        <v>0</v>
      </c>
      <c r="AR142" s="153" t="s">
        <v>85</v>
      </c>
      <c r="AT142" s="159" t="s">
        <v>77</v>
      </c>
      <c r="AU142" s="159" t="s">
        <v>78</v>
      </c>
      <c r="AY142" s="153" t="s">
        <v>181</v>
      </c>
      <c r="BK142" s="160">
        <f>BK143+BK159</f>
        <v>2055.89</v>
      </c>
    </row>
    <row r="143" spans="2:65" s="11" customFormat="1" ht="22.9" customHeight="1">
      <c r="B143" s="152"/>
      <c r="D143" s="153" t="s">
        <v>77</v>
      </c>
      <c r="E143" s="161" t="s">
        <v>182</v>
      </c>
      <c r="F143" s="161" t="s">
        <v>746</v>
      </c>
      <c r="I143" s="155"/>
      <c r="J143" s="162">
        <f>BK143</f>
        <v>1804.44</v>
      </c>
      <c r="L143" s="152"/>
      <c r="M143" s="156"/>
      <c r="P143" s="157">
        <f>SUM(P144:P158)</f>
        <v>0</v>
      </c>
      <c r="R143" s="157">
        <f>SUM(R144:R158)</f>
        <v>5.0291900000000007</v>
      </c>
      <c r="T143" s="158">
        <f>SUM(T144:T158)</f>
        <v>0</v>
      </c>
      <c r="AR143" s="153" t="s">
        <v>85</v>
      </c>
      <c r="AT143" s="159" t="s">
        <v>77</v>
      </c>
      <c r="AU143" s="159" t="s">
        <v>85</v>
      </c>
      <c r="AY143" s="153" t="s">
        <v>181</v>
      </c>
      <c r="BK143" s="160">
        <f>SUM(BK144:BK158)</f>
        <v>1804.44</v>
      </c>
    </row>
    <row r="144" spans="2:65" s="1" customFormat="1" ht="24.2" customHeight="1">
      <c r="B144" s="34"/>
      <c r="C144" s="163" t="s">
        <v>85</v>
      </c>
      <c r="D144" s="163" t="s">
        <v>184</v>
      </c>
      <c r="E144" s="164" t="s">
        <v>747</v>
      </c>
      <c r="F144" s="165" t="s">
        <v>748</v>
      </c>
      <c r="G144" s="166" t="s">
        <v>187</v>
      </c>
      <c r="H144" s="167">
        <v>66.2</v>
      </c>
      <c r="I144" s="168">
        <v>3.8</v>
      </c>
      <c r="J144" s="169">
        <f t="shared" ref="J144:J158" si="5">ROUND(I144*H144,2)</f>
        <v>251.56</v>
      </c>
      <c r="K144" s="170"/>
      <c r="L144" s="34"/>
      <c r="M144" s="171" t="s">
        <v>1</v>
      </c>
      <c r="N144" s="137" t="s">
        <v>44</v>
      </c>
      <c r="P144" s="172">
        <f t="shared" ref="P144:P158" si="6">O144*H144</f>
        <v>0</v>
      </c>
      <c r="Q144" s="172">
        <v>7.5953474320241701E-2</v>
      </c>
      <c r="R144" s="172">
        <f t="shared" ref="R144:R158" si="7">Q144*H144</f>
        <v>5.0281200000000013</v>
      </c>
      <c r="S144" s="172">
        <v>0</v>
      </c>
      <c r="T144" s="173">
        <f t="shared" ref="T144:T158" si="8">S144*H144</f>
        <v>0</v>
      </c>
      <c r="AR144" s="174" t="s">
        <v>188</v>
      </c>
      <c r="AT144" s="174" t="s">
        <v>184</v>
      </c>
      <c r="AU144" s="174" t="s">
        <v>90</v>
      </c>
      <c r="AY144" s="17" t="s">
        <v>181</v>
      </c>
      <c r="BE144" s="103">
        <f t="shared" ref="BE144:BE158" si="9">IF(N144="základná",J144,0)</f>
        <v>0</v>
      </c>
      <c r="BF144" s="103">
        <f t="shared" ref="BF144:BF158" si="10">IF(N144="znížená",J144,0)</f>
        <v>251.56</v>
      </c>
      <c r="BG144" s="103">
        <f t="shared" ref="BG144:BG158" si="11">IF(N144="zákl. prenesená",J144,0)</f>
        <v>0</v>
      </c>
      <c r="BH144" s="103">
        <f t="shared" ref="BH144:BH158" si="12">IF(N144="zníž. prenesená",J144,0)</f>
        <v>0</v>
      </c>
      <c r="BI144" s="103">
        <f t="shared" ref="BI144:BI158" si="13">IF(N144="nulová",J144,0)</f>
        <v>0</v>
      </c>
      <c r="BJ144" s="17" t="s">
        <v>90</v>
      </c>
      <c r="BK144" s="103">
        <f t="shared" ref="BK144:BK158" si="14">ROUND(I144*H144,2)</f>
        <v>251.56</v>
      </c>
      <c r="BL144" s="17" t="s">
        <v>188</v>
      </c>
      <c r="BM144" s="174" t="s">
        <v>90</v>
      </c>
    </row>
    <row r="145" spans="2:65" s="1" customFormat="1" ht="24.2" customHeight="1">
      <c r="B145" s="34"/>
      <c r="C145" s="163" t="s">
        <v>90</v>
      </c>
      <c r="D145" s="163" t="s">
        <v>184</v>
      </c>
      <c r="E145" s="164" t="s">
        <v>749</v>
      </c>
      <c r="F145" s="165" t="s">
        <v>750</v>
      </c>
      <c r="G145" s="166" t="s">
        <v>225</v>
      </c>
      <c r="H145" s="167">
        <v>5</v>
      </c>
      <c r="I145" s="168">
        <v>20</v>
      </c>
      <c r="J145" s="169">
        <f t="shared" si="5"/>
        <v>100</v>
      </c>
      <c r="K145" s="170"/>
      <c r="L145" s="34"/>
      <c r="M145" s="171" t="s">
        <v>1</v>
      </c>
      <c r="N145" s="137" t="s">
        <v>44</v>
      </c>
      <c r="P145" s="172">
        <f t="shared" si="6"/>
        <v>0</v>
      </c>
      <c r="Q145" s="172">
        <v>0</v>
      </c>
      <c r="R145" s="172">
        <f t="shared" si="7"/>
        <v>0</v>
      </c>
      <c r="S145" s="172">
        <v>0</v>
      </c>
      <c r="T145" s="173">
        <f t="shared" si="8"/>
        <v>0</v>
      </c>
      <c r="AR145" s="174" t="s">
        <v>188</v>
      </c>
      <c r="AT145" s="174" t="s">
        <v>184</v>
      </c>
      <c r="AU145" s="174" t="s">
        <v>90</v>
      </c>
      <c r="AY145" s="17" t="s">
        <v>181</v>
      </c>
      <c r="BE145" s="103">
        <f t="shared" si="9"/>
        <v>0</v>
      </c>
      <c r="BF145" s="103">
        <f t="shared" si="10"/>
        <v>100</v>
      </c>
      <c r="BG145" s="103">
        <f t="shared" si="11"/>
        <v>0</v>
      </c>
      <c r="BH145" s="103">
        <f t="shared" si="12"/>
        <v>0</v>
      </c>
      <c r="BI145" s="103">
        <f t="shared" si="13"/>
        <v>0</v>
      </c>
      <c r="BJ145" s="17" t="s">
        <v>90</v>
      </c>
      <c r="BK145" s="103">
        <f t="shared" si="14"/>
        <v>100</v>
      </c>
      <c r="BL145" s="17" t="s">
        <v>188</v>
      </c>
      <c r="BM145" s="174" t="s">
        <v>188</v>
      </c>
    </row>
    <row r="146" spans="2:65" s="1" customFormat="1" ht="24.2" customHeight="1">
      <c r="B146" s="34"/>
      <c r="C146" s="163" t="s">
        <v>95</v>
      </c>
      <c r="D146" s="163" t="s">
        <v>184</v>
      </c>
      <c r="E146" s="164" t="s">
        <v>751</v>
      </c>
      <c r="F146" s="165" t="s">
        <v>752</v>
      </c>
      <c r="G146" s="166" t="s">
        <v>263</v>
      </c>
      <c r="H146" s="167">
        <v>60</v>
      </c>
      <c r="I146" s="168">
        <v>1.8</v>
      </c>
      <c r="J146" s="169">
        <f t="shared" si="5"/>
        <v>108</v>
      </c>
      <c r="K146" s="170"/>
      <c r="L146" s="34"/>
      <c r="M146" s="171" t="s">
        <v>1</v>
      </c>
      <c r="N146" s="137" t="s">
        <v>44</v>
      </c>
      <c r="P146" s="172">
        <f t="shared" si="6"/>
        <v>0</v>
      </c>
      <c r="Q146" s="172">
        <v>9.1666666666666698E-6</v>
      </c>
      <c r="R146" s="172">
        <f t="shared" si="7"/>
        <v>5.5000000000000014E-4</v>
      </c>
      <c r="S146" s="172">
        <v>0</v>
      </c>
      <c r="T146" s="173">
        <f t="shared" si="8"/>
        <v>0</v>
      </c>
      <c r="AR146" s="174" t="s">
        <v>188</v>
      </c>
      <c r="AT146" s="174" t="s">
        <v>184</v>
      </c>
      <c r="AU146" s="174" t="s">
        <v>90</v>
      </c>
      <c r="AY146" s="17" t="s">
        <v>181</v>
      </c>
      <c r="BE146" s="103">
        <f t="shared" si="9"/>
        <v>0</v>
      </c>
      <c r="BF146" s="103">
        <f t="shared" si="10"/>
        <v>108</v>
      </c>
      <c r="BG146" s="103">
        <f t="shared" si="11"/>
        <v>0</v>
      </c>
      <c r="BH146" s="103">
        <f t="shared" si="12"/>
        <v>0</v>
      </c>
      <c r="BI146" s="103">
        <f t="shared" si="13"/>
        <v>0</v>
      </c>
      <c r="BJ146" s="17" t="s">
        <v>90</v>
      </c>
      <c r="BK146" s="103">
        <f t="shared" si="14"/>
        <v>108</v>
      </c>
      <c r="BL146" s="17" t="s">
        <v>188</v>
      </c>
      <c r="BM146" s="174" t="s">
        <v>216</v>
      </c>
    </row>
    <row r="147" spans="2:65" s="1" customFormat="1" ht="24.2" customHeight="1">
      <c r="B147" s="34"/>
      <c r="C147" s="163" t="s">
        <v>188</v>
      </c>
      <c r="D147" s="163" t="s">
        <v>184</v>
      </c>
      <c r="E147" s="164" t="s">
        <v>753</v>
      </c>
      <c r="F147" s="165" t="s">
        <v>754</v>
      </c>
      <c r="G147" s="166" t="s">
        <v>263</v>
      </c>
      <c r="H147" s="167">
        <v>40</v>
      </c>
      <c r="I147" s="168">
        <v>2.2000000000000002</v>
      </c>
      <c r="J147" s="169">
        <f t="shared" si="5"/>
        <v>88</v>
      </c>
      <c r="K147" s="170"/>
      <c r="L147" s="34"/>
      <c r="M147" s="171" t="s">
        <v>1</v>
      </c>
      <c r="N147" s="137" t="s">
        <v>44</v>
      </c>
      <c r="P147" s="172">
        <f t="shared" si="6"/>
        <v>0</v>
      </c>
      <c r="Q147" s="172">
        <v>1.2999999999999999E-5</v>
      </c>
      <c r="R147" s="172">
        <f t="shared" si="7"/>
        <v>5.1999999999999995E-4</v>
      </c>
      <c r="S147" s="172">
        <v>0</v>
      </c>
      <c r="T147" s="173">
        <f t="shared" si="8"/>
        <v>0</v>
      </c>
      <c r="AR147" s="174" t="s">
        <v>188</v>
      </c>
      <c r="AT147" s="174" t="s">
        <v>184</v>
      </c>
      <c r="AU147" s="174" t="s">
        <v>90</v>
      </c>
      <c r="AY147" s="17" t="s">
        <v>181</v>
      </c>
      <c r="BE147" s="103">
        <f t="shared" si="9"/>
        <v>0</v>
      </c>
      <c r="BF147" s="103">
        <f t="shared" si="10"/>
        <v>88</v>
      </c>
      <c r="BG147" s="103">
        <f t="shared" si="11"/>
        <v>0</v>
      </c>
      <c r="BH147" s="103">
        <f t="shared" si="12"/>
        <v>0</v>
      </c>
      <c r="BI147" s="103">
        <f t="shared" si="13"/>
        <v>0</v>
      </c>
      <c r="BJ147" s="17" t="s">
        <v>90</v>
      </c>
      <c r="BK147" s="103">
        <f t="shared" si="14"/>
        <v>88</v>
      </c>
      <c r="BL147" s="17" t="s">
        <v>188</v>
      </c>
      <c r="BM147" s="174" t="s">
        <v>229</v>
      </c>
    </row>
    <row r="148" spans="2:65" s="1" customFormat="1" ht="37.9" customHeight="1">
      <c r="B148" s="34"/>
      <c r="C148" s="163" t="s">
        <v>210</v>
      </c>
      <c r="D148" s="163" t="s">
        <v>184</v>
      </c>
      <c r="E148" s="164" t="s">
        <v>755</v>
      </c>
      <c r="F148" s="165" t="s">
        <v>756</v>
      </c>
      <c r="G148" s="166" t="s">
        <v>279</v>
      </c>
      <c r="H148" s="167">
        <v>12.8</v>
      </c>
      <c r="I148" s="168">
        <v>12.8</v>
      </c>
      <c r="J148" s="169">
        <f t="shared" si="5"/>
        <v>163.84</v>
      </c>
      <c r="K148" s="170"/>
      <c r="L148" s="34"/>
      <c r="M148" s="171" t="s">
        <v>1</v>
      </c>
      <c r="N148" s="137" t="s">
        <v>44</v>
      </c>
      <c r="P148" s="172">
        <f t="shared" si="6"/>
        <v>0</v>
      </c>
      <c r="Q148" s="172">
        <v>0</v>
      </c>
      <c r="R148" s="172">
        <f t="shared" si="7"/>
        <v>0</v>
      </c>
      <c r="S148" s="172">
        <v>0</v>
      </c>
      <c r="T148" s="173">
        <f t="shared" si="8"/>
        <v>0</v>
      </c>
      <c r="AR148" s="174" t="s">
        <v>188</v>
      </c>
      <c r="AT148" s="174" t="s">
        <v>184</v>
      </c>
      <c r="AU148" s="174" t="s">
        <v>90</v>
      </c>
      <c r="AY148" s="17" t="s">
        <v>181</v>
      </c>
      <c r="BE148" s="103">
        <f t="shared" si="9"/>
        <v>0</v>
      </c>
      <c r="BF148" s="103">
        <f t="shared" si="10"/>
        <v>163.84</v>
      </c>
      <c r="BG148" s="103">
        <f t="shared" si="11"/>
        <v>0</v>
      </c>
      <c r="BH148" s="103">
        <f t="shared" si="12"/>
        <v>0</v>
      </c>
      <c r="BI148" s="103">
        <f t="shared" si="13"/>
        <v>0</v>
      </c>
      <c r="BJ148" s="17" t="s">
        <v>90</v>
      </c>
      <c r="BK148" s="103">
        <f t="shared" si="14"/>
        <v>163.84</v>
      </c>
      <c r="BL148" s="17" t="s">
        <v>188</v>
      </c>
      <c r="BM148" s="174" t="s">
        <v>228</v>
      </c>
    </row>
    <row r="149" spans="2:65" s="1" customFormat="1" ht="37.9" customHeight="1">
      <c r="B149" s="34"/>
      <c r="C149" s="163" t="s">
        <v>216</v>
      </c>
      <c r="D149" s="163" t="s">
        <v>184</v>
      </c>
      <c r="E149" s="164" t="s">
        <v>757</v>
      </c>
      <c r="F149" s="165" t="s">
        <v>758</v>
      </c>
      <c r="G149" s="166" t="s">
        <v>279</v>
      </c>
      <c r="H149" s="167">
        <v>14.5</v>
      </c>
      <c r="I149" s="168">
        <v>18.649999999999999</v>
      </c>
      <c r="J149" s="169">
        <f t="shared" si="5"/>
        <v>270.43</v>
      </c>
      <c r="K149" s="170"/>
      <c r="L149" s="34"/>
      <c r="M149" s="171" t="s">
        <v>1</v>
      </c>
      <c r="N149" s="137" t="s">
        <v>44</v>
      </c>
      <c r="P149" s="172">
        <f t="shared" si="6"/>
        <v>0</v>
      </c>
      <c r="Q149" s="172">
        <v>0</v>
      </c>
      <c r="R149" s="172">
        <f t="shared" si="7"/>
        <v>0</v>
      </c>
      <c r="S149" s="172">
        <v>0</v>
      </c>
      <c r="T149" s="173">
        <f t="shared" si="8"/>
        <v>0</v>
      </c>
      <c r="AR149" s="174" t="s">
        <v>188</v>
      </c>
      <c r="AT149" s="174" t="s">
        <v>184</v>
      </c>
      <c r="AU149" s="174" t="s">
        <v>90</v>
      </c>
      <c r="AY149" s="17" t="s">
        <v>181</v>
      </c>
      <c r="BE149" s="103">
        <f t="shared" si="9"/>
        <v>0</v>
      </c>
      <c r="BF149" s="103">
        <f t="shared" si="10"/>
        <v>270.43</v>
      </c>
      <c r="BG149" s="103">
        <f t="shared" si="11"/>
        <v>0</v>
      </c>
      <c r="BH149" s="103">
        <f t="shared" si="12"/>
        <v>0</v>
      </c>
      <c r="BI149" s="103">
        <f t="shared" si="13"/>
        <v>0</v>
      </c>
      <c r="BJ149" s="17" t="s">
        <v>90</v>
      </c>
      <c r="BK149" s="103">
        <f t="shared" si="14"/>
        <v>270.43</v>
      </c>
      <c r="BL149" s="17" t="s">
        <v>188</v>
      </c>
      <c r="BM149" s="174" t="s">
        <v>250</v>
      </c>
    </row>
    <row r="150" spans="2:65" s="1" customFormat="1" ht="37.9" customHeight="1">
      <c r="B150" s="34"/>
      <c r="C150" s="163" t="s">
        <v>222</v>
      </c>
      <c r="D150" s="163" t="s">
        <v>184</v>
      </c>
      <c r="E150" s="164" t="s">
        <v>759</v>
      </c>
      <c r="F150" s="165" t="s">
        <v>760</v>
      </c>
      <c r="G150" s="166" t="s">
        <v>279</v>
      </c>
      <c r="H150" s="167">
        <v>2</v>
      </c>
      <c r="I150" s="168">
        <v>20</v>
      </c>
      <c r="J150" s="169">
        <f t="shared" si="5"/>
        <v>40</v>
      </c>
      <c r="K150" s="170"/>
      <c r="L150" s="34"/>
      <c r="M150" s="171" t="s">
        <v>1</v>
      </c>
      <c r="N150" s="137" t="s">
        <v>44</v>
      </c>
      <c r="P150" s="172">
        <f t="shared" si="6"/>
        <v>0</v>
      </c>
      <c r="Q150" s="172">
        <v>0</v>
      </c>
      <c r="R150" s="172">
        <f t="shared" si="7"/>
        <v>0</v>
      </c>
      <c r="S150" s="172">
        <v>0</v>
      </c>
      <c r="T150" s="173">
        <f t="shared" si="8"/>
        <v>0</v>
      </c>
      <c r="AR150" s="174" t="s">
        <v>188</v>
      </c>
      <c r="AT150" s="174" t="s">
        <v>184</v>
      </c>
      <c r="AU150" s="174" t="s">
        <v>90</v>
      </c>
      <c r="AY150" s="17" t="s">
        <v>181</v>
      </c>
      <c r="BE150" s="103">
        <f t="shared" si="9"/>
        <v>0</v>
      </c>
      <c r="BF150" s="103">
        <f t="shared" si="10"/>
        <v>40</v>
      </c>
      <c r="BG150" s="103">
        <f t="shared" si="11"/>
        <v>0</v>
      </c>
      <c r="BH150" s="103">
        <f t="shared" si="12"/>
        <v>0</v>
      </c>
      <c r="BI150" s="103">
        <f t="shared" si="13"/>
        <v>0</v>
      </c>
      <c r="BJ150" s="17" t="s">
        <v>90</v>
      </c>
      <c r="BK150" s="103">
        <f t="shared" si="14"/>
        <v>40</v>
      </c>
      <c r="BL150" s="17" t="s">
        <v>188</v>
      </c>
      <c r="BM150" s="174" t="s">
        <v>260</v>
      </c>
    </row>
    <row r="151" spans="2:65" s="1" customFormat="1" ht="24.2" customHeight="1">
      <c r="B151" s="34"/>
      <c r="C151" s="163" t="s">
        <v>229</v>
      </c>
      <c r="D151" s="163" t="s">
        <v>184</v>
      </c>
      <c r="E151" s="164" t="s">
        <v>761</v>
      </c>
      <c r="F151" s="165" t="s">
        <v>762</v>
      </c>
      <c r="G151" s="166" t="s">
        <v>279</v>
      </c>
      <c r="H151" s="167">
        <v>2</v>
      </c>
      <c r="I151" s="168">
        <v>40</v>
      </c>
      <c r="J151" s="169">
        <f t="shared" si="5"/>
        <v>80</v>
      </c>
      <c r="K151" s="170"/>
      <c r="L151" s="34"/>
      <c r="M151" s="171" t="s">
        <v>1</v>
      </c>
      <c r="N151" s="137" t="s">
        <v>44</v>
      </c>
      <c r="P151" s="172">
        <f t="shared" si="6"/>
        <v>0</v>
      </c>
      <c r="Q151" s="172">
        <v>0</v>
      </c>
      <c r="R151" s="172">
        <f t="shared" si="7"/>
        <v>0</v>
      </c>
      <c r="S151" s="172">
        <v>0</v>
      </c>
      <c r="T151" s="173">
        <f t="shared" si="8"/>
        <v>0</v>
      </c>
      <c r="AR151" s="174" t="s">
        <v>188</v>
      </c>
      <c r="AT151" s="174" t="s">
        <v>184</v>
      </c>
      <c r="AU151" s="174" t="s">
        <v>90</v>
      </c>
      <c r="AY151" s="17" t="s">
        <v>181</v>
      </c>
      <c r="BE151" s="103">
        <f t="shared" si="9"/>
        <v>0</v>
      </c>
      <c r="BF151" s="103">
        <f t="shared" si="10"/>
        <v>80</v>
      </c>
      <c r="BG151" s="103">
        <f t="shared" si="11"/>
        <v>0</v>
      </c>
      <c r="BH151" s="103">
        <f t="shared" si="12"/>
        <v>0</v>
      </c>
      <c r="BI151" s="103">
        <f t="shared" si="13"/>
        <v>0</v>
      </c>
      <c r="BJ151" s="17" t="s">
        <v>90</v>
      </c>
      <c r="BK151" s="103">
        <f t="shared" si="14"/>
        <v>80</v>
      </c>
      <c r="BL151" s="17" t="s">
        <v>188</v>
      </c>
      <c r="BM151" s="174" t="s">
        <v>271</v>
      </c>
    </row>
    <row r="152" spans="2:65" s="1" customFormat="1" ht="24.2" customHeight="1">
      <c r="B152" s="34"/>
      <c r="C152" s="163" t="s">
        <v>182</v>
      </c>
      <c r="D152" s="163" t="s">
        <v>184</v>
      </c>
      <c r="E152" s="164" t="s">
        <v>763</v>
      </c>
      <c r="F152" s="165" t="s">
        <v>764</v>
      </c>
      <c r="G152" s="166" t="s">
        <v>765</v>
      </c>
      <c r="H152" s="167">
        <v>3</v>
      </c>
      <c r="I152" s="168">
        <v>165</v>
      </c>
      <c r="J152" s="169">
        <f t="shared" si="5"/>
        <v>495</v>
      </c>
      <c r="K152" s="170"/>
      <c r="L152" s="34"/>
      <c r="M152" s="171" t="s">
        <v>1</v>
      </c>
      <c r="N152" s="137" t="s">
        <v>44</v>
      </c>
      <c r="P152" s="172">
        <f t="shared" si="6"/>
        <v>0</v>
      </c>
      <c r="Q152" s="172">
        <v>0</v>
      </c>
      <c r="R152" s="172">
        <f t="shared" si="7"/>
        <v>0</v>
      </c>
      <c r="S152" s="172">
        <v>0</v>
      </c>
      <c r="T152" s="173">
        <f t="shared" si="8"/>
        <v>0</v>
      </c>
      <c r="AR152" s="174" t="s">
        <v>188</v>
      </c>
      <c r="AT152" s="174" t="s">
        <v>184</v>
      </c>
      <c r="AU152" s="174" t="s">
        <v>90</v>
      </c>
      <c r="AY152" s="17" t="s">
        <v>181</v>
      </c>
      <c r="BE152" s="103">
        <f t="shared" si="9"/>
        <v>0</v>
      </c>
      <c r="BF152" s="103">
        <f t="shared" si="10"/>
        <v>495</v>
      </c>
      <c r="BG152" s="103">
        <f t="shared" si="11"/>
        <v>0</v>
      </c>
      <c r="BH152" s="103">
        <f t="shared" si="12"/>
        <v>0</v>
      </c>
      <c r="BI152" s="103">
        <f t="shared" si="13"/>
        <v>0</v>
      </c>
      <c r="BJ152" s="17" t="s">
        <v>90</v>
      </c>
      <c r="BK152" s="103">
        <f t="shared" si="14"/>
        <v>495</v>
      </c>
      <c r="BL152" s="17" t="s">
        <v>188</v>
      </c>
      <c r="BM152" s="174" t="s">
        <v>282</v>
      </c>
    </row>
    <row r="153" spans="2:65" s="1" customFormat="1" ht="21.75" customHeight="1">
      <c r="B153" s="34"/>
      <c r="C153" s="163" t="s">
        <v>228</v>
      </c>
      <c r="D153" s="163" t="s">
        <v>184</v>
      </c>
      <c r="E153" s="164" t="s">
        <v>309</v>
      </c>
      <c r="F153" s="165" t="s">
        <v>310</v>
      </c>
      <c r="G153" s="166" t="s">
        <v>311</v>
      </c>
      <c r="H153" s="167">
        <v>1.413</v>
      </c>
      <c r="I153" s="168">
        <v>25</v>
      </c>
      <c r="J153" s="169">
        <f t="shared" si="5"/>
        <v>35.33</v>
      </c>
      <c r="K153" s="170"/>
      <c r="L153" s="34"/>
      <c r="M153" s="171" t="s">
        <v>1</v>
      </c>
      <c r="N153" s="137" t="s">
        <v>44</v>
      </c>
      <c r="P153" s="172">
        <f t="shared" si="6"/>
        <v>0</v>
      </c>
      <c r="Q153" s="172">
        <v>0</v>
      </c>
      <c r="R153" s="172">
        <f t="shared" si="7"/>
        <v>0</v>
      </c>
      <c r="S153" s="172">
        <v>0</v>
      </c>
      <c r="T153" s="173">
        <f t="shared" si="8"/>
        <v>0</v>
      </c>
      <c r="AR153" s="174" t="s">
        <v>188</v>
      </c>
      <c r="AT153" s="174" t="s">
        <v>184</v>
      </c>
      <c r="AU153" s="174" t="s">
        <v>90</v>
      </c>
      <c r="AY153" s="17" t="s">
        <v>181</v>
      </c>
      <c r="BE153" s="103">
        <f t="shared" si="9"/>
        <v>0</v>
      </c>
      <c r="BF153" s="103">
        <f t="shared" si="10"/>
        <v>35.33</v>
      </c>
      <c r="BG153" s="103">
        <f t="shared" si="11"/>
        <v>0</v>
      </c>
      <c r="BH153" s="103">
        <f t="shared" si="12"/>
        <v>0</v>
      </c>
      <c r="BI153" s="103">
        <f t="shared" si="13"/>
        <v>0</v>
      </c>
      <c r="BJ153" s="17" t="s">
        <v>90</v>
      </c>
      <c r="BK153" s="103">
        <f t="shared" si="14"/>
        <v>35.33</v>
      </c>
      <c r="BL153" s="17" t="s">
        <v>188</v>
      </c>
      <c r="BM153" s="174" t="s">
        <v>7</v>
      </c>
    </row>
    <row r="154" spans="2:65" s="1" customFormat="1" ht="24.2" customHeight="1">
      <c r="B154" s="34"/>
      <c r="C154" s="163" t="s">
        <v>243</v>
      </c>
      <c r="D154" s="163" t="s">
        <v>184</v>
      </c>
      <c r="E154" s="164" t="s">
        <v>314</v>
      </c>
      <c r="F154" s="165" t="s">
        <v>315</v>
      </c>
      <c r="G154" s="166" t="s">
        <v>311</v>
      </c>
      <c r="H154" s="167">
        <v>12.717000000000001</v>
      </c>
      <c r="I154" s="168">
        <v>1.88</v>
      </c>
      <c r="J154" s="169">
        <f t="shared" si="5"/>
        <v>23.91</v>
      </c>
      <c r="K154" s="170"/>
      <c r="L154" s="34"/>
      <c r="M154" s="171" t="s">
        <v>1</v>
      </c>
      <c r="N154" s="137" t="s">
        <v>44</v>
      </c>
      <c r="P154" s="172">
        <f t="shared" si="6"/>
        <v>0</v>
      </c>
      <c r="Q154" s="172">
        <v>0</v>
      </c>
      <c r="R154" s="172">
        <f t="shared" si="7"/>
        <v>0</v>
      </c>
      <c r="S154" s="172">
        <v>0</v>
      </c>
      <c r="T154" s="173">
        <f t="shared" si="8"/>
        <v>0</v>
      </c>
      <c r="AR154" s="174" t="s">
        <v>188</v>
      </c>
      <c r="AT154" s="174" t="s">
        <v>184</v>
      </c>
      <c r="AU154" s="174" t="s">
        <v>90</v>
      </c>
      <c r="AY154" s="17" t="s">
        <v>181</v>
      </c>
      <c r="BE154" s="103">
        <f t="shared" si="9"/>
        <v>0</v>
      </c>
      <c r="BF154" s="103">
        <f t="shared" si="10"/>
        <v>23.91</v>
      </c>
      <c r="BG154" s="103">
        <f t="shared" si="11"/>
        <v>0</v>
      </c>
      <c r="BH154" s="103">
        <f t="shared" si="12"/>
        <v>0</v>
      </c>
      <c r="BI154" s="103">
        <f t="shared" si="13"/>
        <v>0</v>
      </c>
      <c r="BJ154" s="17" t="s">
        <v>90</v>
      </c>
      <c r="BK154" s="103">
        <f t="shared" si="14"/>
        <v>23.91</v>
      </c>
      <c r="BL154" s="17" t="s">
        <v>188</v>
      </c>
      <c r="BM154" s="174" t="s">
        <v>302</v>
      </c>
    </row>
    <row r="155" spans="2:65" s="1" customFormat="1" ht="24.2" customHeight="1">
      <c r="B155" s="34"/>
      <c r="C155" s="163" t="s">
        <v>250</v>
      </c>
      <c r="D155" s="163" t="s">
        <v>184</v>
      </c>
      <c r="E155" s="164" t="s">
        <v>319</v>
      </c>
      <c r="F155" s="165" t="s">
        <v>320</v>
      </c>
      <c r="G155" s="166" t="s">
        <v>311</v>
      </c>
      <c r="H155" s="167">
        <v>1.413</v>
      </c>
      <c r="I155" s="168">
        <v>25</v>
      </c>
      <c r="J155" s="169">
        <f t="shared" si="5"/>
        <v>35.33</v>
      </c>
      <c r="K155" s="170"/>
      <c r="L155" s="34"/>
      <c r="M155" s="171" t="s">
        <v>1</v>
      </c>
      <c r="N155" s="137" t="s">
        <v>44</v>
      </c>
      <c r="P155" s="172">
        <f t="shared" si="6"/>
        <v>0</v>
      </c>
      <c r="Q155" s="172">
        <v>0</v>
      </c>
      <c r="R155" s="172">
        <f t="shared" si="7"/>
        <v>0</v>
      </c>
      <c r="S155" s="172">
        <v>0</v>
      </c>
      <c r="T155" s="173">
        <f t="shared" si="8"/>
        <v>0</v>
      </c>
      <c r="AR155" s="174" t="s">
        <v>188</v>
      </c>
      <c r="AT155" s="174" t="s">
        <v>184</v>
      </c>
      <c r="AU155" s="174" t="s">
        <v>90</v>
      </c>
      <c r="AY155" s="17" t="s">
        <v>181</v>
      </c>
      <c r="BE155" s="103">
        <f t="shared" si="9"/>
        <v>0</v>
      </c>
      <c r="BF155" s="103">
        <f t="shared" si="10"/>
        <v>35.33</v>
      </c>
      <c r="BG155" s="103">
        <f t="shared" si="11"/>
        <v>0</v>
      </c>
      <c r="BH155" s="103">
        <f t="shared" si="12"/>
        <v>0</v>
      </c>
      <c r="BI155" s="103">
        <f t="shared" si="13"/>
        <v>0</v>
      </c>
      <c r="BJ155" s="17" t="s">
        <v>90</v>
      </c>
      <c r="BK155" s="103">
        <f t="shared" si="14"/>
        <v>35.33</v>
      </c>
      <c r="BL155" s="17" t="s">
        <v>188</v>
      </c>
      <c r="BM155" s="174" t="s">
        <v>313</v>
      </c>
    </row>
    <row r="156" spans="2:65" s="1" customFormat="1" ht="24.2" customHeight="1">
      <c r="B156" s="34"/>
      <c r="C156" s="163" t="s">
        <v>255</v>
      </c>
      <c r="D156" s="163" t="s">
        <v>184</v>
      </c>
      <c r="E156" s="164" t="s">
        <v>323</v>
      </c>
      <c r="F156" s="165" t="s">
        <v>324</v>
      </c>
      <c r="G156" s="166" t="s">
        <v>311</v>
      </c>
      <c r="H156" s="167">
        <v>8.4779999999999998</v>
      </c>
      <c r="I156" s="168">
        <v>5</v>
      </c>
      <c r="J156" s="169">
        <f t="shared" si="5"/>
        <v>42.39</v>
      </c>
      <c r="K156" s="170"/>
      <c r="L156" s="34"/>
      <c r="M156" s="171" t="s">
        <v>1</v>
      </c>
      <c r="N156" s="137" t="s">
        <v>44</v>
      </c>
      <c r="P156" s="172">
        <f t="shared" si="6"/>
        <v>0</v>
      </c>
      <c r="Q156" s="172">
        <v>0</v>
      </c>
      <c r="R156" s="172">
        <f t="shared" si="7"/>
        <v>0</v>
      </c>
      <c r="S156" s="172">
        <v>0</v>
      </c>
      <c r="T156" s="173">
        <f t="shared" si="8"/>
        <v>0</v>
      </c>
      <c r="AR156" s="174" t="s">
        <v>188</v>
      </c>
      <c r="AT156" s="174" t="s">
        <v>184</v>
      </c>
      <c r="AU156" s="174" t="s">
        <v>90</v>
      </c>
      <c r="AY156" s="17" t="s">
        <v>181</v>
      </c>
      <c r="BE156" s="103">
        <f t="shared" si="9"/>
        <v>0</v>
      </c>
      <c r="BF156" s="103">
        <f t="shared" si="10"/>
        <v>42.39</v>
      </c>
      <c r="BG156" s="103">
        <f t="shared" si="11"/>
        <v>0</v>
      </c>
      <c r="BH156" s="103">
        <f t="shared" si="12"/>
        <v>0</v>
      </c>
      <c r="BI156" s="103">
        <f t="shared" si="13"/>
        <v>0</v>
      </c>
      <c r="BJ156" s="17" t="s">
        <v>90</v>
      </c>
      <c r="BK156" s="103">
        <f t="shared" si="14"/>
        <v>42.39</v>
      </c>
      <c r="BL156" s="17" t="s">
        <v>188</v>
      </c>
      <c r="BM156" s="174" t="s">
        <v>322</v>
      </c>
    </row>
    <row r="157" spans="2:65" s="1" customFormat="1" ht="24.2" customHeight="1">
      <c r="B157" s="34"/>
      <c r="C157" s="163" t="s">
        <v>260</v>
      </c>
      <c r="D157" s="163" t="s">
        <v>184</v>
      </c>
      <c r="E157" s="164" t="s">
        <v>766</v>
      </c>
      <c r="F157" s="165" t="s">
        <v>767</v>
      </c>
      <c r="G157" s="166" t="s">
        <v>311</v>
      </c>
      <c r="H157" s="167">
        <v>1.413</v>
      </c>
      <c r="I157" s="168">
        <v>12</v>
      </c>
      <c r="J157" s="169">
        <f t="shared" si="5"/>
        <v>16.96</v>
      </c>
      <c r="K157" s="170"/>
      <c r="L157" s="34"/>
      <c r="M157" s="171" t="s">
        <v>1</v>
      </c>
      <c r="N157" s="137" t="s">
        <v>44</v>
      </c>
      <c r="P157" s="172">
        <f t="shared" si="6"/>
        <v>0</v>
      </c>
      <c r="Q157" s="172">
        <v>0</v>
      </c>
      <c r="R157" s="172">
        <f t="shared" si="7"/>
        <v>0</v>
      </c>
      <c r="S157" s="172">
        <v>0</v>
      </c>
      <c r="T157" s="173">
        <f t="shared" si="8"/>
        <v>0</v>
      </c>
      <c r="AR157" s="174" t="s">
        <v>188</v>
      </c>
      <c r="AT157" s="174" t="s">
        <v>184</v>
      </c>
      <c r="AU157" s="174" t="s">
        <v>90</v>
      </c>
      <c r="AY157" s="17" t="s">
        <v>181</v>
      </c>
      <c r="BE157" s="103">
        <f t="shared" si="9"/>
        <v>0</v>
      </c>
      <c r="BF157" s="103">
        <f t="shared" si="10"/>
        <v>16.96</v>
      </c>
      <c r="BG157" s="103">
        <f t="shared" si="11"/>
        <v>0</v>
      </c>
      <c r="BH157" s="103">
        <f t="shared" si="12"/>
        <v>0</v>
      </c>
      <c r="BI157" s="103">
        <f t="shared" si="13"/>
        <v>0</v>
      </c>
      <c r="BJ157" s="17" t="s">
        <v>90</v>
      </c>
      <c r="BK157" s="103">
        <f t="shared" si="14"/>
        <v>16.96</v>
      </c>
      <c r="BL157" s="17" t="s">
        <v>188</v>
      </c>
      <c r="BM157" s="174" t="s">
        <v>331</v>
      </c>
    </row>
    <row r="158" spans="2:65" s="1" customFormat="1" ht="24.2" customHeight="1">
      <c r="B158" s="34"/>
      <c r="C158" s="163" t="s">
        <v>266</v>
      </c>
      <c r="D158" s="163" t="s">
        <v>184</v>
      </c>
      <c r="E158" s="164" t="s">
        <v>328</v>
      </c>
      <c r="F158" s="165" t="s">
        <v>329</v>
      </c>
      <c r="G158" s="166" t="s">
        <v>311</v>
      </c>
      <c r="H158" s="167">
        <v>1.413</v>
      </c>
      <c r="I158" s="168">
        <v>38</v>
      </c>
      <c r="J158" s="169">
        <f t="shared" si="5"/>
        <v>53.69</v>
      </c>
      <c r="K158" s="170"/>
      <c r="L158" s="34"/>
      <c r="M158" s="171" t="s">
        <v>1</v>
      </c>
      <c r="N158" s="137" t="s">
        <v>44</v>
      </c>
      <c r="P158" s="172">
        <f t="shared" si="6"/>
        <v>0</v>
      </c>
      <c r="Q158" s="172">
        <v>0</v>
      </c>
      <c r="R158" s="172">
        <f t="shared" si="7"/>
        <v>0</v>
      </c>
      <c r="S158" s="172">
        <v>0</v>
      </c>
      <c r="T158" s="173">
        <f t="shared" si="8"/>
        <v>0</v>
      </c>
      <c r="AR158" s="174" t="s">
        <v>188</v>
      </c>
      <c r="AT158" s="174" t="s">
        <v>184</v>
      </c>
      <c r="AU158" s="174" t="s">
        <v>90</v>
      </c>
      <c r="AY158" s="17" t="s">
        <v>181</v>
      </c>
      <c r="BE158" s="103">
        <f t="shared" si="9"/>
        <v>0</v>
      </c>
      <c r="BF158" s="103">
        <f t="shared" si="10"/>
        <v>53.69</v>
      </c>
      <c r="BG158" s="103">
        <f t="shared" si="11"/>
        <v>0</v>
      </c>
      <c r="BH158" s="103">
        <f t="shared" si="12"/>
        <v>0</v>
      </c>
      <c r="BI158" s="103">
        <f t="shared" si="13"/>
        <v>0</v>
      </c>
      <c r="BJ158" s="17" t="s">
        <v>90</v>
      </c>
      <c r="BK158" s="103">
        <f t="shared" si="14"/>
        <v>53.69</v>
      </c>
      <c r="BL158" s="17" t="s">
        <v>188</v>
      </c>
      <c r="BM158" s="174" t="s">
        <v>345</v>
      </c>
    </row>
    <row r="159" spans="2:65" s="11" customFormat="1" ht="22.9" customHeight="1">
      <c r="B159" s="152"/>
      <c r="D159" s="153" t="s">
        <v>77</v>
      </c>
      <c r="E159" s="161" t="s">
        <v>335</v>
      </c>
      <c r="F159" s="161" t="s">
        <v>768</v>
      </c>
      <c r="I159" s="155"/>
      <c r="J159" s="162">
        <f>BK159</f>
        <v>251.45</v>
      </c>
      <c r="L159" s="152"/>
      <c r="M159" s="156"/>
      <c r="P159" s="157">
        <f>P160</f>
        <v>0</v>
      </c>
      <c r="R159" s="157">
        <f>R160</f>
        <v>0</v>
      </c>
      <c r="T159" s="158">
        <f>T160</f>
        <v>0</v>
      </c>
      <c r="AR159" s="153" t="s">
        <v>85</v>
      </c>
      <c r="AT159" s="159" t="s">
        <v>77</v>
      </c>
      <c r="AU159" s="159" t="s">
        <v>85</v>
      </c>
      <c r="AY159" s="153" t="s">
        <v>181</v>
      </c>
      <c r="BK159" s="160">
        <f>BK160</f>
        <v>251.45</v>
      </c>
    </row>
    <row r="160" spans="2:65" s="1" customFormat="1" ht="33" customHeight="1">
      <c r="B160" s="34"/>
      <c r="C160" s="163" t="s">
        <v>271</v>
      </c>
      <c r="D160" s="163" t="s">
        <v>184</v>
      </c>
      <c r="E160" s="164" t="s">
        <v>769</v>
      </c>
      <c r="F160" s="165" t="s">
        <v>770</v>
      </c>
      <c r="G160" s="166" t="s">
        <v>311</v>
      </c>
      <c r="H160" s="167">
        <v>5.0289999999999999</v>
      </c>
      <c r="I160" s="168">
        <v>50</v>
      </c>
      <c r="J160" s="169">
        <f>ROUND(I160*H160,2)</f>
        <v>251.45</v>
      </c>
      <c r="K160" s="170"/>
      <c r="L160" s="34"/>
      <c r="M160" s="171" t="s">
        <v>1</v>
      </c>
      <c r="N160" s="137" t="s">
        <v>44</v>
      </c>
      <c r="P160" s="172">
        <f>O160*H160</f>
        <v>0</v>
      </c>
      <c r="Q160" s="172">
        <v>0</v>
      </c>
      <c r="R160" s="172">
        <f>Q160*H160</f>
        <v>0</v>
      </c>
      <c r="S160" s="172">
        <v>0</v>
      </c>
      <c r="T160" s="173">
        <f>S160*H160</f>
        <v>0</v>
      </c>
      <c r="AR160" s="174" t="s">
        <v>188</v>
      </c>
      <c r="AT160" s="174" t="s">
        <v>184</v>
      </c>
      <c r="AU160" s="174" t="s">
        <v>90</v>
      </c>
      <c r="AY160" s="17" t="s">
        <v>181</v>
      </c>
      <c r="BE160" s="103">
        <f>IF(N160="základná",J160,0)</f>
        <v>0</v>
      </c>
      <c r="BF160" s="103">
        <f>IF(N160="znížená",J160,0)</f>
        <v>251.45</v>
      </c>
      <c r="BG160" s="103">
        <f>IF(N160="zákl. prenesená",J160,0)</f>
        <v>0</v>
      </c>
      <c r="BH160" s="103">
        <f>IF(N160="zníž. prenesená",J160,0)</f>
        <v>0</v>
      </c>
      <c r="BI160" s="103">
        <f>IF(N160="nulová",J160,0)</f>
        <v>0</v>
      </c>
      <c r="BJ160" s="17" t="s">
        <v>90</v>
      </c>
      <c r="BK160" s="103">
        <f>ROUND(I160*H160,2)</f>
        <v>251.45</v>
      </c>
      <c r="BL160" s="17" t="s">
        <v>188</v>
      </c>
      <c r="BM160" s="174" t="s">
        <v>360</v>
      </c>
    </row>
    <row r="161" spans="2:65" s="11" customFormat="1" ht="25.9" customHeight="1">
      <c r="B161" s="152"/>
      <c r="D161" s="153" t="s">
        <v>77</v>
      </c>
      <c r="E161" s="154" t="s">
        <v>341</v>
      </c>
      <c r="F161" s="154" t="s">
        <v>771</v>
      </c>
      <c r="I161" s="155"/>
      <c r="J161" s="135">
        <f>BK161</f>
        <v>15116.750000000002</v>
      </c>
      <c r="L161" s="152"/>
      <c r="M161" s="156"/>
      <c r="P161" s="157">
        <f>P162+P170+P191+P204+P244</f>
        <v>0</v>
      </c>
      <c r="R161" s="157">
        <f>R162+R170+R191+R204+R244</f>
        <v>50.658029999999997</v>
      </c>
      <c r="T161" s="158">
        <f>T162+T170+T191+T204+T244</f>
        <v>0</v>
      </c>
      <c r="AR161" s="153" t="s">
        <v>90</v>
      </c>
      <c r="AT161" s="159" t="s">
        <v>77</v>
      </c>
      <c r="AU161" s="159" t="s">
        <v>78</v>
      </c>
      <c r="AY161" s="153" t="s">
        <v>181</v>
      </c>
      <c r="BK161" s="160">
        <f>BK162+BK170+BK191+BK204+BK244</f>
        <v>15116.750000000002</v>
      </c>
    </row>
    <row r="162" spans="2:65" s="11" customFormat="1" ht="22.9" customHeight="1">
      <c r="B162" s="152"/>
      <c r="D162" s="153" t="s">
        <v>77</v>
      </c>
      <c r="E162" s="161" t="s">
        <v>543</v>
      </c>
      <c r="F162" s="161" t="s">
        <v>772</v>
      </c>
      <c r="I162" s="155"/>
      <c r="J162" s="162">
        <f>BK162</f>
        <v>101.21000000000001</v>
      </c>
      <c r="L162" s="152"/>
      <c r="M162" s="156"/>
      <c r="P162" s="157">
        <f>SUM(P163:P169)</f>
        <v>0</v>
      </c>
      <c r="R162" s="157">
        <f>SUM(R163:R169)</f>
        <v>2.2799999999999999E-3</v>
      </c>
      <c r="T162" s="158">
        <f>SUM(T163:T169)</f>
        <v>0</v>
      </c>
      <c r="AR162" s="153" t="s">
        <v>90</v>
      </c>
      <c r="AT162" s="159" t="s">
        <v>77</v>
      </c>
      <c r="AU162" s="159" t="s">
        <v>85</v>
      </c>
      <c r="AY162" s="153" t="s">
        <v>181</v>
      </c>
      <c r="BK162" s="160">
        <f>SUM(BK163:BK169)</f>
        <v>101.21000000000001</v>
      </c>
    </row>
    <row r="163" spans="2:65" s="1" customFormat="1" ht="24.2" customHeight="1">
      <c r="B163" s="34"/>
      <c r="C163" s="163" t="s">
        <v>276</v>
      </c>
      <c r="D163" s="163" t="s">
        <v>184</v>
      </c>
      <c r="E163" s="164" t="s">
        <v>773</v>
      </c>
      <c r="F163" s="165" t="s">
        <v>774</v>
      </c>
      <c r="G163" s="166" t="s">
        <v>279</v>
      </c>
      <c r="H163" s="167">
        <v>19.7</v>
      </c>
      <c r="I163" s="168">
        <v>1.5</v>
      </c>
      <c r="J163" s="169">
        <f t="shared" ref="J163:J169" si="15">ROUND(I163*H163,2)</f>
        <v>29.55</v>
      </c>
      <c r="K163" s="170"/>
      <c r="L163" s="34"/>
      <c r="M163" s="171" t="s">
        <v>1</v>
      </c>
      <c r="N163" s="137" t="s">
        <v>44</v>
      </c>
      <c r="P163" s="172">
        <f t="shared" ref="P163:P169" si="16">O163*H163</f>
        <v>0</v>
      </c>
      <c r="Q163" s="172">
        <v>9.1370558375634505E-6</v>
      </c>
      <c r="R163" s="172">
        <f t="shared" ref="R163:R169" si="17">Q163*H163</f>
        <v>1.7999999999999996E-4</v>
      </c>
      <c r="S163" s="172">
        <v>0</v>
      </c>
      <c r="T163" s="173">
        <f t="shared" ref="T163:T169" si="18">S163*H163</f>
        <v>0</v>
      </c>
      <c r="AR163" s="174" t="s">
        <v>271</v>
      </c>
      <c r="AT163" s="174" t="s">
        <v>184</v>
      </c>
      <c r="AU163" s="174" t="s">
        <v>90</v>
      </c>
      <c r="AY163" s="17" t="s">
        <v>181</v>
      </c>
      <c r="BE163" s="103">
        <f t="shared" ref="BE163:BE169" si="19">IF(N163="základná",J163,0)</f>
        <v>0</v>
      </c>
      <c r="BF163" s="103">
        <f t="shared" ref="BF163:BF169" si="20">IF(N163="znížená",J163,0)</f>
        <v>29.55</v>
      </c>
      <c r="BG163" s="103">
        <f t="shared" ref="BG163:BG169" si="21">IF(N163="zákl. prenesená",J163,0)</f>
        <v>0</v>
      </c>
      <c r="BH163" s="103">
        <f t="shared" ref="BH163:BH169" si="22">IF(N163="zníž. prenesená",J163,0)</f>
        <v>0</v>
      </c>
      <c r="BI163" s="103">
        <f t="shared" ref="BI163:BI169" si="23">IF(N163="nulová",J163,0)</f>
        <v>0</v>
      </c>
      <c r="BJ163" s="17" t="s">
        <v>90</v>
      </c>
      <c r="BK163" s="103">
        <f t="shared" ref="BK163:BK169" si="24">ROUND(I163*H163,2)</f>
        <v>29.55</v>
      </c>
      <c r="BL163" s="17" t="s">
        <v>271</v>
      </c>
      <c r="BM163" s="174" t="s">
        <v>373</v>
      </c>
    </row>
    <row r="164" spans="2:65" s="1" customFormat="1" ht="24.2" customHeight="1">
      <c r="B164" s="34"/>
      <c r="C164" s="205" t="s">
        <v>282</v>
      </c>
      <c r="D164" s="205" t="s">
        <v>509</v>
      </c>
      <c r="E164" s="206" t="s">
        <v>775</v>
      </c>
      <c r="F164" s="207" t="s">
        <v>776</v>
      </c>
      <c r="G164" s="208" t="s">
        <v>279</v>
      </c>
      <c r="H164" s="209">
        <v>13.7</v>
      </c>
      <c r="I164" s="210">
        <v>1.1000000000000001</v>
      </c>
      <c r="J164" s="211">
        <f t="shared" si="15"/>
        <v>15.07</v>
      </c>
      <c r="K164" s="212"/>
      <c r="L164" s="213"/>
      <c r="M164" s="214" t="s">
        <v>1</v>
      </c>
      <c r="N164" s="215" t="s">
        <v>44</v>
      </c>
      <c r="P164" s="172">
        <f t="shared" si="16"/>
        <v>0</v>
      </c>
      <c r="Q164" s="172">
        <v>8.0291970802919696E-5</v>
      </c>
      <c r="R164" s="172">
        <f t="shared" si="17"/>
        <v>1.0999999999999998E-3</v>
      </c>
      <c r="S164" s="172">
        <v>0</v>
      </c>
      <c r="T164" s="173">
        <f t="shared" si="18"/>
        <v>0</v>
      </c>
      <c r="AR164" s="174" t="s">
        <v>360</v>
      </c>
      <c r="AT164" s="174" t="s">
        <v>509</v>
      </c>
      <c r="AU164" s="174" t="s">
        <v>90</v>
      </c>
      <c r="AY164" s="17" t="s">
        <v>181</v>
      </c>
      <c r="BE164" s="103">
        <f t="shared" si="19"/>
        <v>0</v>
      </c>
      <c r="BF164" s="103">
        <f t="shared" si="20"/>
        <v>15.07</v>
      </c>
      <c r="BG164" s="103">
        <f t="shared" si="21"/>
        <v>0</v>
      </c>
      <c r="BH164" s="103">
        <f t="shared" si="22"/>
        <v>0</v>
      </c>
      <c r="BI164" s="103">
        <f t="shared" si="23"/>
        <v>0</v>
      </c>
      <c r="BJ164" s="17" t="s">
        <v>90</v>
      </c>
      <c r="BK164" s="103">
        <f t="shared" si="24"/>
        <v>15.07</v>
      </c>
      <c r="BL164" s="17" t="s">
        <v>271</v>
      </c>
      <c r="BM164" s="174" t="s">
        <v>383</v>
      </c>
    </row>
    <row r="165" spans="2:65" s="1" customFormat="1" ht="24.2" customHeight="1">
      <c r="B165" s="34"/>
      <c r="C165" s="205" t="s">
        <v>288</v>
      </c>
      <c r="D165" s="205" t="s">
        <v>509</v>
      </c>
      <c r="E165" s="206" t="s">
        <v>777</v>
      </c>
      <c r="F165" s="207" t="s">
        <v>778</v>
      </c>
      <c r="G165" s="208" t="s">
        <v>279</v>
      </c>
      <c r="H165" s="209">
        <v>6</v>
      </c>
      <c r="I165" s="210">
        <v>1.25</v>
      </c>
      <c r="J165" s="211">
        <f t="shared" si="15"/>
        <v>7.5</v>
      </c>
      <c r="K165" s="212"/>
      <c r="L165" s="213"/>
      <c r="M165" s="214" t="s">
        <v>1</v>
      </c>
      <c r="N165" s="215" t="s">
        <v>44</v>
      </c>
      <c r="P165" s="172">
        <f t="shared" si="16"/>
        <v>0</v>
      </c>
      <c r="Q165" s="172">
        <v>9.0000000000000006E-5</v>
      </c>
      <c r="R165" s="172">
        <f t="shared" si="17"/>
        <v>5.4000000000000001E-4</v>
      </c>
      <c r="S165" s="172">
        <v>0</v>
      </c>
      <c r="T165" s="173">
        <f t="shared" si="18"/>
        <v>0</v>
      </c>
      <c r="AR165" s="174" t="s">
        <v>360</v>
      </c>
      <c r="AT165" s="174" t="s">
        <v>509</v>
      </c>
      <c r="AU165" s="174" t="s">
        <v>90</v>
      </c>
      <c r="AY165" s="17" t="s">
        <v>181</v>
      </c>
      <c r="BE165" s="103">
        <f t="shared" si="19"/>
        <v>0</v>
      </c>
      <c r="BF165" s="103">
        <f t="shared" si="20"/>
        <v>7.5</v>
      </c>
      <c r="BG165" s="103">
        <f t="shared" si="21"/>
        <v>0</v>
      </c>
      <c r="BH165" s="103">
        <f t="shared" si="22"/>
        <v>0</v>
      </c>
      <c r="BI165" s="103">
        <f t="shared" si="23"/>
        <v>0</v>
      </c>
      <c r="BJ165" s="17" t="s">
        <v>90</v>
      </c>
      <c r="BK165" s="103">
        <f t="shared" si="24"/>
        <v>7.5</v>
      </c>
      <c r="BL165" s="17" t="s">
        <v>271</v>
      </c>
      <c r="BM165" s="174" t="s">
        <v>393</v>
      </c>
    </row>
    <row r="166" spans="2:65" s="1" customFormat="1" ht="24.2" customHeight="1">
      <c r="B166" s="34"/>
      <c r="C166" s="163" t="s">
        <v>7</v>
      </c>
      <c r="D166" s="163" t="s">
        <v>184</v>
      </c>
      <c r="E166" s="164" t="s">
        <v>779</v>
      </c>
      <c r="F166" s="165" t="s">
        <v>780</v>
      </c>
      <c r="G166" s="166" t="s">
        <v>279</v>
      </c>
      <c r="H166" s="167">
        <v>14</v>
      </c>
      <c r="I166" s="168">
        <v>1.5</v>
      </c>
      <c r="J166" s="169">
        <f t="shared" si="15"/>
        <v>21</v>
      </c>
      <c r="K166" s="170"/>
      <c r="L166" s="34"/>
      <c r="M166" s="171" t="s">
        <v>1</v>
      </c>
      <c r="N166" s="137" t="s">
        <v>44</v>
      </c>
      <c r="P166" s="172">
        <f t="shared" si="16"/>
        <v>0</v>
      </c>
      <c r="Q166" s="172">
        <v>2.0000000000000002E-5</v>
      </c>
      <c r="R166" s="172">
        <f t="shared" si="17"/>
        <v>2.8000000000000003E-4</v>
      </c>
      <c r="S166" s="172">
        <v>0</v>
      </c>
      <c r="T166" s="173">
        <f t="shared" si="18"/>
        <v>0</v>
      </c>
      <c r="AR166" s="174" t="s">
        <v>271</v>
      </c>
      <c r="AT166" s="174" t="s">
        <v>184</v>
      </c>
      <c r="AU166" s="174" t="s">
        <v>90</v>
      </c>
      <c r="AY166" s="17" t="s">
        <v>181</v>
      </c>
      <c r="BE166" s="103">
        <f t="shared" si="19"/>
        <v>0</v>
      </c>
      <c r="BF166" s="103">
        <f t="shared" si="20"/>
        <v>21</v>
      </c>
      <c r="BG166" s="103">
        <f t="shared" si="21"/>
        <v>0</v>
      </c>
      <c r="BH166" s="103">
        <f t="shared" si="22"/>
        <v>0</v>
      </c>
      <c r="BI166" s="103">
        <f t="shared" si="23"/>
        <v>0</v>
      </c>
      <c r="BJ166" s="17" t="s">
        <v>90</v>
      </c>
      <c r="BK166" s="103">
        <f t="shared" si="24"/>
        <v>21</v>
      </c>
      <c r="BL166" s="17" t="s">
        <v>271</v>
      </c>
      <c r="BM166" s="174" t="s">
        <v>405</v>
      </c>
    </row>
    <row r="167" spans="2:65" s="1" customFormat="1" ht="24.2" customHeight="1">
      <c r="B167" s="34"/>
      <c r="C167" s="205" t="s">
        <v>297</v>
      </c>
      <c r="D167" s="205" t="s">
        <v>509</v>
      </c>
      <c r="E167" s="206" t="s">
        <v>781</v>
      </c>
      <c r="F167" s="207" t="s">
        <v>782</v>
      </c>
      <c r="G167" s="208" t="s">
        <v>279</v>
      </c>
      <c r="H167" s="209">
        <v>10</v>
      </c>
      <c r="I167" s="210">
        <v>1.2</v>
      </c>
      <c r="J167" s="211">
        <f t="shared" si="15"/>
        <v>12</v>
      </c>
      <c r="K167" s="212"/>
      <c r="L167" s="213"/>
      <c r="M167" s="214" t="s">
        <v>1</v>
      </c>
      <c r="N167" s="215" t="s">
        <v>44</v>
      </c>
      <c r="P167" s="172">
        <f t="shared" si="16"/>
        <v>0</v>
      </c>
      <c r="Q167" s="172">
        <v>1.0000000000000001E-5</v>
      </c>
      <c r="R167" s="172">
        <f t="shared" si="17"/>
        <v>1E-4</v>
      </c>
      <c r="S167" s="172">
        <v>0</v>
      </c>
      <c r="T167" s="173">
        <f t="shared" si="18"/>
        <v>0</v>
      </c>
      <c r="AR167" s="174" t="s">
        <v>360</v>
      </c>
      <c r="AT167" s="174" t="s">
        <v>509</v>
      </c>
      <c r="AU167" s="174" t="s">
        <v>90</v>
      </c>
      <c r="AY167" s="17" t="s">
        <v>181</v>
      </c>
      <c r="BE167" s="103">
        <f t="shared" si="19"/>
        <v>0</v>
      </c>
      <c r="BF167" s="103">
        <f t="shared" si="20"/>
        <v>12</v>
      </c>
      <c r="BG167" s="103">
        <f t="shared" si="21"/>
        <v>0</v>
      </c>
      <c r="BH167" s="103">
        <f t="shared" si="22"/>
        <v>0</v>
      </c>
      <c r="BI167" s="103">
        <f t="shared" si="23"/>
        <v>0</v>
      </c>
      <c r="BJ167" s="17" t="s">
        <v>90</v>
      </c>
      <c r="BK167" s="103">
        <f t="shared" si="24"/>
        <v>12</v>
      </c>
      <c r="BL167" s="17" t="s">
        <v>271</v>
      </c>
      <c r="BM167" s="174" t="s">
        <v>417</v>
      </c>
    </row>
    <row r="168" spans="2:65" s="1" customFormat="1" ht="24.2" customHeight="1">
      <c r="B168" s="34"/>
      <c r="C168" s="205" t="s">
        <v>302</v>
      </c>
      <c r="D168" s="205" t="s">
        <v>509</v>
      </c>
      <c r="E168" s="206" t="s">
        <v>783</v>
      </c>
      <c r="F168" s="207" t="s">
        <v>784</v>
      </c>
      <c r="G168" s="208" t="s">
        <v>279</v>
      </c>
      <c r="H168" s="209">
        <v>4</v>
      </c>
      <c r="I168" s="210">
        <v>1.5</v>
      </c>
      <c r="J168" s="211">
        <f t="shared" si="15"/>
        <v>6</v>
      </c>
      <c r="K168" s="212"/>
      <c r="L168" s="213"/>
      <c r="M168" s="214" t="s">
        <v>1</v>
      </c>
      <c r="N168" s="215" t="s">
        <v>44</v>
      </c>
      <c r="P168" s="172">
        <f t="shared" si="16"/>
        <v>0</v>
      </c>
      <c r="Q168" s="172">
        <v>2.0000000000000002E-5</v>
      </c>
      <c r="R168" s="172">
        <f t="shared" si="17"/>
        <v>8.0000000000000007E-5</v>
      </c>
      <c r="S168" s="172">
        <v>0</v>
      </c>
      <c r="T168" s="173">
        <f t="shared" si="18"/>
        <v>0</v>
      </c>
      <c r="AR168" s="174" t="s">
        <v>360</v>
      </c>
      <c r="AT168" s="174" t="s">
        <v>509</v>
      </c>
      <c r="AU168" s="174" t="s">
        <v>90</v>
      </c>
      <c r="AY168" s="17" t="s">
        <v>181</v>
      </c>
      <c r="BE168" s="103">
        <f t="shared" si="19"/>
        <v>0</v>
      </c>
      <c r="BF168" s="103">
        <f t="shared" si="20"/>
        <v>6</v>
      </c>
      <c r="BG168" s="103">
        <f t="shared" si="21"/>
        <v>0</v>
      </c>
      <c r="BH168" s="103">
        <f t="shared" si="22"/>
        <v>0</v>
      </c>
      <c r="BI168" s="103">
        <f t="shared" si="23"/>
        <v>0</v>
      </c>
      <c r="BJ168" s="17" t="s">
        <v>90</v>
      </c>
      <c r="BK168" s="103">
        <f t="shared" si="24"/>
        <v>6</v>
      </c>
      <c r="BL168" s="17" t="s">
        <v>271</v>
      </c>
      <c r="BM168" s="174" t="s">
        <v>611</v>
      </c>
    </row>
    <row r="169" spans="2:65" s="1" customFormat="1" ht="24.2" customHeight="1">
      <c r="B169" s="34"/>
      <c r="C169" s="163" t="s">
        <v>308</v>
      </c>
      <c r="D169" s="163" t="s">
        <v>184</v>
      </c>
      <c r="E169" s="164" t="s">
        <v>785</v>
      </c>
      <c r="F169" s="165" t="s">
        <v>786</v>
      </c>
      <c r="G169" s="166" t="s">
        <v>428</v>
      </c>
      <c r="H169" s="192">
        <v>10.97</v>
      </c>
      <c r="I169" s="168">
        <v>0.92</v>
      </c>
      <c r="J169" s="169">
        <f t="shared" si="15"/>
        <v>10.09</v>
      </c>
      <c r="K169" s="170"/>
      <c r="L169" s="34"/>
      <c r="M169" s="171" t="s">
        <v>1</v>
      </c>
      <c r="N169" s="137" t="s">
        <v>44</v>
      </c>
      <c r="P169" s="172">
        <f t="shared" si="16"/>
        <v>0</v>
      </c>
      <c r="Q169" s="172">
        <v>0</v>
      </c>
      <c r="R169" s="172">
        <f t="shared" si="17"/>
        <v>0</v>
      </c>
      <c r="S169" s="172">
        <v>0</v>
      </c>
      <c r="T169" s="173">
        <f t="shared" si="18"/>
        <v>0</v>
      </c>
      <c r="AR169" s="174" t="s">
        <v>271</v>
      </c>
      <c r="AT169" s="174" t="s">
        <v>184</v>
      </c>
      <c r="AU169" s="174" t="s">
        <v>90</v>
      </c>
      <c r="AY169" s="17" t="s">
        <v>181</v>
      </c>
      <c r="BE169" s="103">
        <f t="shared" si="19"/>
        <v>0</v>
      </c>
      <c r="BF169" s="103">
        <f t="shared" si="20"/>
        <v>10.09</v>
      </c>
      <c r="BG169" s="103">
        <f t="shared" si="21"/>
        <v>0</v>
      </c>
      <c r="BH169" s="103">
        <f t="shared" si="22"/>
        <v>0</v>
      </c>
      <c r="BI169" s="103">
        <f t="shared" si="23"/>
        <v>0</v>
      </c>
      <c r="BJ169" s="17" t="s">
        <v>90</v>
      </c>
      <c r="BK169" s="103">
        <f t="shared" si="24"/>
        <v>10.09</v>
      </c>
      <c r="BL169" s="17" t="s">
        <v>271</v>
      </c>
      <c r="BM169" s="174" t="s">
        <v>621</v>
      </c>
    </row>
    <row r="170" spans="2:65" s="11" customFormat="1" ht="22.9" customHeight="1">
      <c r="B170" s="152"/>
      <c r="D170" s="153" t="s">
        <v>77</v>
      </c>
      <c r="E170" s="161" t="s">
        <v>343</v>
      </c>
      <c r="F170" s="161" t="s">
        <v>787</v>
      </c>
      <c r="I170" s="155"/>
      <c r="J170" s="162">
        <f>BK170</f>
        <v>3707.75</v>
      </c>
      <c r="L170" s="152"/>
      <c r="M170" s="156"/>
      <c r="P170" s="157">
        <f>SUM(P171:P190)</f>
        <v>0</v>
      </c>
      <c r="R170" s="157">
        <f>SUM(R171:R190)</f>
        <v>8.4020000000000011E-2</v>
      </c>
      <c r="T170" s="158">
        <f>SUM(T171:T190)</f>
        <v>0</v>
      </c>
      <c r="AR170" s="153" t="s">
        <v>90</v>
      </c>
      <c r="AT170" s="159" t="s">
        <v>77</v>
      </c>
      <c r="AU170" s="159" t="s">
        <v>85</v>
      </c>
      <c r="AY170" s="153" t="s">
        <v>181</v>
      </c>
      <c r="BK170" s="160">
        <f>SUM(BK171:BK190)</f>
        <v>3707.75</v>
      </c>
    </row>
    <row r="171" spans="2:65" s="1" customFormat="1" ht="24.2" customHeight="1">
      <c r="B171" s="34"/>
      <c r="C171" s="163" t="s">
        <v>313</v>
      </c>
      <c r="D171" s="163" t="s">
        <v>184</v>
      </c>
      <c r="E171" s="164" t="s">
        <v>788</v>
      </c>
      <c r="F171" s="165" t="s">
        <v>789</v>
      </c>
      <c r="G171" s="166" t="s">
        <v>225</v>
      </c>
      <c r="H171" s="167">
        <v>1</v>
      </c>
      <c r="I171" s="168">
        <v>50</v>
      </c>
      <c r="J171" s="169">
        <f t="shared" ref="J171:J190" si="25">ROUND(I171*H171,2)</f>
        <v>50</v>
      </c>
      <c r="K171" s="170"/>
      <c r="L171" s="34"/>
      <c r="M171" s="171" t="s">
        <v>1</v>
      </c>
      <c r="N171" s="137" t="s">
        <v>44</v>
      </c>
      <c r="P171" s="172">
        <f t="shared" ref="P171:P190" si="26">O171*H171</f>
        <v>0</v>
      </c>
      <c r="Q171" s="172">
        <v>4.7200000000000002E-3</v>
      </c>
      <c r="R171" s="172">
        <f t="shared" ref="R171:R190" si="27">Q171*H171</f>
        <v>4.7200000000000002E-3</v>
      </c>
      <c r="S171" s="172">
        <v>0</v>
      </c>
      <c r="T171" s="173">
        <f t="shared" ref="T171:T190" si="28">S171*H171</f>
        <v>0</v>
      </c>
      <c r="AR171" s="174" t="s">
        <v>271</v>
      </c>
      <c r="AT171" s="174" t="s">
        <v>184</v>
      </c>
      <c r="AU171" s="174" t="s">
        <v>90</v>
      </c>
      <c r="AY171" s="17" t="s">
        <v>181</v>
      </c>
      <c r="BE171" s="103">
        <f t="shared" ref="BE171:BE190" si="29">IF(N171="základná",J171,0)</f>
        <v>0</v>
      </c>
      <c r="BF171" s="103">
        <f t="shared" ref="BF171:BF190" si="30">IF(N171="znížená",J171,0)</f>
        <v>50</v>
      </c>
      <c r="BG171" s="103">
        <f t="shared" ref="BG171:BG190" si="31">IF(N171="zákl. prenesená",J171,0)</f>
        <v>0</v>
      </c>
      <c r="BH171" s="103">
        <f t="shared" ref="BH171:BH190" si="32">IF(N171="zníž. prenesená",J171,0)</f>
        <v>0</v>
      </c>
      <c r="BI171" s="103">
        <f t="shared" ref="BI171:BI190" si="33">IF(N171="nulová",J171,0)</f>
        <v>0</v>
      </c>
      <c r="BJ171" s="17" t="s">
        <v>90</v>
      </c>
      <c r="BK171" s="103">
        <f t="shared" ref="BK171:BK190" si="34">ROUND(I171*H171,2)</f>
        <v>50</v>
      </c>
      <c r="BL171" s="17" t="s">
        <v>271</v>
      </c>
      <c r="BM171" s="174" t="s">
        <v>631</v>
      </c>
    </row>
    <row r="172" spans="2:65" s="1" customFormat="1" ht="24.2" customHeight="1">
      <c r="B172" s="34"/>
      <c r="C172" s="163" t="s">
        <v>318</v>
      </c>
      <c r="D172" s="163" t="s">
        <v>184</v>
      </c>
      <c r="E172" s="164" t="s">
        <v>790</v>
      </c>
      <c r="F172" s="165" t="s">
        <v>791</v>
      </c>
      <c r="G172" s="166" t="s">
        <v>225</v>
      </c>
      <c r="H172" s="167">
        <v>5</v>
      </c>
      <c r="I172" s="168">
        <v>26.8</v>
      </c>
      <c r="J172" s="169">
        <f t="shared" si="25"/>
        <v>134</v>
      </c>
      <c r="K172" s="170"/>
      <c r="L172" s="34"/>
      <c r="M172" s="171" t="s">
        <v>1</v>
      </c>
      <c r="N172" s="137" t="s">
        <v>44</v>
      </c>
      <c r="P172" s="172">
        <f t="shared" si="26"/>
        <v>0</v>
      </c>
      <c r="Q172" s="172">
        <v>2.3000000000000001E-4</v>
      </c>
      <c r="R172" s="172">
        <f t="shared" si="27"/>
        <v>1.15E-3</v>
      </c>
      <c r="S172" s="172">
        <v>0</v>
      </c>
      <c r="T172" s="173">
        <f t="shared" si="28"/>
        <v>0</v>
      </c>
      <c r="AR172" s="174" t="s">
        <v>271</v>
      </c>
      <c r="AT172" s="174" t="s">
        <v>184</v>
      </c>
      <c r="AU172" s="174" t="s">
        <v>90</v>
      </c>
      <c r="AY172" s="17" t="s">
        <v>181</v>
      </c>
      <c r="BE172" s="103">
        <f t="shared" si="29"/>
        <v>0</v>
      </c>
      <c r="BF172" s="103">
        <f t="shared" si="30"/>
        <v>134</v>
      </c>
      <c r="BG172" s="103">
        <f t="shared" si="31"/>
        <v>0</v>
      </c>
      <c r="BH172" s="103">
        <f t="shared" si="32"/>
        <v>0</v>
      </c>
      <c r="BI172" s="103">
        <f t="shared" si="33"/>
        <v>0</v>
      </c>
      <c r="BJ172" s="17" t="s">
        <v>90</v>
      </c>
      <c r="BK172" s="103">
        <f t="shared" si="34"/>
        <v>134</v>
      </c>
      <c r="BL172" s="17" t="s">
        <v>271</v>
      </c>
      <c r="BM172" s="174" t="s">
        <v>640</v>
      </c>
    </row>
    <row r="173" spans="2:65" s="1" customFormat="1" ht="33" customHeight="1">
      <c r="B173" s="34"/>
      <c r="C173" s="163" t="s">
        <v>322</v>
      </c>
      <c r="D173" s="163" t="s">
        <v>184</v>
      </c>
      <c r="E173" s="164" t="s">
        <v>792</v>
      </c>
      <c r="F173" s="165" t="s">
        <v>793</v>
      </c>
      <c r="G173" s="166" t="s">
        <v>225</v>
      </c>
      <c r="H173" s="167">
        <v>5</v>
      </c>
      <c r="I173" s="168">
        <v>56.5</v>
      </c>
      <c r="J173" s="169">
        <f t="shared" si="25"/>
        <v>282.5</v>
      </c>
      <c r="K173" s="170"/>
      <c r="L173" s="34"/>
      <c r="M173" s="171" t="s">
        <v>1</v>
      </c>
      <c r="N173" s="137" t="s">
        <v>44</v>
      </c>
      <c r="P173" s="172">
        <f t="shared" si="26"/>
        <v>0</v>
      </c>
      <c r="Q173" s="172">
        <v>8.9999999999999998E-4</v>
      </c>
      <c r="R173" s="172">
        <f t="shared" si="27"/>
        <v>4.4999999999999997E-3</v>
      </c>
      <c r="S173" s="172">
        <v>0</v>
      </c>
      <c r="T173" s="173">
        <f t="shared" si="28"/>
        <v>0</v>
      </c>
      <c r="AR173" s="174" t="s">
        <v>271</v>
      </c>
      <c r="AT173" s="174" t="s">
        <v>184</v>
      </c>
      <c r="AU173" s="174" t="s">
        <v>90</v>
      </c>
      <c r="AY173" s="17" t="s">
        <v>181</v>
      </c>
      <c r="BE173" s="103">
        <f t="shared" si="29"/>
        <v>0</v>
      </c>
      <c r="BF173" s="103">
        <f t="shared" si="30"/>
        <v>282.5</v>
      </c>
      <c r="BG173" s="103">
        <f t="shared" si="31"/>
        <v>0</v>
      </c>
      <c r="BH173" s="103">
        <f t="shared" si="32"/>
        <v>0</v>
      </c>
      <c r="BI173" s="103">
        <f t="shared" si="33"/>
        <v>0</v>
      </c>
      <c r="BJ173" s="17" t="s">
        <v>90</v>
      </c>
      <c r="BK173" s="103">
        <f t="shared" si="34"/>
        <v>282.5</v>
      </c>
      <c r="BL173" s="17" t="s">
        <v>271</v>
      </c>
      <c r="BM173" s="174" t="s">
        <v>651</v>
      </c>
    </row>
    <row r="174" spans="2:65" s="1" customFormat="1" ht="16.5" customHeight="1">
      <c r="B174" s="34"/>
      <c r="C174" s="163" t="s">
        <v>327</v>
      </c>
      <c r="D174" s="163" t="s">
        <v>184</v>
      </c>
      <c r="E174" s="164" t="s">
        <v>794</v>
      </c>
      <c r="F174" s="165" t="s">
        <v>795</v>
      </c>
      <c r="G174" s="166" t="s">
        <v>279</v>
      </c>
      <c r="H174" s="167">
        <v>6</v>
      </c>
      <c r="I174" s="168">
        <v>20.99</v>
      </c>
      <c r="J174" s="169">
        <f t="shared" si="25"/>
        <v>125.94</v>
      </c>
      <c r="K174" s="170"/>
      <c r="L174" s="34"/>
      <c r="M174" s="171" t="s">
        <v>1</v>
      </c>
      <c r="N174" s="137" t="s">
        <v>44</v>
      </c>
      <c r="P174" s="172">
        <f t="shared" si="26"/>
        <v>0</v>
      </c>
      <c r="Q174" s="172">
        <v>1.47E-3</v>
      </c>
      <c r="R174" s="172">
        <f t="shared" si="27"/>
        <v>8.8199999999999997E-3</v>
      </c>
      <c r="S174" s="172">
        <v>0</v>
      </c>
      <c r="T174" s="173">
        <f t="shared" si="28"/>
        <v>0</v>
      </c>
      <c r="AR174" s="174" t="s">
        <v>271</v>
      </c>
      <c r="AT174" s="174" t="s">
        <v>184</v>
      </c>
      <c r="AU174" s="174" t="s">
        <v>90</v>
      </c>
      <c r="AY174" s="17" t="s">
        <v>181</v>
      </c>
      <c r="BE174" s="103">
        <f t="shared" si="29"/>
        <v>0</v>
      </c>
      <c r="BF174" s="103">
        <f t="shared" si="30"/>
        <v>125.94</v>
      </c>
      <c r="BG174" s="103">
        <f t="shared" si="31"/>
        <v>0</v>
      </c>
      <c r="BH174" s="103">
        <f t="shared" si="32"/>
        <v>0</v>
      </c>
      <c r="BI174" s="103">
        <f t="shared" si="33"/>
        <v>0</v>
      </c>
      <c r="BJ174" s="17" t="s">
        <v>90</v>
      </c>
      <c r="BK174" s="103">
        <f t="shared" si="34"/>
        <v>125.94</v>
      </c>
      <c r="BL174" s="17" t="s">
        <v>271</v>
      </c>
      <c r="BM174" s="174" t="s">
        <v>796</v>
      </c>
    </row>
    <row r="175" spans="2:65" s="1" customFormat="1" ht="21.75" customHeight="1">
      <c r="B175" s="34"/>
      <c r="C175" s="163" t="s">
        <v>331</v>
      </c>
      <c r="D175" s="163" t="s">
        <v>184</v>
      </c>
      <c r="E175" s="164" t="s">
        <v>797</v>
      </c>
      <c r="F175" s="165" t="s">
        <v>798</v>
      </c>
      <c r="G175" s="166" t="s">
        <v>279</v>
      </c>
      <c r="H175" s="167">
        <v>51.2</v>
      </c>
      <c r="I175" s="168">
        <v>17.899999999999999</v>
      </c>
      <c r="J175" s="169">
        <f t="shared" si="25"/>
        <v>916.48</v>
      </c>
      <c r="K175" s="170"/>
      <c r="L175" s="34"/>
      <c r="M175" s="171" t="s">
        <v>1</v>
      </c>
      <c r="N175" s="137" t="s">
        <v>44</v>
      </c>
      <c r="P175" s="172">
        <f t="shared" si="26"/>
        <v>0</v>
      </c>
      <c r="Q175" s="172">
        <v>7.4003906250000003E-4</v>
      </c>
      <c r="R175" s="172">
        <f t="shared" si="27"/>
        <v>3.7890000000000007E-2</v>
      </c>
      <c r="S175" s="172">
        <v>0</v>
      </c>
      <c r="T175" s="173">
        <f t="shared" si="28"/>
        <v>0</v>
      </c>
      <c r="AR175" s="174" t="s">
        <v>271</v>
      </c>
      <c r="AT175" s="174" t="s">
        <v>184</v>
      </c>
      <c r="AU175" s="174" t="s">
        <v>90</v>
      </c>
      <c r="AY175" s="17" t="s">
        <v>181</v>
      </c>
      <c r="BE175" s="103">
        <f t="shared" si="29"/>
        <v>0</v>
      </c>
      <c r="BF175" s="103">
        <f t="shared" si="30"/>
        <v>916.48</v>
      </c>
      <c r="BG175" s="103">
        <f t="shared" si="31"/>
        <v>0</v>
      </c>
      <c r="BH175" s="103">
        <f t="shared" si="32"/>
        <v>0</v>
      </c>
      <c r="BI175" s="103">
        <f t="shared" si="33"/>
        <v>0</v>
      </c>
      <c r="BJ175" s="17" t="s">
        <v>90</v>
      </c>
      <c r="BK175" s="103">
        <f t="shared" si="34"/>
        <v>916.48</v>
      </c>
      <c r="BL175" s="17" t="s">
        <v>271</v>
      </c>
      <c r="BM175" s="174" t="s">
        <v>799</v>
      </c>
    </row>
    <row r="176" spans="2:65" s="1" customFormat="1" ht="21.75" customHeight="1">
      <c r="B176" s="34"/>
      <c r="C176" s="163" t="s">
        <v>337</v>
      </c>
      <c r="D176" s="163" t="s">
        <v>184</v>
      </c>
      <c r="E176" s="164" t="s">
        <v>800</v>
      </c>
      <c r="F176" s="165" t="s">
        <v>801</v>
      </c>
      <c r="G176" s="166" t="s">
        <v>279</v>
      </c>
      <c r="H176" s="167">
        <v>16.600000000000001</v>
      </c>
      <c r="I176" s="168">
        <v>18.97</v>
      </c>
      <c r="J176" s="169">
        <f t="shared" si="25"/>
        <v>314.89999999999998</v>
      </c>
      <c r="K176" s="170"/>
      <c r="L176" s="34"/>
      <c r="M176" s="171" t="s">
        <v>1</v>
      </c>
      <c r="N176" s="137" t="s">
        <v>44</v>
      </c>
      <c r="P176" s="172">
        <f t="shared" si="26"/>
        <v>0</v>
      </c>
      <c r="Q176" s="172">
        <v>8.3012048192771101E-4</v>
      </c>
      <c r="R176" s="172">
        <f t="shared" si="27"/>
        <v>1.3780000000000004E-2</v>
      </c>
      <c r="S176" s="172">
        <v>0</v>
      </c>
      <c r="T176" s="173">
        <f t="shared" si="28"/>
        <v>0</v>
      </c>
      <c r="AR176" s="174" t="s">
        <v>271</v>
      </c>
      <c r="AT176" s="174" t="s">
        <v>184</v>
      </c>
      <c r="AU176" s="174" t="s">
        <v>90</v>
      </c>
      <c r="AY176" s="17" t="s">
        <v>181</v>
      </c>
      <c r="BE176" s="103">
        <f t="shared" si="29"/>
        <v>0</v>
      </c>
      <c r="BF176" s="103">
        <f t="shared" si="30"/>
        <v>314.89999999999998</v>
      </c>
      <c r="BG176" s="103">
        <f t="shared" si="31"/>
        <v>0</v>
      </c>
      <c r="BH176" s="103">
        <f t="shared" si="32"/>
        <v>0</v>
      </c>
      <c r="BI176" s="103">
        <f t="shared" si="33"/>
        <v>0</v>
      </c>
      <c r="BJ176" s="17" t="s">
        <v>90</v>
      </c>
      <c r="BK176" s="103">
        <f t="shared" si="34"/>
        <v>314.89999999999998</v>
      </c>
      <c r="BL176" s="17" t="s">
        <v>271</v>
      </c>
      <c r="BM176" s="174" t="s">
        <v>802</v>
      </c>
    </row>
    <row r="177" spans="2:65" s="1" customFormat="1" ht="21.75" customHeight="1">
      <c r="B177" s="34"/>
      <c r="C177" s="163" t="s">
        <v>345</v>
      </c>
      <c r="D177" s="163" t="s">
        <v>184</v>
      </c>
      <c r="E177" s="164" t="s">
        <v>803</v>
      </c>
      <c r="F177" s="165" t="s">
        <v>804</v>
      </c>
      <c r="G177" s="166" t="s">
        <v>279</v>
      </c>
      <c r="H177" s="167">
        <v>5.5</v>
      </c>
      <c r="I177" s="168">
        <v>20</v>
      </c>
      <c r="J177" s="169">
        <f t="shared" si="25"/>
        <v>110</v>
      </c>
      <c r="K177" s="170"/>
      <c r="L177" s="34"/>
      <c r="M177" s="171" t="s">
        <v>1</v>
      </c>
      <c r="N177" s="137" t="s">
        <v>44</v>
      </c>
      <c r="P177" s="172">
        <f t="shared" si="26"/>
        <v>0</v>
      </c>
      <c r="Q177" s="172">
        <v>1.50909090909091E-3</v>
      </c>
      <c r="R177" s="172">
        <f t="shared" si="27"/>
        <v>8.3000000000000053E-3</v>
      </c>
      <c r="S177" s="172">
        <v>0</v>
      </c>
      <c r="T177" s="173">
        <f t="shared" si="28"/>
        <v>0</v>
      </c>
      <c r="AR177" s="174" t="s">
        <v>271</v>
      </c>
      <c r="AT177" s="174" t="s">
        <v>184</v>
      </c>
      <c r="AU177" s="174" t="s">
        <v>90</v>
      </c>
      <c r="AY177" s="17" t="s">
        <v>181</v>
      </c>
      <c r="BE177" s="103">
        <f t="shared" si="29"/>
        <v>0</v>
      </c>
      <c r="BF177" s="103">
        <f t="shared" si="30"/>
        <v>110</v>
      </c>
      <c r="BG177" s="103">
        <f t="shared" si="31"/>
        <v>0</v>
      </c>
      <c r="BH177" s="103">
        <f t="shared" si="32"/>
        <v>0</v>
      </c>
      <c r="BI177" s="103">
        <f t="shared" si="33"/>
        <v>0</v>
      </c>
      <c r="BJ177" s="17" t="s">
        <v>90</v>
      </c>
      <c r="BK177" s="103">
        <f t="shared" si="34"/>
        <v>110</v>
      </c>
      <c r="BL177" s="17" t="s">
        <v>271</v>
      </c>
      <c r="BM177" s="174" t="s">
        <v>805</v>
      </c>
    </row>
    <row r="178" spans="2:65" s="1" customFormat="1" ht="16.5" customHeight="1">
      <c r="B178" s="34"/>
      <c r="C178" s="163" t="s">
        <v>353</v>
      </c>
      <c r="D178" s="163" t="s">
        <v>184</v>
      </c>
      <c r="E178" s="164" t="s">
        <v>806</v>
      </c>
      <c r="F178" s="165" t="s">
        <v>807</v>
      </c>
      <c r="G178" s="166" t="s">
        <v>225</v>
      </c>
      <c r="H178" s="167">
        <v>3</v>
      </c>
      <c r="I178" s="168">
        <v>18.8</v>
      </c>
      <c r="J178" s="169">
        <f t="shared" si="25"/>
        <v>56.4</v>
      </c>
      <c r="K178" s="170"/>
      <c r="L178" s="34"/>
      <c r="M178" s="171" t="s">
        <v>1</v>
      </c>
      <c r="N178" s="137" t="s">
        <v>44</v>
      </c>
      <c r="P178" s="172">
        <f t="shared" si="26"/>
        <v>0</v>
      </c>
      <c r="Q178" s="172">
        <v>1.9000000000000001E-4</v>
      </c>
      <c r="R178" s="172">
        <f t="shared" si="27"/>
        <v>5.6999999999999998E-4</v>
      </c>
      <c r="S178" s="172">
        <v>0</v>
      </c>
      <c r="T178" s="173">
        <f t="shared" si="28"/>
        <v>0</v>
      </c>
      <c r="AR178" s="174" t="s">
        <v>271</v>
      </c>
      <c r="AT178" s="174" t="s">
        <v>184</v>
      </c>
      <c r="AU178" s="174" t="s">
        <v>90</v>
      </c>
      <c r="AY178" s="17" t="s">
        <v>181</v>
      </c>
      <c r="BE178" s="103">
        <f t="shared" si="29"/>
        <v>0</v>
      </c>
      <c r="BF178" s="103">
        <f t="shared" si="30"/>
        <v>56.4</v>
      </c>
      <c r="BG178" s="103">
        <f t="shared" si="31"/>
        <v>0</v>
      </c>
      <c r="BH178" s="103">
        <f t="shared" si="32"/>
        <v>0</v>
      </c>
      <c r="BI178" s="103">
        <f t="shared" si="33"/>
        <v>0</v>
      </c>
      <c r="BJ178" s="17" t="s">
        <v>90</v>
      </c>
      <c r="BK178" s="103">
        <f t="shared" si="34"/>
        <v>56.4</v>
      </c>
      <c r="BL178" s="17" t="s">
        <v>271</v>
      </c>
      <c r="BM178" s="174" t="s">
        <v>808</v>
      </c>
    </row>
    <row r="179" spans="2:65" s="1" customFormat="1" ht="24.2" customHeight="1">
      <c r="B179" s="34"/>
      <c r="C179" s="205" t="s">
        <v>360</v>
      </c>
      <c r="D179" s="205" t="s">
        <v>509</v>
      </c>
      <c r="E179" s="206" t="s">
        <v>809</v>
      </c>
      <c r="F179" s="207" t="s">
        <v>810</v>
      </c>
      <c r="G179" s="208" t="s">
        <v>225</v>
      </c>
      <c r="H179" s="209">
        <v>3</v>
      </c>
      <c r="I179" s="210">
        <v>22.77</v>
      </c>
      <c r="J179" s="211">
        <f t="shared" si="25"/>
        <v>68.31</v>
      </c>
      <c r="K179" s="212"/>
      <c r="L179" s="213"/>
      <c r="M179" s="214" t="s">
        <v>1</v>
      </c>
      <c r="N179" s="215" t="s">
        <v>44</v>
      </c>
      <c r="P179" s="172">
        <f t="shared" si="26"/>
        <v>0</v>
      </c>
      <c r="Q179" s="172">
        <v>3.5E-4</v>
      </c>
      <c r="R179" s="172">
        <f t="shared" si="27"/>
        <v>1.0499999999999999E-3</v>
      </c>
      <c r="S179" s="172">
        <v>0</v>
      </c>
      <c r="T179" s="173">
        <f t="shared" si="28"/>
        <v>0</v>
      </c>
      <c r="AR179" s="174" t="s">
        <v>360</v>
      </c>
      <c r="AT179" s="174" t="s">
        <v>509</v>
      </c>
      <c r="AU179" s="174" t="s">
        <v>90</v>
      </c>
      <c r="AY179" s="17" t="s">
        <v>181</v>
      </c>
      <c r="BE179" s="103">
        <f t="shared" si="29"/>
        <v>0</v>
      </c>
      <c r="BF179" s="103">
        <f t="shared" si="30"/>
        <v>68.31</v>
      </c>
      <c r="BG179" s="103">
        <f t="shared" si="31"/>
        <v>0</v>
      </c>
      <c r="BH179" s="103">
        <f t="shared" si="32"/>
        <v>0</v>
      </c>
      <c r="BI179" s="103">
        <f t="shared" si="33"/>
        <v>0</v>
      </c>
      <c r="BJ179" s="17" t="s">
        <v>90</v>
      </c>
      <c r="BK179" s="103">
        <f t="shared" si="34"/>
        <v>68.31</v>
      </c>
      <c r="BL179" s="17" t="s">
        <v>271</v>
      </c>
      <c r="BM179" s="174" t="s">
        <v>811</v>
      </c>
    </row>
    <row r="180" spans="2:65" s="1" customFormat="1" ht="24.2" customHeight="1">
      <c r="B180" s="34"/>
      <c r="C180" s="163" t="s">
        <v>368</v>
      </c>
      <c r="D180" s="163" t="s">
        <v>184</v>
      </c>
      <c r="E180" s="164" t="s">
        <v>812</v>
      </c>
      <c r="F180" s="165" t="s">
        <v>813</v>
      </c>
      <c r="G180" s="166" t="s">
        <v>225</v>
      </c>
      <c r="H180" s="167">
        <v>2</v>
      </c>
      <c r="I180" s="168">
        <v>20</v>
      </c>
      <c r="J180" s="169">
        <f t="shared" si="25"/>
        <v>40</v>
      </c>
      <c r="K180" s="170"/>
      <c r="L180" s="34"/>
      <c r="M180" s="171" t="s">
        <v>1</v>
      </c>
      <c r="N180" s="137" t="s">
        <v>44</v>
      </c>
      <c r="P180" s="172">
        <f t="shared" si="26"/>
        <v>0</v>
      </c>
      <c r="Q180" s="172">
        <v>0</v>
      </c>
      <c r="R180" s="172">
        <f t="shared" si="27"/>
        <v>0</v>
      </c>
      <c r="S180" s="172">
        <v>0</v>
      </c>
      <c r="T180" s="173">
        <f t="shared" si="28"/>
        <v>0</v>
      </c>
      <c r="AR180" s="174" t="s">
        <v>271</v>
      </c>
      <c r="AT180" s="174" t="s">
        <v>184</v>
      </c>
      <c r="AU180" s="174" t="s">
        <v>90</v>
      </c>
      <c r="AY180" s="17" t="s">
        <v>181</v>
      </c>
      <c r="BE180" s="103">
        <f t="shared" si="29"/>
        <v>0</v>
      </c>
      <c r="BF180" s="103">
        <f t="shared" si="30"/>
        <v>40</v>
      </c>
      <c r="BG180" s="103">
        <f t="shared" si="31"/>
        <v>0</v>
      </c>
      <c r="BH180" s="103">
        <f t="shared" si="32"/>
        <v>0</v>
      </c>
      <c r="BI180" s="103">
        <f t="shared" si="33"/>
        <v>0</v>
      </c>
      <c r="BJ180" s="17" t="s">
        <v>90</v>
      </c>
      <c r="BK180" s="103">
        <f t="shared" si="34"/>
        <v>40</v>
      </c>
      <c r="BL180" s="17" t="s">
        <v>271</v>
      </c>
      <c r="BM180" s="174" t="s">
        <v>814</v>
      </c>
    </row>
    <row r="181" spans="2:65" s="1" customFormat="1" ht="49.15" customHeight="1">
      <c r="B181" s="34"/>
      <c r="C181" s="205" t="s">
        <v>373</v>
      </c>
      <c r="D181" s="205" t="s">
        <v>509</v>
      </c>
      <c r="E181" s="206" t="s">
        <v>815</v>
      </c>
      <c r="F181" s="207" t="s">
        <v>816</v>
      </c>
      <c r="G181" s="208" t="s">
        <v>225</v>
      </c>
      <c r="H181" s="209">
        <v>2</v>
      </c>
      <c r="I181" s="210">
        <v>20</v>
      </c>
      <c r="J181" s="211">
        <f t="shared" si="25"/>
        <v>40</v>
      </c>
      <c r="K181" s="212"/>
      <c r="L181" s="213"/>
      <c r="M181" s="214" t="s">
        <v>1</v>
      </c>
      <c r="N181" s="215" t="s">
        <v>44</v>
      </c>
      <c r="P181" s="172">
        <f t="shared" si="26"/>
        <v>0</v>
      </c>
      <c r="Q181" s="172">
        <v>2.3000000000000001E-4</v>
      </c>
      <c r="R181" s="172">
        <f t="shared" si="27"/>
        <v>4.6000000000000001E-4</v>
      </c>
      <c r="S181" s="172">
        <v>0</v>
      </c>
      <c r="T181" s="173">
        <f t="shared" si="28"/>
        <v>0</v>
      </c>
      <c r="AR181" s="174" t="s">
        <v>360</v>
      </c>
      <c r="AT181" s="174" t="s">
        <v>509</v>
      </c>
      <c r="AU181" s="174" t="s">
        <v>90</v>
      </c>
      <c r="AY181" s="17" t="s">
        <v>181</v>
      </c>
      <c r="BE181" s="103">
        <f t="shared" si="29"/>
        <v>0</v>
      </c>
      <c r="BF181" s="103">
        <f t="shared" si="30"/>
        <v>40</v>
      </c>
      <c r="BG181" s="103">
        <f t="shared" si="31"/>
        <v>0</v>
      </c>
      <c r="BH181" s="103">
        <f t="shared" si="32"/>
        <v>0</v>
      </c>
      <c r="BI181" s="103">
        <f t="shared" si="33"/>
        <v>0</v>
      </c>
      <c r="BJ181" s="17" t="s">
        <v>90</v>
      </c>
      <c r="BK181" s="103">
        <f t="shared" si="34"/>
        <v>40</v>
      </c>
      <c r="BL181" s="17" t="s">
        <v>271</v>
      </c>
      <c r="BM181" s="174" t="s">
        <v>817</v>
      </c>
    </row>
    <row r="182" spans="2:65" s="1" customFormat="1" ht="24.2" customHeight="1">
      <c r="B182" s="34"/>
      <c r="C182" s="163" t="s">
        <v>378</v>
      </c>
      <c r="D182" s="163" t="s">
        <v>184</v>
      </c>
      <c r="E182" s="164" t="s">
        <v>818</v>
      </c>
      <c r="F182" s="165" t="s">
        <v>819</v>
      </c>
      <c r="G182" s="166" t="s">
        <v>225</v>
      </c>
      <c r="H182" s="167">
        <v>3</v>
      </c>
      <c r="I182" s="168">
        <v>12.8</v>
      </c>
      <c r="J182" s="169">
        <f t="shared" si="25"/>
        <v>38.4</v>
      </c>
      <c r="K182" s="170"/>
      <c r="L182" s="34"/>
      <c r="M182" s="171" t="s">
        <v>1</v>
      </c>
      <c r="N182" s="137" t="s">
        <v>44</v>
      </c>
      <c r="P182" s="172">
        <f t="shared" si="26"/>
        <v>0</v>
      </c>
      <c r="Q182" s="172">
        <v>0</v>
      </c>
      <c r="R182" s="172">
        <f t="shared" si="27"/>
        <v>0</v>
      </c>
      <c r="S182" s="172">
        <v>0</v>
      </c>
      <c r="T182" s="173">
        <f t="shared" si="28"/>
        <v>0</v>
      </c>
      <c r="AR182" s="174" t="s">
        <v>271</v>
      </c>
      <c r="AT182" s="174" t="s">
        <v>184</v>
      </c>
      <c r="AU182" s="174" t="s">
        <v>90</v>
      </c>
      <c r="AY182" s="17" t="s">
        <v>181</v>
      </c>
      <c r="BE182" s="103">
        <f t="shared" si="29"/>
        <v>0</v>
      </c>
      <c r="BF182" s="103">
        <f t="shared" si="30"/>
        <v>38.4</v>
      </c>
      <c r="BG182" s="103">
        <f t="shared" si="31"/>
        <v>0</v>
      </c>
      <c r="BH182" s="103">
        <f t="shared" si="32"/>
        <v>0</v>
      </c>
      <c r="BI182" s="103">
        <f t="shared" si="33"/>
        <v>0</v>
      </c>
      <c r="BJ182" s="17" t="s">
        <v>90</v>
      </c>
      <c r="BK182" s="103">
        <f t="shared" si="34"/>
        <v>38.4</v>
      </c>
      <c r="BL182" s="17" t="s">
        <v>271</v>
      </c>
      <c r="BM182" s="174" t="s">
        <v>820</v>
      </c>
    </row>
    <row r="183" spans="2:65" s="1" customFormat="1" ht="24.2" customHeight="1">
      <c r="B183" s="34"/>
      <c r="C183" s="163" t="s">
        <v>383</v>
      </c>
      <c r="D183" s="163" t="s">
        <v>184</v>
      </c>
      <c r="E183" s="164" t="s">
        <v>821</v>
      </c>
      <c r="F183" s="165" t="s">
        <v>822</v>
      </c>
      <c r="G183" s="166" t="s">
        <v>225</v>
      </c>
      <c r="H183" s="167">
        <v>3</v>
      </c>
      <c r="I183" s="168">
        <v>15.74</v>
      </c>
      <c r="J183" s="169">
        <f t="shared" si="25"/>
        <v>47.22</v>
      </c>
      <c r="K183" s="170"/>
      <c r="L183" s="34"/>
      <c r="M183" s="171" t="s">
        <v>1</v>
      </c>
      <c r="N183" s="137" t="s">
        <v>44</v>
      </c>
      <c r="P183" s="172">
        <f t="shared" si="26"/>
        <v>0</v>
      </c>
      <c r="Q183" s="172">
        <v>0</v>
      </c>
      <c r="R183" s="172">
        <f t="shared" si="27"/>
        <v>0</v>
      </c>
      <c r="S183" s="172">
        <v>0</v>
      </c>
      <c r="T183" s="173">
        <f t="shared" si="28"/>
        <v>0</v>
      </c>
      <c r="AR183" s="174" t="s">
        <v>271</v>
      </c>
      <c r="AT183" s="174" t="s">
        <v>184</v>
      </c>
      <c r="AU183" s="174" t="s">
        <v>90</v>
      </c>
      <c r="AY183" s="17" t="s">
        <v>181</v>
      </c>
      <c r="BE183" s="103">
        <f t="shared" si="29"/>
        <v>0</v>
      </c>
      <c r="BF183" s="103">
        <f t="shared" si="30"/>
        <v>47.22</v>
      </c>
      <c r="BG183" s="103">
        <f t="shared" si="31"/>
        <v>0</v>
      </c>
      <c r="BH183" s="103">
        <f t="shared" si="32"/>
        <v>0</v>
      </c>
      <c r="BI183" s="103">
        <f t="shared" si="33"/>
        <v>0</v>
      </c>
      <c r="BJ183" s="17" t="s">
        <v>90</v>
      </c>
      <c r="BK183" s="103">
        <f t="shared" si="34"/>
        <v>47.22</v>
      </c>
      <c r="BL183" s="17" t="s">
        <v>271</v>
      </c>
      <c r="BM183" s="174" t="s">
        <v>823</v>
      </c>
    </row>
    <row r="184" spans="2:65" s="1" customFormat="1" ht="24.2" customHeight="1">
      <c r="B184" s="34"/>
      <c r="C184" s="163" t="s">
        <v>388</v>
      </c>
      <c r="D184" s="163" t="s">
        <v>184</v>
      </c>
      <c r="E184" s="164" t="s">
        <v>824</v>
      </c>
      <c r="F184" s="165" t="s">
        <v>825</v>
      </c>
      <c r="G184" s="166" t="s">
        <v>225</v>
      </c>
      <c r="H184" s="167">
        <v>3</v>
      </c>
      <c r="I184" s="168">
        <v>18.82</v>
      </c>
      <c r="J184" s="169">
        <f t="shared" si="25"/>
        <v>56.46</v>
      </c>
      <c r="K184" s="170"/>
      <c r="L184" s="34"/>
      <c r="M184" s="171" t="s">
        <v>1</v>
      </c>
      <c r="N184" s="137" t="s">
        <v>44</v>
      </c>
      <c r="P184" s="172">
        <f t="shared" si="26"/>
        <v>0</v>
      </c>
      <c r="Q184" s="172">
        <v>0</v>
      </c>
      <c r="R184" s="172">
        <f t="shared" si="27"/>
        <v>0</v>
      </c>
      <c r="S184" s="172">
        <v>0</v>
      </c>
      <c r="T184" s="173">
        <f t="shared" si="28"/>
        <v>0</v>
      </c>
      <c r="AR184" s="174" t="s">
        <v>271</v>
      </c>
      <c r="AT184" s="174" t="s">
        <v>184</v>
      </c>
      <c r="AU184" s="174" t="s">
        <v>90</v>
      </c>
      <c r="AY184" s="17" t="s">
        <v>181</v>
      </c>
      <c r="BE184" s="103">
        <f t="shared" si="29"/>
        <v>0</v>
      </c>
      <c r="BF184" s="103">
        <f t="shared" si="30"/>
        <v>56.46</v>
      </c>
      <c r="BG184" s="103">
        <f t="shared" si="31"/>
        <v>0</v>
      </c>
      <c r="BH184" s="103">
        <f t="shared" si="32"/>
        <v>0</v>
      </c>
      <c r="BI184" s="103">
        <f t="shared" si="33"/>
        <v>0</v>
      </c>
      <c r="BJ184" s="17" t="s">
        <v>90</v>
      </c>
      <c r="BK184" s="103">
        <f t="shared" si="34"/>
        <v>56.46</v>
      </c>
      <c r="BL184" s="17" t="s">
        <v>271</v>
      </c>
      <c r="BM184" s="174" t="s">
        <v>826</v>
      </c>
    </row>
    <row r="185" spans="2:65" s="1" customFormat="1" ht="16.5" customHeight="1">
      <c r="B185" s="34"/>
      <c r="C185" s="163" t="s">
        <v>393</v>
      </c>
      <c r="D185" s="163" t="s">
        <v>184</v>
      </c>
      <c r="E185" s="164" t="s">
        <v>827</v>
      </c>
      <c r="F185" s="165" t="s">
        <v>828</v>
      </c>
      <c r="G185" s="166" t="s">
        <v>225</v>
      </c>
      <c r="H185" s="167">
        <v>2</v>
      </c>
      <c r="I185" s="168">
        <v>33</v>
      </c>
      <c r="J185" s="169">
        <f t="shared" si="25"/>
        <v>66</v>
      </c>
      <c r="K185" s="170"/>
      <c r="L185" s="34"/>
      <c r="M185" s="171" t="s">
        <v>1</v>
      </c>
      <c r="N185" s="137" t="s">
        <v>44</v>
      </c>
      <c r="P185" s="172">
        <f t="shared" si="26"/>
        <v>0</v>
      </c>
      <c r="Q185" s="172">
        <v>1E-4</v>
      </c>
      <c r="R185" s="172">
        <f t="shared" si="27"/>
        <v>2.0000000000000001E-4</v>
      </c>
      <c r="S185" s="172">
        <v>0</v>
      </c>
      <c r="T185" s="173">
        <f t="shared" si="28"/>
        <v>0</v>
      </c>
      <c r="AR185" s="174" t="s">
        <v>271</v>
      </c>
      <c r="AT185" s="174" t="s">
        <v>184</v>
      </c>
      <c r="AU185" s="174" t="s">
        <v>90</v>
      </c>
      <c r="AY185" s="17" t="s">
        <v>181</v>
      </c>
      <c r="BE185" s="103">
        <f t="shared" si="29"/>
        <v>0</v>
      </c>
      <c r="BF185" s="103">
        <f t="shared" si="30"/>
        <v>66</v>
      </c>
      <c r="BG185" s="103">
        <f t="shared" si="31"/>
        <v>0</v>
      </c>
      <c r="BH185" s="103">
        <f t="shared" si="32"/>
        <v>0</v>
      </c>
      <c r="BI185" s="103">
        <f t="shared" si="33"/>
        <v>0</v>
      </c>
      <c r="BJ185" s="17" t="s">
        <v>90</v>
      </c>
      <c r="BK185" s="103">
        <f t="shared" si="34"/>
        <v>66</v>
      </c>
      <c r="BL185" s="17" t="s">
        <v>271</v>
      </c>
      <c r="BM185" s="174" t="s">
        <v>829</v>
      </c>
    </row>
    <row r="186" spans="2:65" s="1" customFormat="1" ht="24.2" customHeight="1">
      <c r="B186" s="34"/>
      <c r="C186" s="205" t="s">
        <v>399</v>
      </c>
      <c r="D186" s="205" t="s">
        <v>509</v>
      </c>
      <c r="E186" s="206" t="s">
        <v>830</v>
      </c>
      <c r="F186" s="207" t="s">
        <v>831</v>
      </c>
      <c r="G186" s="208" t="s">
        <v>225</v>
      </c>
      <c r="H186" s="209">
        <v>2</v>
      </c>
      <c r="I186" s="210">
        <v>35</v>
      </c>
      <c r="J186" s="211">
        <f t="shared" si="25"/>
        <v>70</v>
      </c>
      <c r="K186" s="212"/>
      <c r="L186" s="213"/>
      <c r="M186" s="214" t="s">
        <v>1</v>
      </c>
      <c r="N186" s="215" t="s">
        <v>44</v>
      </c>
      <c r="P186" s="172">
        <f t="shared" si="26"/>
        <v>0</v>
      </c>
      <c r="Q186" s="172">
        <v>7.1000000000000002E-4</v>
      </c>
      <c r="R186" s="172">
        <f t="shared" si="27"/>
        <v>1.42E-3</v>
      </c>
      <c r="S186" s="172">
        <v>0</v>
      </c>
      <c r="T186" s="173">
        <f t="shared" si="28"/>
        <v>0</v>
      </c>
      <c r="AR186" s="174" t="s">
        <v>360</v>
      </c>
      <c r="AT186" s="174" t="s">
        <v>509</v>
      </c>
      <c r="AU186" s="174" t="s">
        <v>90</v>
      </c>
      <c r="AY186" s="17" t="s">
        <v>181</v>
      </c>
      <c r="BE186" s="103">
        <f t="shared" si="29"/>
        <v>0</v>
      </c>
      <c r="BF186" s="103">
        <f t="shared" si="30"/>
        <v>70</v>
      </c>
      <c r="BG186" s="103">
        <f t="shared" si="31"/>
        <v>0</v>
      </c>
      <c r="BH186" s="103">
        <f t="shared" si="32"/>
        <v>0</v>
      </c>
      <c r="BI186" s="103">
        <f t="shared" si="33"/>
        <v>0</v>
      </c>
      <c r="BJ186" s="17" t="s">
        <v>90</v>
      </c>
      <c r="BK186" s="103">
        <f t="shared" si="34"/>
        <v>70</v>
      </c>
      <c r="BL186" s="17" t="s">
        <v>271</v>
      </c>
      <c r="BM186" s="174" t="s">
        <v>832</v>
      </c>
    </row>
    <row r="187" spans="2:65" s="1" customFormat="1" ht="24.2" customHeight="1">
      <c r="B187" s="34"/>
      <c r="C187" s="163" t="s">
        <v>405</v>
      </c>
      <c r="D187" s="163" t="s">
        <v>184</v>
      </c>
      <c r="E187" s="164" t="s">
        <v>833</v>
      </c>
      <c r="F187" s="165" t="s">
        <v>834</v>
      </c>
      <c r="G187" s="166" t="s">
        <v>225</v>
      </c>
      <c r="H187" s="167">
        <v>1</v>
      </c>
      <c r="I187" s="168">
        <v>660</v>
      </c>
      <c r="J187" s="169">
        <f t="shared" si="25"/>
        <v>660</v>
      </c>
      <c r="K187" s="170"/>
      <c r="L187" s="34"/>
      <c r="M187" s="171" t="s">
        <v>1</v>
      </c>
      <c r="N187" s="137" t="s">
        <v>44</v>
      </c>
      <c r="P187" s="172">
        <f t="shared" si="26"/>
        <v>0</v>
      </c>
      <c r="Q187" s="172">
        <v>1.16E-3</v>
      </c>
      <c r="R187" s="172">
        <f t="shared" si="27"/>
        <v>1.16E-3</v>
      </c>
      <c r="S187" s="172">
        <v>0</v>
      </c>
      <c r="T187" s="173">
        <f t="shared" si="28"/>
        <v>0</v>
      </c>
      <c r="AR187" s="174" t="s">
        <v>271</v>
      </c>
      <c r="AT187" s="174" t="s">
        <v>184</v>
      </c>
      <c r="AU187" s="174" t="s">
        <v>90</v>
      </c>
      <c r="AY187" s="17" t="s">
        <v>181</v>
      </c>
      <c r="BE187" s="103">
        <f t="shared" si="29"/>
        <v>0</v>
      </c>
      <c r="BF187" s="103">
        <f t="shared" si="30"/>
        <v>660</v>
      </c>
      <c r="BG187" s="103">
        <f t="shared" si="31"/>
        <v>0</v>
      </c>
      <c r="BH187" s="103">
        <f t="shared" si="32"/>
        <v>0</v>
      </c>
      <c r="BI187" s="103">
        <f t="shared" si="33"/>
        <v>0</v>
      </c>
      <c r="BJ187" s="17" t="s">
        <v>90</v>
      </c>
      <c r="BK187" s="103">
        <f t="shared" si="34"/>
        <v>660</v>
      </c>
      <c r="BL187" s="17" t="s">
        <v>271</v>
      </c>
      <c r="BM187" s="174" t="s">
        <v>835</v>
      </c>
    </row>
    <row r="188" spans="2:65" s="1" customFormat="1" ht="24.2" customHeight="1">
      <c r="B188" s="34"/>
      <c r="C188" s="163" t="s">
        <v>411</v>
      </c>
      <c r="D188" s="163" t="s">
        <v>184</v>
      </c>
      <c r="E188" s="164" t="s">
        <v>836</v>
      </c>
      <c r="F188" s="165" t="s">
        <v>837</v>
      </c>
      <c r="G188" s="166" t="s">
        <v>279</v>
      </c>
      <c r="H188" s="167">
        <v>79.3</v>
      </c>
      <c r="I188" s="168">
        <v>1.65</v>
      </c>
      <c r="J188" s="169">
        <f t="shared" si="25"/>
        <v>130.85</v>
      </c>
      <c r="K188" s="170"/>
      <c r="L188" s="34"/>
      <c r="M188" s="171" t="s">
        <v>1</v>
      </c>
      <c r="N188" s="137" t="s">
        <v>44</v>
      </c>
      <c r="P188" s="172">
        <f t="shared" si="26"/>
        <v>0</v>
      </c>
      <c r="Q188" s="172">
        <v>0</v>
      </c>
      <c r="R188" s="172">
        <f t="shared" si="27"/>
        <v>0</v>
      </c>
      <c r="S188" s="172">
        <v>0</v>
      </c>
      <c r="T188" s="173">
        <f t="shared" si="28"/>
        <v>0</v>
      </c>
      <c r="AR188" s="174" t="s">
        <v>271</v>
      </c>
      <c r="AT188" s="174" t="s">
        <v>184</v>
      </c>
      <c r="AU188" s="174" t="s">
        <v>90</v>
      </c>
      <c r="AY188" s="17" t="s">
        <v>181</v>
      </c>
      <c r="BE188" s="103">
        <f t="shared" si="29"/>
        <v>0</v>
      </c>
      <c r="BF188" s="103">
        <f t="shared" si="30"/>
        <v>130.85</v>
      </c>
      <c r="BG188" s="103">
        <f t="shared" si="31"/>
        <v>0</v>
      </c>
      <c r="BH188" s="103">
        <f t="shared" si="32"/>
        <v>0</v>
      </c>
      <c r="BI188" s="103">
        <f t="shared" si="33"/>
        <v>0</v>
      </c>
      <c r="BJ188" s="17" t="s">
        <v>90</v>
      </c>
      <c r="BK188" s="103">
        <f t="shared" si="34"/>
        <v>130.85</v>
      </c>
      <c r="BL188" s="17" t="s">
        <v>271</v>
      </c>
      <c r="BM188" s="174" t="s">
        <v>838</v>
      </c>
    </row>
    <row r="189" spans="2:65" s="1" customFormat="1" ht="24.2" customHeight="1">
      <c r="B189" s="34"/>
      <c r="C189" s="163" t="s">
        <v>417</v>
      </c>
      <c r="D189" s="163" t="s">
        <v>184</v>
      </c>
      <c r="E189" s="164" t="s">
        <v>839</v>
      </c>
      <c r="F189" s="165" t="s">
        <v>840</v>
      </c>
      <c r="G189" s="166" t="s">
        <v>428</v>
      </c>
      <c r="H189" s="192">
        <v>32.07</v>
      </c>
      <c r="I189" s="168">
        <v>5.62</v>
      </c>
      <c r="J189" s="169">
        <f t="shared" si="25"/>
        <v>180.23</v>
      </c>
      <c r="K189" s="170"/>
      <c r="L189" s="34"/>
      <c r="M189" s="171" t="s">
        <v>1</v>
      </c>
      <c r="N189" s="137" t="s">
        <v>44</v>
      </c>
      <c r="P189" s="172">
        <f t="shared" si="26"/>
        <v>0</v>
      </c>
      <c r="Q189" s="172">
        <v>0</v>
      </c>
      <c r="R189" s="172">
        <f t="shared" si="27"/>
        <v>0</v>
      </c>
      <c r="S189" s="172">
        <v>0</v>
      </c>
      <c r="T189" s="173">
        <f t="shared" si="28"/>
        <v>0</v>
      </c>
      <c r="AR189" s="174" t="s">
        <v>271</v>
      </c>
      <c r="AT189" s="174" t="s">
        <v>184</v>
      </c>
      <c r="AU189" s="174" t="s">
        <v>90</v>
      </c>
      <c r="AY189" s="17" t="s">
        <v>181</v>
      </c>
      <c r="BE189" s="103">
        <f t="shared" si="29"/>
        <v>0</v>
      </c>
      <c r="BF189" s="103">
        <f t="shared" si="30"/>
        <v>180.23</v>
      </c>
      <c r="BG189" s="103">
        <f t="shared" si="31"/>
        <v>0</v>
      </c>
      <c r="BH189" s="103">
        <f t="shared" si="32"/>
        <v>0</v>
      </c>
      <c r="BI189" s="103">
        <f t="shared" si="33"/>
        <v>0</v>
      </c>
      <c r="BJ189" s="17" t="s">
        <v>90</v>
      </c>
      <c r="BK189" s="103">
        <f t="shared" si="34"/>
        <v>180.23</v>
      </c>
      <c r="BL189" s="17" t="s">
        <v>271</v>
      </c>
      <c r="BM189" s="174" t="s">
        <v>841</v>
      </c>
    </row>
    <row r="190" spans="2:65" s="1" customFormat="1" ht="24.2" customHeight="1">
      <c r="B190" s="34"/>
      <c r="C190" s="163" t="s">
        <v>425</v>
      </c>
      <c r="D190" s="163" t="s">
        <v>184</v>
      </c>
      <c r="E190" s="164" t="s">
        <v>842</v>
      </c>
      <c r="F190" s="165" t="s">
        <v>843</v>
      </c>
      <c r="G190" s="166" t="s">
        <v>428</v>
      </c>
      <c r="H190" s="192">
        <v>32.07</v>
      </c>
      <c r="I190" s="168">
        <v>9.98</v>
      </c>
      <c r="J190" s="169">
        <f t="shared" si="25"/>
        <v>320.06</v>
      </c>
      <c r="K190" s="170"/>
      <c r="L190" s="34"/>
      <c r="M190" s="171" t="s">
        <v>1</v>
      </c>
      <c r="N190" s="137" t="s">
        <v>44</v>
      </c>
      <c r="P190" s="172">
        <f t="shared" si="26"/>
        <v>0</v>
      </c>
      <c r="Q190" s="172">
        <v>0</v>
      </c>
      <c r="R190" s="172">
        <f t="shared" si="27"/>
        <v>0</v>
      </c>
      <c r="S190" s="172">
        <v>0</v>
      </c>
      <c r="T190" s="173">
        <f t="shared" si="28"/>
        <v>0</v>
      </c>
      <c r="AR190" s="174" t="s">
        <v>271</v>
      </c>
      <c r="AT190" s="174" t="s">
        <v>184</v>
      </c>
      <c r="AU190" s="174" t="s">
        <v>90</v>
      </c>
      <c r="AY190" s="17" t="s">
        <v>181</v>
      </c>
      <c r="BE190" s="103">
        <f t="shared" si="29"/>
        <v>0</v>
      </c>
      <c r="BF190" s="103">
        <f t="shared" si="30"/>
        <v>320.06</v>
      </c>
      <c r="BG190" s="103">
        <f t="shared" si="31"/>
        <v>0</v>
      </c>
      <c r="BH190" s="103">
        <f t="shared" si="32"/>
        <v>0</v>
      </c>
      <c r="BI190" s="103">
        <f t="shared" si="33"/>
        <v>0</v>
      </c>
      <c r="BJ190" s="17" t="s">
        <v>90</v>
      </c>
      <c r="BK190" s="103">
        <f t="shared" si="34"/>
        <v>320.06</v>
      </c>
      <c r="BL190" s="17" t="s">
        <v>271</v>
      </c>
      <c r="BM190" s="174" t="s">
        <v>844</v>
      </c>
    </row>
    <row r="191" spans="2:65" s="11" customFormat="1" ht="22.9" customHeight="1">
      <c r="B191" s="152"/>
      <c r="D191" s="153" t="s">
        <v>77</v>
      </c>
      <c r="E191" s="161" t="s">
        <v>845</v>
      </c>
      <c r="F191" s="161" t="s">
        <v>846</v>
      </c>
      <c r="I191" s="155"/>
      <c r="J191" s="162">
        <f>BK191</f>
        <v>1469.8000000000002</v>
      </c>
      <c r="L191" s="152"/>
      <c r="M191" s="156"/>
      <c r="P191" s="157">
        <f>SUM(P192:P203)</f>
        <v>0</v>
      </c>
      <c r="R191" s="157">
        <f>SUM(R192:R203)</f>
        <v>5.5550000000000002E-2</v>
      </c>
      <c r="T191" s="158">
        <f>SUM(T192:T203)</f>
        <v>0</v>
      </c>
      <c r="AR191" s="153" t="s">
        <v>90</v>
      </c>
      <c r="AT191" s="159" t="s">
        <v>77</v>
      </c>
      <c r="AU191" s="159" t="s">
        <v>85</v>
      </c>
      <c r="AY191" s="153" t="s">
        <v>181</v>
      </c>
      <c r="BK191" s="160">
        <f>SUM(BK192:BK203)</f>
        <v>1469.8000000000002</v>
      </c>
    </row>
    <row r="192" spans="2:65" s="1" customFormat="1" ht="24.2" customHeight="1">
      <c r="B192" s="34"/>
      <c r="C192" s="163" t="s">
        <v>611</v>
      </c>
      <c r="D192" s="163" t="s">
        <v>184</v>
      </c>
      <c r="E192" s="164" t="s">
        <v>847</v>
      </c>
      <c r="F192" s="165" t="s">
        <v>848</v>
      </c>
      <c r="G192" s="166" t="s">
        <v>225</v>
      </c>
      <c r="H192" s="167">
        <v>4</v>
      </c>
      <c r="I192" s="168">
        <v>28.5</v>
      </c>
      <c r="J192" s="169">
        <f t="shared" ref="J192:J203" si="35">ROUND(I192*H192,2)</f>
        <v>114</v>
      </c>
      <c r="K192" s="170"/>
      <c r="L192" s="34"/>
      <c r="M192" s="171" t="s">
        <v>1</v>
      </c>
      <c r="N192" s="137" t="s">
        <v>44</v>
      </c>
      <c r="P192" s="172">
        <f t="shared" ref="P192:P203" si="36">O192*H192</f>
        <v>0</v>
      </c>
      <c r="Q192" s="172">
        <v>3.32E-3</v>
      </c>
      <c r="R192" s="172">
        <f t="shared" ref="R192:R203" si="37">Q192*H192</f>
        <v>1.328E-2</v>
      </c>
      <c r="S192" s="172">
        <v>0</v>
      </c>
      <c r="T192" s="173">
        <f t="shared" ref="T192:T203" si="38">S192*H192</f>
        <v>0</v>
      </c>
      <c r="AR192" s="174" t="s">
        <v>271</v>
      </c>
      <c r="AT192" s="174" t="s">
        <v>184</v>
      </c>
      <c r="AU192" s="174" t="s">
        <v>90</v>
      </c>
      <c r="AY192" s="17" t="s">
        <v>181</v>
      </c>
      <c r="BE192" s="103">
        <f t="shared" ref="BE192:BE203" si="39">IF(N192="základná",J192,0)</f>
        <v>0</v>
      </c>
      <c r="BF192" s="103">
        <f t="shared" ref="BF192:BF203" si="40">IF(N192="znížená",J192,0)</f>
        <v>114</v>
      </c>
      <c r="BG192" s="103">
        <f t="shared" ref="BG192:BG203" si="41">IF(N192="zákl. prenesená",J192,0)</f>
        <v>0</v>
      </c>
      <c r="BH192" s="103">
        <f t="shared" ref="BH192:BH203" si="42">IF(N192="zníž. prenesená",J192,0)</f>
        <v>0</v>
      </c>
      <c r="BI192" s="103">
        <f t="shared" ref="BI192:BI203" si="43">IF(N192="nulová",J192,0)</f>
        <v>0</v>
      </c>
      <c r="BJ192" s="17" t="s">
        <v>90</v>
      </c>
      <c r="BK192" s="103">
        <f t="shared" ref="BK192:BK203" si="44">ROUND(I192*H192,2)</f>
        <v>114</v>
      </c>
      <c r="BL192" s="17" t="s">
        <v>271</v>
      </c>
      <c r="BM192" s="174" t="s">
        <v>849</v>
      </c>
    </row>
    <row r="193" spans="2:65" s="1" customFormat="1" ht="24.2" customHeight="1">
      <c r="B193" s="34"/>
      <c r="C193" s="163" t="s">
        <v>616</v>
      </c>
      <c r="D193" s="163" t="s">
        <v>184</v>
      </c>
      <c r="E193" s="164" t="s">
        <v>850</v>
      </c>
      <c r="F193" s="165" t="s">
        <v>851</v>
      </c>
      <c r="G193" s="166" t="s">
        <v>225</v>
      </c>
      <c r="H193" s="167">
        <v>4</v>
      </c>
      <c r="I193" s="168">
        <v>32.69</v>
      </c>
      <c r="J193" s="169">
        <f t="shared" si="35"/>
        <v>130.76</v>
      </c>
      <c r="K193" s="170"/>
      <c r="L193" s="34"/>
      <c r="M193" s="171" t="s">
        <v>1</v>
      </c>
      <c r="N193" s="137" t="s">
        <v>44</v>
      </c>
      <c r="P193" s="172">
        <f t="shared" si="36"/>
        <v>0</v>
      </c>
      <c r="Q193" s="172">
        <v>4.0400000000000002E-3</v>
      </c>
      <c r="R193" s="172">
        <f t="shared" si="37"/>
        <v>1.6160000000000001E-2</v>
      </c>
      <c r="S193" s="172">
        <v>0</v>
      </c>
      <c r="T193" s="173">
        <f t="shared" si="38"/>
        <v>0</v>
      </c>
      <c r="AR193" s="174" t="s">
        <v>271</v>
      </c>
      <c r="AT193" s="174" t="s">
        <v>184</v>
      </c>
      <c r="AU193" s="174" t="s">
        <v>90</v>
      </c>
      <c r="AY193" s="17" t="s">
        <v>181</v>
      </c>
      <c r="BE193" s="103">
        <f t="shared" si="39"/>
        <v>0</v>
      </c>
      <c r="BF193" s="103">
        <f t="shared" si="40"/>
        <v>130.76</v>
      </c>
      <c r="BG193" s="103">
        <f t="shared" si="41"/>
        <v>0</v>
      </c>
      <c r="BH193" s="103">
        <f t="shared" si="42"/>
        <v>0</v>
      </c>
      <c r="BI193" s="103">
        <f t="shared" si="43"/>
        <v>0</v>
      </c>
      <c r="BJ193" s="17" t="s">
        <v>90</v>
      </c>
      <c r="BK193" s="103">
        <f t="shared" si="44"/>
        <v>130.76</v>
      </c>
      <c r="BL193" s="17" t="s">
        <v>271</v>
      </c>
      <c r="BM193" s="174" t="s">
        <v>852</v>
      </c>
    </row>
    <row r="194" spans="2:65" s="1" customFormat="1" ht="24.2" customHeight="1">
      <c r="B194" s="34"/>
      <c r="C194" s="163" t="s">
        <v>621</v>
      </c>
      <c r="D194" s="163" t="s">
        <v>184</v>
      </c>
      <c r="E194" s="164" t="s">
        <v>853</v>
      </c>
      <c r="F194" s="165" t="s">
        <v>854</v>
      </c>
      <c r="G194" s="166" t="s">
        <v>279</v>
      </c>
      <c r="H194" s="167">
        <v>23.7</v>
      </c>
      <c r="I194" s="168">
        <v>15.8</v>
      </c>
      <c r="J194" s="169">
        <f t="shared" si="35"/>
        <v>374.46</v>
      </c>
      <c r="K194" s="170"/>
      <c r="L194" s="34"/>
      <c r="M194" s="171" t="s">
        <v>1</v>
      </c>
      <c r="N194" s="137" t="s">
        <v>44</v>
      </c>
      <c r="P194" s="172">
        <f t="shared" si="36"/>
        <v>0</v>
      </c>
      <c r="Q194" s="172">
        <v>4.3122362869198302E-4</v>
      </c>
      <c r="R194" s="172">
        <f t="shared" si="37"/>
        <v>1.0219999999999998E-2</v>
      </c>
      <c r="S194" s="172">
        <v>0</v>
      </c>
      <c r="T194" s="173">
        <f t="shared" si="38"/>
        <v>0</v>
      </c>
      <c r="AR194" s="174" t="s">
        <v>271</v>
      </c>
      <c r="AT194" s="174" t="s">
        <v>184</v>
      </c>
      <c r="AU194" s="174" t="s">
        <v>90</v>
      </c>
      <c r="AY194" s="17" t="s">
        <v>181</v>
      </c>
      <c r="BE194" s="103">
        <f t="shared" si="39"/>
        <v>0</v>
      </c>
      <c r="BF194" s="103">
        <f t="shared" si="40"/>
        <v>374.46</v>
      </c>
      <c r="BG194" s="103">
        <f t="shared" si="41"/>
        <v>0</v>
      </c>
      <c r="BH194" s="103">
        <f t="shared" si="42"/>
        <v>0</v>
      </c>
      <c r="BI194" s="103">
        <f t="shared" si="43"/>
        <v>0</v>
      </c>
      <c r="BJ194" s="17" t="s">
        <v>90</v>
      </c>
      <c r="BK194" s="103">
        <f t="shared" si="44"/>
        <v>374.46</v>
      </c>
      <c r="BL194" s="17" t="s">
        <v>271</v>
      </c>
      <c r="BM194" s="174" t="s">
        <v>855</v>
      </c>
    </row>
    <row r="195" spans="2:65" s="1" customFormat="1" ht="24.2" customHeight="1">
      <c r="B195" s="34"/>
      <c r="C195" s="163" t="s">
        <v>625</v>
      </c>
      <c r="D195" s="163" t="s">
        <v>184</v>
      </c>
      <c r="E195" s="164" t="s">
        <v>856</v>
      </c>
      <c r="F195" s="165" t="s">
        <v>857</v>
      </c>
      <c r="G195" s="166" t="s">
        <v>279</v>
      </c>
      <c r="H195" s="167">
        <v>10</v>
      </c>
      <c r="I195" s="168">
        <v>18.95</v>
      </c>
      <c r="J195" s="169">
        <f t="shared" si="35"/>
        <v>189.5</v>
      </c>
      <c r="K195" s="170"/>
      <c r="L195" s="34"/>
      <c r="M195" s="171" t="s">
        <v>1</v>
      </c>
      <c r="N195" s="137" t="s">
        <v>44</v>
      </c>
      <c r="P195" s="172">
        <f t="shared" si="36"/>
        <v>0</v>
      </c>
      <c r="Q195" s="172">
        <v>5.5999999999999995E-4</v>
      </c>
      <c r="R195" s="172">
        <f t="shared" si="37"/>
        <v>5.5999999999999991E-3</v>
      </c>
      <c r="S195" s="172">
        <v>0</v>
      </c>
      <c r="T195" s="173">
        <f t="shared" si="38"/>
        <v>0</v>
      </c>
      <c r="AR195" s="174" t="s">
        <v>271</v>
      </c>
      <c r="AT195" s="174" t="s">
        <v>184</v>
      </c>
      <c r="AU195" s="174" t="s">
        <v>90</v>
      </c>
      <c r="AY195" s="17" t="s">
        <v>181</v>
      </c>
      <c r="BE195" s="103">
        <f t="shared" si="39"/>
        <v>0</v>
      </c>
      <c r="BF195" s="103">
        <f t="shared" si="40"/>
        <v>189.5</v>
      </c>
      <c r="BG195" s="103">
        <f t="shared" si="41"/>
        <v>0</v>
      </c>
      <c r="BH195" s="103">
        <f t="shared" si="42"/>
        <v>0</v>
      </c>
      <c r="BI195" s="103">
        <f t="shared" si="43"/>
        <v>0</v>
      </c>
      <c r="BJ195" s="17" t="s">
        <v>90</v>
      </c>
      <c r="BK195" s="103">
        <f t="shared" si="44"/>
        <v>189.5</v>
      </c>
      <c r="BL195" s="17" t="s">
        <v>271</v>
      </c>
      <c r="BM195" s="174" t="s">
        <v>858</v>
      </c>
    </row>
    <row r="196" spans="2:65" s="1" customFormat="1" ht="24.2" customHeight="1">
      <c r="B196" s="34"/>
      <c r="C196" s="163" t="s">
        <v>631</v>
      </c>
      <c r="D196" s="163" t="s">
        <v>184</v>
      </c>
      <c r="E196" s="164" t="s">
        <v>859</v>
      </c>
      <c r="F196" s="165" t="s">
        <v>860</v>
      </c>
      <c r="G196" s="166" t="s">
        <v>225</v>
      </c>
      <c r="H196" s="167">
        <v>13</v>
      </c>
      <c r="I196" s="168">
        <v>6.8</v>
      </c>
      <c r="J196" s="169">
        <f t="shared" si="35"/>
        <v>88.4</v>
      </c>
      <c r="K196" s="170"/>
      <c r="L196" s="34"/>
      <c r="M196" s="171" t="s">
        <v>1</v>
      </c>
      <c r="N196" s="137" t="s">
        <v>44</v>
      </c>
      <c r="P196" s="172">
        <f t="shared" si="36"/>
        <v>0</v>
      </c>
      <c r="Q196" s="172">
        <v>3.0000000000000001E-5</v>
      </c>
      <c r="R196" s="172">
        <f t="shared" si="37"/>
        <v>3.8999999999999999E-4</v>
      </c>
      <c r="S196" s="172">
        <v>0</v>
      </c>
      <c r="T196" s="173">
        <f t="shared" si="38"/>
        <v>0</v>
      </c>
      <c r="AR196" s="174" t="s">
        <v>271</v>
      </c>
      <c r="AT196" s="174" t="s">
        <v>184</v>
      </c>
      <c r="AU196" s="174" t="s">
        <v>90</v>
      </c>
      <c r="AY196" s="17" t="s">
        <v>181</v>
      </c>
      <c r="BE196" s="103">
        <f t="shared" si="39"/>
        <v>0</v>
      </c>
      <c r="BF196" s="103">
        <f t="shared" si="40"/>
        <v>88.4</v>
      </c>
      <c r="BG196" s="103">
        <f t="shared" si="41"/>
        <v>0</v>
      </c>
      <c r="BH196" s="103">
        <f t="shared" si="42"/>
        <v>0</v>
      </c>
      <c r="BI196" s="103">
        <f t="shared" si="43"/>
        <v>0</v>
      </c>
      <c r="BJ196" s="17" t="s">
        <v>90</v>
      </c>
      <c r="BK196" s="103">
        <f t="shared" si="44"/>
        <v>88.4</v>
      </c>
      <c r="BL196" s="17" t="s">
        <v>271</v>
      </c>
      <c r="BM196" s="174" t="s">
        <v>861</v>
      </c>
    </row>
    <row r="197" spans="2:65" s="1" customFormat="1" ht="24.2" customHeight="1">
      <c r="B197" s="34"/>
      <c r="C197" s="205" t="s">
        <v>636</v>
      </c>
      <c r="D197" s="205" t="s">
        <v>509</v>
      </c>
      <c r="E197" s="206" t="s">
        <v>862</v>
      </c>
      <c r="F197" s="207" t="s">
        <v>863</v>
      </c>
      <c r="G197" s="208" t="s">
        <v>225</v>
      </c>
      <c r="H197" s="209">
        <v>13</v>
      </c>
      <c r="I197" s="210">
        <v>7.2</v>
      </c>
      <c r="J197" s="211">
        <f t="shared" si="35"/>
        <v>93.6</v>
      </c>
      <c r="K197" s="212"/>
      <c r="L197" s="213"/>
      <c r="M197" s="214" t="s">
        <v>1</v>
      </c>
      <c r="N197" s="215" t="s">
        <v>44</v>
      </c>
      <c r="P197" s="172">
        <f t="shared" si="36"/>
        <v>0</v>
      </c>
      <c r="Q197" s="172">
        <v>1.8000000000000001E-4</v>
      </c>
      <c r="R197" s="172">
        <f t="shared" si="37"/>
        <v>2.3400000000000001E-3</v>
      </c>
      <c r="S197" s="172">
        <v>0</v>
      </c>
      <c r="T197" s="173">
        <f t="shared" si="38"/>
        <v>0</v>
      </c>
      <c r="AR197" s="174" t="s">
        <v>360</v>
      </c>
      <c r="AT197" s="174" t="s">
        <v>509</v>
      </c>
      <c r="AU197" s="174" t="s">
        <v>90</v>
      </c>
      <c r="AY197" s="17" t="s">
        <v>181</v>
      </c>
      <c r="BE197" s="103">
        <f t="shared" si="39"/>
        <v>0</v>
      </c>
      <c r="BF197" s="103">
        <f t="shared" si="40"/>
        <v>93.6</v>
      </c>
      <c r="BG197" s="103">
        <f t="shared" si="41"/>
        <v>0</v>
      </c>
      <c r="BH197" s="103">
        <f t="shared" si="42"/>
        <v>0</v>
      </c>
      <c r="BI197" s="103">
        <f t="shared" si="43"/>
        <v>0</v>
      </c>
      <c r="BJ197" s="17" t="s">
        <v>90</v>
      </c>
      <c r="BK197" s="103">
        <f t="shared" si="44"/>
        <v>93.6</v>
      </c>
      <c r="BL197" s="17" t="s">
        <v>271</v>
      </c>
      <c r="BM197" s="174" t="s">
        <v>864</v>
      </c>
    </row>
    <row r="198" spans="2:65" s="1" customFormat="1" ht="16.5" customHeight="1">
      <c r="B198" s="34"/>
      <c r="C198" s="163" t="s">
        <v>640</v>
      </c>
      <c r="D198" s="163" t="s">
        <v>184</v>
      </c>
      <c r="E198" s="164" t="s">
        <v>865</v>
      </c>
      <c r="F198" s="165" t="s">
        <v>866</v>
      </c>
      <c r="G198" s="166" t="s">
        <v>225</v>
      </c>
      <c r="H198" s="167">
        <v>13</v>
      </c>
      <c r="I198" s="168">
        <v>6.6</v>
      </c>
      <c r="J198" s="169">
        <f t="shared" si="35"/>
        <v>85.8</v>
      </c>
      <c r="K198" s="170"/>
      <c r="L198" s="34"/>
      <c r="M198" s="171" t="s">
        <v>1</v>
      </c>
      <c r="N198" s="137" t="s">
        <v>44</v>
      </c>
      <c r="P198" s="172">
        <f t="shared" si="36"/>
        <v>0</v>
      </c>
      <c r="Q198" s="172">
        <v>0</v>
      </c>
      <c r="R198" s="172">
        <f t="shared" si="37"/>
        <v>0</v>
      </c>
      <c r="S198" s="172">
        <v>0</v>
      </c>
      <c r="T198" s="173">
        <f t="shared" si="38"/>
        <v>0</v>
      </c>
      <c r="AR198" s="174" t="s">
        <v>271</v>
      </c>
      <c r="AT198" s="174" t="s">
        <v>184</v>
      </c>
      <c r="AU198" s="174" t="s">
        <v>90</v>
      </c>
      <c r="AY198" s="17" t="s">
        <v>181</v>
      </c>
      <c r="BE198" s="103">
        <f t="shared" si="39"/>
        <v>0</v>
      </c>
      <c r="BF198" s="103">
        <f t="shared" si="40"/>
        <v>85.8</v>
      </c>
      <c r="BG198" s="103">
        <f t="shared" si="41"/>
        <v>0</v>
      </c>
      <c r="BH198" s="103">
        <f t="shared" si="42"/>
        <v>0</v>
      </c>
      <c r="BI198" s="103">
        <f t="shared" si="43"/>
        <v>0</v>
      </c>
      <c r="BJ198" s="17" t="s">
        <v>90</v>
      </c>
      <c r="BK198" s="103">
        <f t="shared" si="44"/>
        <v>85.8</v>
      </c>
      <c r="BL198" s="17" t="s">
        <v>271</v>
      </c>
      <c r="BM198" s="174" t="s">
        <v>867</v>
      </c>
    </row>
    <row r="199" spans="2:65" s="1" customFormat="1" ht="24.2" customHeight="1">
      <c r="B199" s="34"/>
      <c r="C199" s="163" t="s">
        <v>646</v>
      </c>
      <c r="D199" s="163" t="s">
        <v>184</v>
      </c>
      <c r="E199" s="164" t="s">
        <v>868</v>
      </c>
      <c r="F199" s="165" t="s">
        <v>869</v>
      </c>
      <c r="G199" s="166" t="s">
        <v>225</v>
      </c>
      <c r="H199" s="167">
        <v>6</v>
      </c>
      <c r="I199" s="168">
        <v>12.9</v>
      </c>
      <c r="J199" s="169">
        <f t="shared" si="35"/>
        <v>77.400000000000006</v>
      </c>
      <c r="K199" s="170"/>
      <c r="L199" s="34"/>
      <c r="M199" s="171" t="s">
        <v>1</v>
      </c>
      <c r="N199" s="137" t="s">
        <v>44</v>
      </c>
      <c r="P199" s="172">
        <f t="shared" si="36"/>
        <v>0</v>
      </c>
      <c r="Q199" s="172">
        <v>5.5000000000000002E-5</v>
      </c>
      <c r="R199" s="172">
        <f t="shared" si="37"/>
        <v>3.3E-4</v>
      </c>
      <c r="S199" s="172">
        <v>0</v>
      </c>
      <c r="T199" s="173">
        <f t="shared" si="38"/>
        <v>0</v>
      </c>
      <c r="AR199" s="174" t="s">
        <v>271</v>
      </c>
      <c r="AT199" s="174" t="s">
        <v>184</v>
      </c>
      <c r="AU199" s="174" t="s">
        <v>90</v>
      </c>
      <c r="AY199" s="17" t="s">
        <v>181</v>
      </c>
      <c r="BE199" s="103">
        <f t="shared" si="39"/>
        <v>0</v>
      </c>
      <c r="BF199" s="103">
        <f t="shared" si="40"/>
        <v>77.400000000000006</v>
      </c>
      <c r="BG199" s="103">
        <f t="shared" si="41"/>
        <v>0</v>
      </c>
      <c r="BH199" s="103">
        <f t="shared" si="42"/>
        <v>0</v>
      </c>
      <c r="BI199" s="103">
        <f t="shared" si="43"/>
        <v>0</v>
      </c>
      <c r="BJ199" s="17" t="s">
        <v>90</v>
      </c>
      <c r="BK199" s="103">
        <f t="shared" si="44"/>
        <v>77.400000000000006</v>
      </c>
      <c r="BL199" s="17" t="s">
        <v>271</v>
      </c>
      <c r="BM199" s="174" t="s">
        <v>870</v>
      </c>
    </row>
    <row r="200" spans="2:65" s="1" customFormat="1" ht="16.5" customHeight="1">
      <c r="B200" s="34"/>
      <c r="C200" s="205" t="s">
        <v>651</v>
      </c>
      <c r="D200" s="205" t="s">
        <v>509</v>
      </c>
      <c r="E200" s="206" t="s">
        <v>871</v>
      </c>
      <c r="F200" s="207" t="s">
        <v>872</v>
      </c>
      <c r="G200" s="208" t="s">
        <v>225</v>
      </c>
      <c r="H200" s="209">
        <v>6</v>
      </c>
      <c r="I200" s="210">
        <v>11.5</v>
      </c>
      <c r="J200" s="211">
        <f t="shared" si="35"/>
        <v>69</v>
      </c>
      <c r="K200" s="212"/>
      <c r="L200" s="213"/>
      <c r="M200" s="214" t="s">
        <v>1</v>
      </c>
      <c r="N200" s="215" t="s">
        <v>44</v>
      </c>
      <c r="P200" s="172">
        <f t="shared" si="36"/>
        <v>0</v>
      </c>
      <c r="Q200" s="172">
        <v>1E-4</v>
      </c>
      <c r="R200" s="172">
        <f t="shared" si="37"/>
        <v>6.0000000000000006E-4</v>
      </c>
      <c r="S200" s="172">
        <v>0</v>
      </c>
      <c r="T200" s="173">
        <f t="shared" si="38"/>
        <v>0</v>
      </c>
      <c r="AR200" s="174" t="s">
        <v>360</v>
      </c>
      <c r="AT200" s="174" t="s">
        <v>509</v>
      </c>
      <c r="AU200" s="174" t="s">
        <v>90</v>
      </c>
      <c r="AY200" s="17" t="s">
        <v>181</v>
      </c>
      <c r="BE200" s="103">
        <f t="shared" si="39"/>
        <v>0</v>
      </c>
      <c r="BF200" s="103">
        <f t="shared" si="40"/>
        <v>69</v>
      </c>
      <c r="BG200" s="103">
        <f t="shared" si="41"/>
        <v>0</v>
      </c>
      <c r="BH200" s="103">
        <f t="shared" si="42"/>
        <v>0</v>
      </c>
      <c r="BI200" s="103">
        <f t="shared" si="43"/>
        <v>0</v>
      </c>
      <c r="BJ200" s="17" t="s">
        <v>90</v>
      </c>
      <c r="BK200" s="103">
        <f t="shared" si="44"/>
        <v>69</v>
      </c>
      <c r="BL200" s="17" t="s">
        <v>271</v>
      </c>
      <c r="BM200" s="174" t="s">
        <v>873</v>
      </c>
    </row>
    <row r="201" spans="2:65" s="1" customFormat="1" ht="24.2" customHeight="1">
      <c r="B201" s="34"/>
      <c r="C201" s="163" t="s">
        <v>656</v>
      </c>
      <c r="D201" s="163" t="s">
        <v>184</v>
      </c>
      <c r="E201" s="164" t="s">
        <v>874</v>
      </c>
      <c r="F201" s="165" t="s">
        <v>875</v>
      </c>
      <c r="G201" s="166" t="s">
        <v>279</v>
      </c>
      <c r="H201" s="167">
        <v>33.700000000000003</v>
      </c>
      <c r="I201" s="168">
        <v>1.6</v>
      </c>
      <c r="J201" s="169">
        <f t="shared" si="35"/>
        <v>53.92</v>
      </c>
      <c r="K201" s="170"/>
      <c r="L201" s="34"/>
      <c r="M201" s="171" t="s">
        <v>1</v>
      </c>
      <c r="N201" s="137" t="s">
        <v>44</v>
      </c>
      <c r="P201" s="172">
        <f t="shared" si="36"/>
        <v>0</v>
      </c>
      <c r="Q201" s="172">
        <v>1.86646884272997E-4</v>
      </c>
      <c r="R201" s="172">
        <f t="shared" si="37"/>
        <v>6.2899999999999996E-3</v>
      </c>
      <c r="S201" s="172">
        <v>0</v>
      </c>
      <c r="T201" s="173">
        <f t="shared" si="38"/>
        <v>0</v>
      </c>
      <c r="AR201" s="174" t="s">
        <v>271</v>
      </c>
      <c r="AT201" s="174" t="s">
        <v>184</v>
      </c>
      <c r="AU201" s="174" t="s">
        <v>90</v>
      </c>
      <c r="AY201" s="17" t="s">
        <v>181</v>
      </c>
      <c r="BE201" s="103">
        <f t="shared" si="39"/>
        <v>0</v>
      </c>
      <c r="BF201" s="103">
        <f t="shared" si="40"/>
        <v>53.92</v>
      </c>
      <c r="BG201" s="103">
        <f t="shared" si="41"/>
        <v>0</v>
      </c>
      <c r="BH201" s="103">
        <f t="shared" si="42"/>
        <v>0</v>
      </c>
      <c r="BI201" s="103">
        <f t="shared" si="43"/>
        <v>0</v>
      </c>
      <c r="BJ201" s="17" t="s">
        <v>90</v>
      </c>
      <c r="BK201" s="103">
        <f t="shared" si="44"/>
        <v>53.92</v>
      </c>
      <c r="BL201" s="17" t="s">
        <v>271</v>
      </c>
      <c r="BM201" s="174" t="s">
        <v>876</v>
      </c>
    </row>
    <row r="202" spans="2:65" s="1" customFormat="1" ht="24.2" customHeight="1">
      <c r="B202" s="34"/>
      <c r="C202" s="163" t="s">
        <v>796</v>
      </c>
      <c r="D202" s="163" t="s">
        <v>184</v>
      </c>
      <c r="E202" s="164" t="s">
        <v>877</v>
      </c>
      <c r="F202" s="165" t="s">
        <v>878</v>
      </c>
      <c r="G202" s="166" t="s">
        <v>279</v>
      </c>
      <c r="H202" s="167">
        <v>33.700000000000003</v>
      </c>
      <c r="I202" s="168">
        <v>0.8</v>
      </c>
      <c r="J202" s="169">
        <f t="shared" si="35"/>
        <v>26.96</v>
      </c>
      <c r="K202" s="170"/>
      <c r="L202" s="34"/>
      <c r="M202" s="171" t="s">
        <v>1</v>
      </c>
      <c r="N202" s="137" t="s">
        <v>44</v>
      </c>
      <c r="P202" s="172">
        <f t="shared" si="36"/>
        <v>0</v>
      </c>
      <c r="Q202" s="172">
        <v>1.00890207715134E-5</v>
      </c>
      <c r="R202" s="172">
        <f t="shared" si="37"/>
        <v>3.400000000000016E-4</v>
      </c>
      <c r="S202" s="172">
        <v>0</v>
      </c>
      <c r="T202" s="173">
        <f t="shared" si="38"/>
        <v>0</v>
      </c>
      <c r="AR202" s="174" t="s">
        <v>271</v>
      </c>
      <c r="AT202" s="174" t="s">
        <v>184</v>
      </c>
      <c r="AU202" s="174" t="s">
        <v>90</v>
      </c>
      <c r="AY202" s="17" t="s">
        <v>181</v>
      </c>
      <c r="BE202" s="103">
        <f t="shared" si="39"/>
        <v>0</v>
      </c>
      <c r="BF202" s="103">
        <f t="shared" si="40"/>
        <v>26.96</v>
      </c>
      <c r="BG202" s="103">
        <f t="shared" si="41"/>
        <v>0</v>
      </c>
      <c r="BH202" s="103">
        <f t="shared" si="42"/>
        <v>0</v>
      </c>
      <c r="BI202" s="103">
        <f t="shared" si="43"/>
        <v>0</v>
      </c>
      <c r="BJ202" s="17" t="s">
        <v>90</v>
      </c>
      <c r="BK202" s="103">
        <f t="shared" si="44"/>
        <v>26.96</v>
      </c>
      <c r="BL202" s="17" t="s">
        <v>271</v>
      </c>
      <c r="BM202" s="174" t="s">
        <v>879</v>
      </c>
    </row>
    <row r="203" spans="2:65" s="1" customFormat="1" ht="24.2" customHeight="1">
      <c r="B203" s="34"/>
      <c r="C203" s="163" t="s">
        <v>880</v>
      </c>
      <c r="D203" s="163" t="s">
        <v>184</v>
      </c>
      <c r="E203" s="164" t="s">
        <v>881</v>
      </c>
      <c r="F203" s="165" t="s">
        <v>882</v>
      </c>
      <c r="G203" s="166" t="s">
        <v>428</v>
      </c>
      <c r="H203" s="192">
        <v>13.04</v>
      </c>
      <c r="I203" s="168">
        <v>12.73</v>
      </c>
      <c r="J203" s="169">
        <f t="shared" si="35"/>
        <v>166</v>
      </c>
      <c r="K203" s="170"/>
      <c r="L203" s="34"/>
      <c r="M203" s="171" t="s">
        <v>1</v>
      </c>
      <c r="N203" s="137" t="s">
        <v>44</v>
      </c>
      <c r="P203" s="172">
        <f t="shared" si="36"/>
        <v>0</v>
      </c>
      <c r="Q203" s="172">
        <v>0</v>
      </c>
      <c r="R203" s="172">
        <f t="shared" si="37"/>
        <v>0</v>
      </c>
      <c r="S203" s="172">
        <v>0</v>
      </c>
      <c r="T203" s="173">
        <f t="shared" si="38"/>
        <v>0</v>
      </c>
      <c r="AR203" s="174" t="s">
        <v>271</v>
      </c>
      <c r="AT203" s="174" t="s">
        <v>184</v>
      </c>
      <c r="AU203" s="174" t="s">
        <v>90</v>
      </c>
      <c r="AY203" s="17" t="s">
        <v>181</v>
      </c>
      <c r="BE203" s="103">
        <f t="shared" si="39"/>
        <v>0</v>
      </c>
      <c r="BF203" s="103">
        <f t="shared" si="40"/>
        <v>166</v>
      </c>
      <c r="BG203" s="103">
        <f t="shared" si="41"/>
        <v>0</v>
      </c>
      <c r="BH203" s="103">
        <f t="shared" si="42"/>
        <v>0</v>
      </c>
      <c r="BI203" s="103">
        <f t="shared" si="43"/>
        <v>0</v>
      </c>
      <c r="BJ203" s="17" t="s">
        <v>90</v>
      </c>
      <c r="BK203" s="103">
        <f t="shared" si="44"/>
        <v>166</v>
      </c>
      <c r="BL203" s="17" t="s">
        <v>271</v>
      </c>
      <c r="BM203" s="174" t="s">
        <v>883</v>
      </c>
    </row>
    <row r="204" spans="2:65" s="11" customFormat="1" ht="22.9" customHeight="1">
      <c r="B204" s="152"/>
      <c r="D204" s="153" t="s">
        <v>77</v>
      </c>
      <c r="E204" s="161" t="s">
        <v>351</v>
      </c>
      <c r="F204" s="161" t="s">
        <v>884</v>
      </c>
      <c r="I204" s="155"/>
      <c r="J204" s="162">
        <f>BK204</f>
        <v>8524.9700000000012</v>
      </c>
      <c r="L204" s="152"/>
      <c r="M204" s="156"/>
      <c r="P204" s="157">
        <f>SUM(P205:P243)</f>
        <v>0</v>
      </c>
      <c r="R204" s="157">
        <f>SUM(R205:R243)</f>
        <v>0.51254</v>
      </c>
      <c r="T204" s="158">
        <f>SUM(T205:T243)</f>
        <v>0</v>
      </c>
      <c r="AR204" s="153" t="s">
        <v>90</v>
      </c>
      <c r="AT204" s="159" t="s">
        <v>77</v>
      </c>
      <c r="AU204" s="159" t="s">
        <v>85</v>
      </c>
      <c r="AY204" s="153" t="s">
        <v>181</v>
      </c>
      <c r="BK204" s="160">
        <f>SUM(BK205:BK243)</f>
        <v>8524.9700000000012</v>
      </c>
    </row>
    <row r="205" spans="2:65" s="1" customFormat="1" ht="24.2" customHeight="1">
      <c r="B205" s="34"/>
      <c r="C205" s="163" t="s">
        <v>799</v>
      </c>
      <c r="D205" s="163" t="s">
        <v>184</v>
      </c>
      <c r="E205" s="164" t="s">
        <v>885</v>
      </c>
      <c r="F205" s="165" t="s">
        <v>886</v>
      </c>
      <c r="G205" s="166" t="s">
        <v>887</v>
      </c>
      <c r="H205" s="167">
        <v>1</v>
      </c>
      <c r="I205" s="168">
        <v>8.8000000000000007</v>
      </c>
      <c r="J205" s="169">
        <f t="shared" ref="J205:J243" si="45">ROUND(I205*H205,2)</f>
        <v>8.8000000000000007</v>
      </c>
      <c r="K205" s="170"/>
      <c r="L205" s="34"/>
      <c r="M205" s="171" t="s">
        <v>1</v>
      </c>
      <c r="N205" s="137" t="s">
        <v>44</v>
      </c>
      <c r="P205" s="172">
        <f t="shared" ref="P205:P243" si="46">O205*H205</f>
        <v>0</v>
      </c>
      <c r="Q205" s="172">
        <v>0</v>
      </c>
      <c r="R205" s="172">
        <f t="shared" ref="R205:R243" si="47">Q205*H205</f>
        <v>0</v>
      </c>
      <c r="S205" s="172">
        <v>0</v>
      </c>
      <c r="T205" s="173">
        <f t="shared" ref="T205:T243" si="48">S205*H205</f>
        <v>0</v>
      </c>
      <c r="AR205" s="174" t="s">
        <v>271</v>
      </c>
      <c r="AT205" s="174" t="s">
        <v>184</v>
      </c>
      <c r="AU205" s="174" t="s">
        <v>90</v>
      </c>
      <c r="AY205" s="17" t="s">
        <v>181</v>
      </c>
      <c r="BE205" s="103">
        <f t="shared" ref="BE205:BE243" si="49">IF(N205="základná",J205,0)</f>
        <v>0</v>
      </c>
      <c r="BF205" s="103">
        <f t="shared" ref="BF205:BF243" si="50">IF(N205="znížená",J205,0)</f>
        <v>8.8000000000000007</v>
      </c>
      <c r="BG205" s="103">
        <f t="shared" ref="BG205:BG243" si="51">IF(N205="zákl. prenesená",J205,0)</f>
        <v>0</v>
      </c>
      <c r="BH205" s="103">
        <f t="shared" ref="BH205:BH243" si="52">IF(N205="zníž. prenesená",J205,0)</f>
        <v>0</v>
      </c>
      <c r="BI205" s="103">
        <f t="shared" ref="BI205:BI243" si="53">IF(N205="nulová",J205,0)</f>
        <v>0</v>
      </c>
      <c r="BJ205" s="17" t="s">
        <v>90</v>
      </c>
      <c r="BK205" s="103">
        <f t="shared" ref="BK205:BK243" si="54">ROUND(I205*H205,2)</f>
        <v>8.8000000000000007</v>
      </c>
      <c r="BL205" s="17" t="s">
        <v>271</v>
      </c>
      <c r="BM205" s="174" t="s">
        <v>888</v>
      </c>
    </row>
    <row r="206" spans="2:65" s="1" customFormat="1" ht="24.2" customHeight="1">
      <c r="B206" s="34"/>
      <c r="C206" s="163" t="s">
        <v>889</v>
      </c>
      <c r="D206" s="163" t="s">
        <v>184</v>
      </c>
      <c r="E206" s="164" t="s">
        <v>890</v>
      </c>
      <c r="F206" s="165" t="s">
        <v>891</v>
      </c>
      <c r="G206" s="166" t="s">
        <v>225</v>
      </c>
      <c r="H206" s="167">
        <v>3</v>
      </c>
      <c r="I206" s="168">
        <v>68</v>
      </c>
      <c r="J206" s="169">
        <f t="shared" si="45"/>
        <v>204</v>
      </c>
      <c r="K206" s="170"/>
      <c r="L206" s="34"/>
      <c r="M206" s="171" t="s">
        <v>1</v>
      </c>
      <c r="N206" s="137" t="s">
        <v>44</v>
      </c>
      <c r="P206" s="172">
        <f t="shared" si="46"/>
        <v>0</v>
      </c>
      <c r="Q206" s="172">
        <v>0</v>
      </c>
      <c r="R206" s="172">
        <f t="shared" si="47"/>
        <v>0</v>
      </c>
      <c r="S206" s="172">
        <v>0</v>
      </c>
      <c r="T206" s="173">
        <f t="shared" si="48"/>
        <v>0</v>
      </c>
      <c r="AR206" s="174" t="s">
        <v>271</v>
      </c>
      <c r="AT206" s="174" t="s">
        <v>184</v>
      </c>
      <c r="AU206" s="174" t="s">
        <v>90</v>
      </c>
      <c r="AY206" s="17" t="s">
        <v>181</v>
      </c>
      <c r="BE206" s="103">
        <f t="shared" si="49"/>
        <v>0</v>
      </c>
      <c r="BF206" s="103">
        <f t="shared" si="50"/>
        <v>204</v>
      </c>
      <c r="BG206" s="103">
        <f t="shared" si="51"/>
        <v>0</v>
      </c>
      <c r="BH206" s="103">
        <f t="shared" si="52"/>
        <v>0</v>
      </c>
      <c r="BI206" s="103">
        <f t="shared" si="53"/>
        <v>0</v>
      </c>
      <c r="BJ206" s="17" t="s">
        <v>90</v>
      </c>
      <c r="BK206" s="103">
        <f t="shared" si="54"/>
        <v>204</v>
      </c>
      <c r="BL206" s="17" t="s">
        <v>271</v>
      </c>
      <c r="BM206" s="174" t="s">
        <v>892</v>
      </c>
    </row>
    <row r="207" spans="2:65" s="1" customFormat="1" ht="33" customHeight="1">
      <c r="B207" s="34"/>
      <c r="C207" s="205" t="s">
        <v>802</v>
      </c>
      <c r="D207" s="205" t="s">
        <v>509</v>
      </c>
      <c r="E207" s="206" t="s">
        <v>893</v>
      </c>
      <c r="F207" s="207" t="s">
        <v>894</v>
      </c>
      <c r="G207" s="208" t="s">
        <v>225</v>
      </c>
      <c r="H207" s="209">
        <v>3</v>
      </c>
      <c r="I207" s="210">
        <v>199</v>
      </c>
      <c r="J207" s="211">
        <f t="shared" si="45"/>
        <v>597</v>
      </c>
      <c r="K207" s="212"/>
      <c r="L207" s="213"/>
      <c r="M207" s="214" t="s">
        <v>1</v>
      </c>
      <c r="N207" s="215" t="s">
        <v>44</v>
      </c>
      <c r="P207" s="172">
        <f t="shared" si="46"/>
        <v>0</v>
      </c>
      <c r="Q207" s="172">
        <v>5.7999999999999996E-3</v>
      </c>
      <c r="R207" s="172">
        <f t="shared" si="47"/>
        <v>1.7399999999999999E-2</v>
      </c>
      <c r="S207" s="172">
        <v>0</v>
      </c>
      <c r="T207" s="173">
        <f t="shared" si="48"/>
        <v>0</v>
      </c>
      <c r="AR207" s="174" t="s">
        <v>360</v>
      </c>
      <c r="AT207" s="174" t="s">
        <v>509</v>
      </c>
      <c r="AU207" s="174" t="s">
        <v>90</v>
      </c>
      <c r="AY207" s="17" t="s">
        <v>181</v>
      </c>
      <c r="BE207" s="103">
        <f t="shared" si="49"/>
        <v>0</v>
      </c>
      <c r="BF207" s="103">
        <f t="shared" si="50"/>
        <v>597</v>
      </c>
      <c r="BG207" s="103">
        <f t="shared" si="51"/>
        <v>0</v>
      </c>
      <c r="BH207" s="103">
        <f t="shared" si="52"/>
        <v>0</v>
      </c>
      <c r="BI207" s="103">
        <f t="shared" si="53"/>
        <v>0</v>
      </c>
      <c r="BJ207" s="17" t="s">
        <v>90</v>
      </c>
      <c r="BK207" s="103">
        <f t="shared" si="54"/>
        <v>597</v>
      </c>
      <c r="BL207" s="17" t="s">
        <v>271</v>
      </c>
      <c r="BM207" s="174" t="s">
        <v>895</v>
      </c>
    </row>
    <row r="208" spans="2:65" s="1" customFormat="1" ht="16.5" customHeight="1">
      <c r="B208" s="34"/>
      <c r="C208" s="163" t="s">
        <v>896</v>
      </c>
      <c r="D208" s="163" t="s">
        <v>184</v>
      </c>
      <c r="E208" s="164" t="s">
        <v>897</v>
      </c>
      <c r="F208" s="165" t="s">
        <v>898</v>
      </c>
      <c r="G208" s="166" t="s">
        <v>225</v>
      </c>
      <c r="H208" s="167">
        <v>4</v>
      </c>
      <c r="I208" s="168">
        <v>60</v>
      </c>
      <c r="J208" s="169">
        <f t="shared" si="45"/>
        <v>240</v>
      </c>
      <c r="K208" s="170"/>
      <c r="L208" s="34"/>
      <c r="M208" s="171" t="s">
        <v>1</v>
      </c>
      <c r="N208" s="137" t="s">
        <v>44</v>
      </c>
      <c r="P208" s="172">
        <f t="shared" si="46"/>
        <v>0</v>
      </c>
      <c r="Q208" s="172">
        <v>0</v>
      </c>
      <c r="R208" s="172">
        <f t="shared" si="47"/>
        <v>0</v>
      </c>
      <c r="S208" s="172">
        <v>0</v>
      </c>
      <c r="T208" s="173">
        <f t="shared" si="48"/>
        <v>0</v>
      </c>
      <c r="AR208" s="174" t="s">
        <v>271</v>
      </c>
      <c r="AT208" s="174" t="s">
        <v>184</v>
      </c>
      <c r="AU208" s="174" t="s">
        <v>90</v>
      </c>
      <c r="AY208" s="17" t="s">
        <v>181</v>
      </c>
      <c r="BE208" s="103">
        <f t="shared" si="49"/>
        <v>0</v>
      </c>
      <c r="BF208" s="103">
        <f t="shared" si="50"/>
        <v>240</v>
      </c>
      <c r="BG208" s="103">
        <f t="shared" si="51"/>
        <v>0</v>
      </c>
      <c r="BH208" s="103">
        <f t="shared" si="52"/>
        <v>0</v>
      </c>
      <c r="BI208" s="103">
        <f t="shared" si="53"/>
        <v>0</v>
      </c>
      <c r="BJ208" s="17" t="s">
        <v>90</v>
      </c>
      <c r="BK208" s="103">
        <f t="shared" si="54"/>
        <v>240</v>
      </c>
      <c r="BL208" s="17" t="s">
        <v>271</v>
      </c>
      <c r="BM208" s="174" t="s">
        <v>899</v>
      </c>
    </row>
    <row r="209" spans="2:65" s="1" customFormat="1" ht="16.5" customHeight="1">
      <c r="B209" s="34"/>
      <c r="C209" s="205" t="s">
        <v>805</v>
      </c>
      <c r="D209" s="205" t="s">
        <v>509</v>
      </c>
      <c r="E209" s="206" t="s">
        <v>900</v>
      </c>
      <c r="F209" s="207" t="s">
        <v>901</v>
      </c>
      <c r="G209" s="208" t="s">
        <v>225</v>
      </c>
      <c r="H209" s="209">
        <v>1</v>
      </c>
      <c r="I209" s="210">
        <v>149</v>
      </c>
      <c r="J209" s="211">
        <f t="shared" si="45"/>
        <v>149</v>
      </c>
      <c r="K209" s="212"/>
      <c r="L209" s="213"/>
      <c r="M209" s="214" t="s">
        <v>1</v>
      </c>
      <c r="N209" s="215" t="s">
        <v>44</v>
      </c>
      <c r="P209" s="172">
        <f t="shared" si="46"/>
        <v>0</v>
      </c>
      <c r="Q209" s="172">
        <v>1.35E-2</v>
      </c>
      <c r="R209" s="172">
        <f t="shared" si="47"/>
        <v>1.35E-2</v>
      </c>
      <c r="S209" s="172">
        <v>0</v>
      </c>
      <c r="T209" s="173">
        <f t="shared" si="48"/>
        <v>0</v>
      </c>
      <c r="AR209" s="174" t="s">
        <v>360</v>
      </c>
      <c r="AT209" s="174" t="s">
        <v>509</v>
      </c>
      <c r="AU209" s="174" t="s">
        <v>90</v>
      </c>
      <c r="AY209" s="17" t="s">
        <v>181</v>
      </c>
      <c r="BE209" s="103">
        <f t="shared" si="49"/>
        <v>0</v>
      </c>
      <c r="BF209" s="103">
        <f t="shared" si="50"/>
        <v>149</v>
      </c>
      <c r="BG209" s="103">
        <f t="shared" si="51"/>
        <v>0</v>
      </c>
      <c r="BH209" s="103">
        <f t="shared" si="52"/>
        <v>0</v>
      </c>
      <c r="BI209" s="103">
        <f t="shared" si="53"/>
        <v>0</v>
      </c>
      <c r="BJ209" s="17" t="s">
        <v>90</v>
      </c>
      <c r="BK209" s="103">
        <f t="shared" si="54"/>
        <v>149</v>
      </c>
      <c r="BL209" s="17" t="s">
        <v>271</v>
      </c>
      <c r="BM209" s="174" t="s">
        <v>902</v>
      </c>
    </row>
    <row r="210" spans="2:65" s="1" customFormat="1" ht="16.5" customHeight="1">
      <c r="B210" s="34"/>
      <c r="C210" s="205" t="s">
        <v>903</v>
      </c>
      <c r="D210" s="205" t="s">
        <v>509</v>
      </c>
      <c r="E210" s="206" t="s">
        <v>904</v>
      </c>
      <c r="F210" s="207" t="s">
        <v>905</v>
      </c>
      <c r="G210" s="208" t="s">
        <v>225</v>
      </c>
      <c r="H210" s="209">
        <v>2</v>
      </c>
      <c r="I210" s="210">
        <v>199</v>
      </c>
      <c r="J210" s="211">
        <f t="shared" si="45"/>
        <v>398</v>
      </c>
      <c r="K210" s="212"/>
      <c r="L210" s="213"/>
      <c r="M210" s="214" t="s">
        <v>1</v>
      </c>
      <c r="N210" s="215" t="s">
        <v>44</v>
      </c>
      <c r="P210" s="172">
        <f t="shared" si="46"/>
        <v>0</v>
      </c>
      <c r="Q210" s="172">
        <v>3.2000000000000001E-2</v>
      </c>
      <c r="R210" s="172">
        <f t="shared" si="47"/>
        <v>6.4000000000000001E-2</v>
      </c>
      <c r="S210" s="172">
        <v>0</v>
      </c>
      <c r="T210" s="173">
        <f t="shared" si="48"/>
        <v>0</v>
      </c>
      <c r="AR210" s="174" t="s">
        <v>360</v>
      </c>
      <c r="AT210" s="174" t="s">
        <v>509</v>
      </c>
      <c r="AU210" s="174" t="s">
        <v>90</v>
      </c>
      <c r="AY210" s="17" t="s">
        <v>181</v>
      </c>
      <c r="BE210" s="103">
        <f t="shared" si="49"/>
        <v>0</v>
      </c>
      <c r="BF210" s="103">
        <f t="shared" si="50"/>
        <v>398</v>
      </c>
      <c r="BG210" s="103">
        <f t="shared" si="51"/>
        <v>0</v>
      </c>
      <c r="BH210" s="103">
        <f t="shared" si="52"/>
        <v>0</v>
      </c>
      <c r="BI210" s="103">
        <f t="shared" si="53"/>
        <v>0</v>
      </c>
      <c r="BJ210" s="17" t="s">
        <v>90</v>
      </c>
      <c r="BK210" s="103">
        <f t="shared" si="54"/>
        <v>398</v>
      </c>
      <c r="BL210" s="17" t="s">
        <v>271</v>
      </c>
      <c r="BM210" s="174" t="s">
        <v>906</v>
      </c>
    </row>
    <row r="211" spans="2:65" s="1" customFormat="1" ht="24.2" customHeight="1">
      <c r="B211" s="34"/>
      <c r="C211" s="163" t="s">
        <v>808</v>
      </c>
      <c r="D211" s="163" t="s">
        <v>184</v>
      </c>
      <c r="E211" s="164" t="s">
        <v>907</v>
      </c>
      <c r="F211" s="165" t="s">
        <v>908</v>
      </c>
      <c r="G211" s="166" t="s">
        <v>887</v>
      </c>
      <c r="H211" s="167">
        <v>14</v>
      </c>
      <c r="I211" s="168">
        <v>8.8000000000000007</v>
      </c>
      <c r="J211" s="169">
        <f t="shared" si="45"/>
        <v>123.2</v>
      </c>
      <c r="K211" s="170"/>
      <c r="L211" s="34"/>
      <c r="M211" s="171" t="s">
        <v>1</v>
      </c>
      <c r="N211" s="137" t="s">
        <v>44</v>
      </c>
      <c r="P211" s="172">
        <f t="shared" si="46"/>
        <v>0</v>
      </c>
      <c r="Q211" s="172">
        <v>0</v>
      </c>
      <c r="R211" s="172">
        <f t="shared" si="47"/>
        <v>0</v>
      </c>
      <c r="S211" s="172">
        <v>0</v>
      </c>
      <c r="T211" s="173">
        <f t="shared" si="48"/>
        <v>0</v>
      </c>
      <c r="AR211" s="174" t="s">
        <v>271</v>
      </c>
      <c r="AT211" s="174" t="s">
        <v>184</v>
      </c>
      <c r="AU211" s="174" t="s">
        <v>90</v>
      </c>
      <c r="AY211" s="17" t="s">
        <v>181</v>
      </c>
      <c r="BE211" s="103">
        <f t="shared" si="49"/>
        <v>0</v>
      </c>
      <c r="BF211" s="103">
        <f t="shared" si="50"/>
        <v>123.2</v>
      </c>
      <c r="BG211" s="103">
        <f t="shared" si="51"/>
        <v>0</v>
      </c>
      <c r="BH211" s="103">
        <f t="shared" si="52"/>
        <v>0</v>
      </c>
      <c r="BI211" s="103">
        <f t="shared" si="53"/>
        <v>0</v>
      </c>
      <c r="BJ211" s="17" t="s">
        <v>90</v>
      </c>
      <c r="BK211" s="103">
        <f t="shared" si="54"/>
        <v>123.2</v>
      </c>
      <c r="BL211" s="17" t="s">
        <v>271</v>
      </c>
      <c r="BM211" s="174" t="s">
        <v>909</v>
      </c>
    </row>
    <row r="212" spans="2:65" s="1" customFormat="1" ht="24.2" customHeight="1">
      <c r="B212" s="34"/>
      <c r="C212" s="163" t="s">
        <v>910</v>
      </c>
      <c r="D212" s="163" t="s">
        <v>184</v>
      </c>
      <c r="E212" s="164" t="s">
        <v>911</v>
      </c>
      <c r="F212" s="165" t="s">
        <v>912</v>
      </c>
      <c r="G212" s="166" t="s">
        <v>225</v>
      </c>
      <c r="H212" s="167">
        <v>17</v>
      </c>
      <c r="I212" s="168">
        <v>30</v>
      </c>
      <c r="J212" s="169">
        <f t="shared" si="45"/>
        <v>510</v>
      </c>
      <c r="K212" s="170"/>
      <c r="L212" s="34"/>
      <c r="M212" s="171" t="s">
        <v>1</v>
      </c>
      <c r="N212" s="137" t="s">
        <v>44</v>
      </c>
      <c r="P212" s="172">
        <f t="shared" si="46"/>
        <v>0</v>
      </c>
      <c r="Q212" s="172">
        <v>2.7999999999999998E-4</v>
      </c>
      <c r="R212" s="172">
        <f t="shared" si="47"/>
        <v>4.7599999999999995E-3</v>
      </c>
      <c r="S212" s="172">
        <v>0</v>
      </c>
      <c r="T212" s="173">
        <f t="shared" si="48"/>
        <v>0</v>
      </c>
      <c r="AR212" s="174" t="s">
        <v>271</v>
      </c>
      <c r="AT212" s="174" t="s">
        <v>184</v>
      </c>
      <c r="AU212" s="174" t="s">
        <v>90</v>
      </c>
      <c r="AY212" s="17" t="s">
        <v>181</v>
      </c>
      <c r="BE212" s="103">
        <f t="shared" si="49"/>
        <v>0</v>
      </c>
      <c r="BF212" s="103">
        <f t="shared" si="50"/>
        <v>510</v>
      </c>
      <c r="BG212" s="103">
        <f t="shared" si="51"/>
        <v>0</v>
      </c>
      <c r="BH212" s="103">
        <f t="shared" si="52"/>
        <v>0</v>
      </c>
      <c r="BI212" s="103">
        <f t="shared" si="53"/>
        <v>0</v>
      </c>
      <c r="BJ212" s="17" t="s">
        <v>90</v>
      </c>
      <c r="BK212" s="103">
        <f t="shared" si="54"/>
        <v>510</v>
      </c>
      <c r="BL212" s="17" t="s">
        <v>271</v>
      </c>
      <c r="BM212" s="174" t="s">
        <v>913</v>
      </c>
    </row>
    <row r="213" spans="2:65" s="1" customFormat="1" ht="21.75" customHeight="1">
      <c r="B213" s="34"/>
      <c r="C213" s="205" t="s">
        <v>811</v>
      </c>
      <c r="D213" s="205" t="s">
        <v>509</v>
      </c>
      <c r="E213" s="206" t="s">
        <v>914</v>
      </c>
      <c r="F213" s="207" t="s">
        <v>915</v>
      </c>
      <c r="G213" s="208" t="s">
        <v>225</v>
      </c>
      <c r="H213" s="209">
        <v>15</v>
      </c>
      <c r="I213" s="210">
        <v>48</v>
      </c>
      <c r="J213" s="211">
        <f t="shared" si="45"/>
        <v>720</v>
      </c>
      <c r="K213" s="212"/>
      <c r="L213" s="213"/>
      <c r="M213" s="214" t="s">
        <v>1</v>
      </c>
      <c r="N213" s="215" t="s">
        <v>44</v>
      </c>
      <c r="P213" s="172">
        <f t="shared" si="46"/>
        <v>0</v>
      </c>
      <c r="Q213" s="172">
        <v>1.41E-2</v>
      </c>
      <c r="R213" s="172">
        <f t="shared" si="47"/>
        <v>0.21149999999999999</v>
      </c>
      <c r="S213" s="172">
        <v>0</v>
      </c>
      <c r="T213" s="173">
        <f t="shared" si="48"/>
        <v>0</v>
      </c>
      <c r="AR213" s="174" t="s">
        <v>360</v>
      </c>
      <c r="AT213" s="174" t="s">
        <v>509</v>
      </c>
      <c r="AU213" s="174" t="s">
        <v>90</v>
      </c>
      <c r="AY213" s="17" t="s">
        <v>181</v>
      </c>
      <c r="BE213" s="103">
        <f t="shared" si="49"/>
        <v>0</v>
      </c>
      <c r="BF213" s="103">
        <f t="shared" si="50"/>
        <v>720</v>
      </c>
      <c r="BG213" s="103">
        <f t="shared" si="51"/>
        <v>0</v>
      </c>
      <c r="BH213" s="103">
        <f t="shared" si="52"/>
        <v>0</v>
      </c>
      <c r="BI213" s="103">
        <f t="shared" si="53"/>
        <v>0</v>
      </c>
      <c r="BJ213" s="17" t="s">
        <v>90</v>
      </c>
      <c r="BK213" s="103">
        <f t="shared" si="54"/>
        <v>720</v>
      </c>
      <c r="BL213" s="17" t="s">
        <v>271</v>
      </c>
      <c r="BM213" s="174" t="s">
        <v>916</v>
      </c>
    </row>
    <row r="214" spans="2:65" s="1" customFormat="1" ht="16.5" customHeight="1">
      <c r="B214" s="34"/>
      <c r="C214" s="205" t="s">
        <v>917</v>
      </c>
      <c r="D214" s="205" t="s">
        <v>509</v>
      </c>
      <c r="E214" s="206" t="s">
        <v>918</v>
      </c>
      <c r="F214" s="207" t="s">
        <v>919</v>
      </c>
      <c r="G214" s="208" t="s">
        <v>225</v>
      </c>
      <c r="H214" s="209">
        <v>2</v>
      </c>
      <c r="I214" s="210">
        <v>119</v>
      </c>
      <c r="J214" s="211">
        <f t="shared" si="45"/>
        <v>238</v>
      </c>
      <c r="K214" s="212"/>
      <c r="L214" s="213"/>
      <c r="M214" s="214" t="s">
        <v>1</v>
      </c>
      <c r="N214" s="215" t="s">
        <v>44</v>
      </c>
      <c r="P214" s="172">
        <f t="shared" si="46"/>
        <v>0</v>
      </c>
      <c r="Q214" s="172">
        <v>4.4999999999999998E-2</v>
      </c>
      <c r="R214" s="172">
        <f t="shared" si="47"/>
        <v>0.09</v>
      </c>
      <c r="S214" s="172">
        <v>0</v>
      </c>
      <c r="T214" s="173">
        <f t="shared" si="48"/>
        <v>0</v>
      </c>
      <c r="AR214" s="174" t="s">
        <v>360</v>
      </c>
      <c r="AT214" s="174" t="s">
        <v>509</v>
      </c>
      <c r="AU214" s="174" t="s">
        <v>90</v>
      </c>
      <c r="AY214" s="17" t="s">
        <v>181</v>
      </c>
      <c r="BE214" s="103">
        <f t="shared" si="49"/>
        <v>0</v>
      </c>
      <c r="BF214" s="103">
        <f t="shared" si="50"/>
        <v>238</v>
      </c>
      <c r="BG214" s="103">
        <f t="shared" si="51"/>
        <v>0</v>
      </c>
      <c r="BH214" s="103">
        <f t="shared" si="52"/>
        <v>0</v>
      </c>
      <c r="BI214" s="103">
        <f t="shared" si="53"/>
        <v>0</v>
      </c>
      <c r="BJ214" s="17" t="s">
        <v>90</v>
      </c>
      <c r="BK214" s="103">
        <f t="shared" si="54"/>
        <v>238</v>
      </c>
      <c r="BL214" s="17" t="s">
        <v>271</v>
      </c>
      <c r="BM214" s="174" t="s">
        <v>920</v>
      </c>
    </row>
    <row r="215" spans="2:65" s="1" customFormat="1" ht="16.5" customHeight="1">
      <c r="B215" s="34"/>
      <c r="C215" s="163" t="s">
        <v>814</v>
      </c>
      <c r="D215" s="163" t="s">
        <v>184</v>
      </c>
      <c r="E215" s="164" t="s">
        <v>921</v>
      </c>
      <c r="F215" s="165" t="s">
        <v>922</v>
      </c>
      <c r="G215" s="166" t="s">
        <v>225</v>
      </c>
      <c r="H215" s="167">
        <v>1</v>
      </c>
      <c r="I215" s="168">
        <v>180</v>
      </c>
      <c r="J215" s="169">
        <f t="shared" si="45"/>
        <v>180</v>
      </c>
      <c r="K215" s="170"/>
      <c r="L215" s="34"/>
      <c r="M215" s="171" t="s">
        <v>1</v>
      </c>
      <c r="N215" s="137" t="s">
        <v>44</v>
      </c>
      <c r="P215" s="172">
        <f t="shared" si="46"/>
        <v>0</v>
      </c>
      <c r="Q215" s="172">
        <v>7.5000000000000002E-4</v>
      </c>
      <c r="R215" s="172">
        <f t="shared" si="47"/>
        <v>7.5000000000000002E-4</v>
      </c>
      <c r="S215" s="172">
        <v>0</v>
      </c>
      <c r="T215" s="173">
        <f t="shared" si="48"/>
        <v>0</v>
      </c>
      <c r="AR215" s="174" t="s">
        <v>271</v>
      </c>
      <c r="AT215" s="174" t="s">
        <v>184</v>
      </c>
      <c r="AU215" s="174" t="s">
        <v>90</v>
      </c>
      <c r="AY215" s="17" t="s">
        <v>181</v>
      </c>
      <c r="BE215" s="103">
        <f t="shared" si="49"/>
        <v>0</v>
      </c>
      <c r="BF215" s="103">
        <f t="shared" si="50"/>
        <v>180</v>
      </c>
      <c r="BG215" s="103">
        <f t="shared" si="51"/>
        <v>0</v>
      </c>
      <c r="BH215" s="103">
        <f t="shared" si="52"/>
        <v>0</v>
      </c>
      <c r="BI215" s="103">
        <f t="shared" si="53"/>
        <v>0</v>
      </c>
      <c r="BJ215" s="17" t="s">
        <v>90</v>
      </c>
      <c r="BK215" s="103">
        <f t="shared" si="54"/>
        <v>180</v>
      </c>
      <c r="BL215" s="17" t="s">
        <v>271</v>
      </c>
      <c r="BM215" s="174" t="s">
        <v>923</v>
      </c>
    </row>
    <row r="216" spans="2:65" s="1" customFormat="1" ht="16.5" customHeight="1">
      <c r="B216" s="34"/>
      <c r="C216" s="205" t="s">
        <v>924</v>
      </c>
      <c r="D216" s="205" t="s">
        <v>509</v>
      </c>
      <c r="E216" s="206" t="s">
        <v>925</v>
      </c>
      <c r="F216" s="207" t="s">
        <v>926</v>
      </c>
      <c r="G216" s="208" t="s">
        <v>225</v>
      </c>
      <c r="H216" s="209">
        <v>1</v>
      </c>
      <c r="I216" s="210">
        <v>350</v>
      </c>
      <c r="J216" s="211">
        <f t="shared" si="45"/>
        <v>350</v>
      </c>
      <c r="K216" s="212"/>
      <c r="L216" s="213"/>
      <c r="M216" s="214" t="s">
        <v>1</v>
      </c>
      <c r="N216" s="215" t="s">
        <v>44</v>
      </c>
      <c r="P216" s="172">
        <f t="shared" si="46"/>
        <v>0</v>
      </c>
      <c r="Q216" s="172">
        <v>1.7999999999999999E-2</v>
      </c>
      <c r="R216" s="172">
        <f t="shared" si="47"/>
        <v>1.7999999999999999E-2</v>
      </c>
      <c r="S216" s="172">
        <v>0</v>
      </c>
      <c r="T216" s="173">
        <f t="shared" si="48"/>
        <v>0</v>
      </c>
      <c r="AR216" s="174" t="s">
        <v>360</v>
      </c>
      <c r="AT216" s="174" t="s">
        <v>509</v>
      </c>
      <c r="AU216" s="174" t="s">
        <v>90</v>
      </c>
      <c r="AY216" s="17" t="s">
        <v>181</v>
      </c>
      <c r="BE216" s="103">
        <f t="shared" si="49"/>
        <v>0</v>
      </c>
      <c r="BF216" s="103">
        <f t="shared" si="50"/>
        <v>350</v>
      </c>
      <c r="BG216" s="103">
        <f t="shared" si="51"/>
        <v>0</v>
      </c>
      <c r="BH216" s="103">
        <f t="shared" si="52"/>
        <v>0</v>
      </c>
      <c r="BI216" s="103">
        <f t="shared" si="53"/>
        <v>0</v>
      </c>
      <c r="BJ216" s="17" t="s">
        <v>90</v>
      </c>
      <c r="BK216" s="103">
        <f t="shared" si="54"/>
        <v>350</v>
      </c>
      <c r="BL216" s="17" t="s">
        <v>271</v>
      </c>
      <c r="BM216" s="174" t="s">
        <v>927</v>
      </c>
    </row>
    <row r="217" spans="2:65" s="1" customFormat="1" ht="16.5" customHeight="1">
      <c r="B217" s="34"/>
      <c r="C217" s="163" t="s">
        <v>817</v>
      </c>
      <c r="D217" s="163" t="s">
        <v>184</v>
      </c>
      <c r="E217" s="164" t="s">
        <v>928</v>
      </c>
      <c r="F217" s="165" t="s">
        <v>929</v>
      </c>
      <c r="G217" s="166" t="s">
        <v>225</v>
      </c>
      <c r="H217" s="167">
        <v>3</v>
      </c>
      <c r="I217" s="168">
        <v>12.8</v>
      </c>
      <c r="J217" s="169">
        <f t="shared" si="45"/>
        <v>38.4</v>
      </c>
      <c r="K217" s="170"/>
      <c r="L217" s="34"/>
      <c r="M217" s="171" t="s">
        <v>1</v>
      </c>
      <c r="N217" s="137" t="s">
        <v>44</v>
      </c>
      <c r="P217" s="172">
        <f t="shared" si="46"/>
        <v>0</v>
      </c>
      <c r="Q217" s="172">
        <v>0</v>
      </c>
      <c r="R217" s="172">
        <f t="shared" si="47"/>
        <v>0</v>
      </c>
      <c r="S217" s="172">
        <v>0</v>
      </c>
      <c r="T217" s="173">
        <f t="shared" si="48"/>
        <v>0</v>
      </c>
      <c r="AR217" s="174" t="s">
        <v>271</v>
      </c>
      <c r="AT217" s="174" t="s">
        <v>184</v>
      </c>
      <c r="AU217" s="174" t="s">
        <v>90</v>
      </c>
      <c r="AY217" s="17" t="s">
        <v>181</v>
      </c>
      <c r="BE217" s="103">
        <f t="shared" si="49"/>
        <v>0</v>
      </c>
      <c r="BF217" s="103">
        <f t="shared" si="50"/>
        <v>38.4</v>
      </c>
      <c r="BG217" s="103">
        <f t="shared" si="51"/>
        <v>0</v>
      </c>
      <c r="BH217" s="103">
        <f t="shared" si="52"/>
        <v>0</v>
      </c>
      <c r="BI217" s="103">
        <f t="shared" si="53"/>
        <v>0</v>
      </c>
      <c r="BJ217" s="17" t="s">
        <v>90</v>
      </c>
      <c r="BK217" s="103">
        <f t="shared" si="54"/>
        <v>38.4</v>
      </c>
      <c r="BL217" s="17" t="s">
        <v>271</v>
      </c>
      <c r="BM217" s="174" t="s">
        <v>930</v>
      </c>
    </row>
    <row r="218" spans="2:65" s="1" customFormat="1" ht="16.5" customHeight="1">
      <c r="B218" s="34"/>
      <c r="C218" s="205" t="s">
        <v>931</v>
      </c>
      <c r="D218" s="205" t="s">
        <v>509</v>
      </c>
      <c r="E218" s="206" t="s">
        <v>932</v>
      </c>
      <c r="F218" s="207" t="s">
        <v>933</v>
      </c>
      <c r="G218" s="208" t="s">
        <v>225</v>
      </c>
      <c r="H218" s="209">
        <v>3</v>
      </c>
      <c r="I218" s="210">
        <v>16.5</v>
      </c>
      <c r="J218" s="211">
        <f t="shared" si="45"/>
        <v>49.5</v>
      </c>
      <c r="K218" s="212"/>
      <c r="L218" s="213"/>
      <c r="M218" s="214" t="s">
        <v>1</v>
      </c>
      <c r="N218" s="215" t="s">
        <v>44</v>
      </c>
      <c r="P218" s="172">
        <f t="shared" si="46"/>
        <v>0</v>
      </c>
      <c r="Q218" s="172">
        <v>2E-3</v>
      </c>
      <c r="R218" s="172">
        <f t="shared" si="47"/>
        <v>6.0000000000000001E-3</v>
      </c>
      <c r="S218" s="172">
        <v>0</v>
      </c>
      <c r="T218" s="173">
        <f t="shared" si="48"/>
        <v>0</v>
      </c>
      <c r="AR218" s="174" t="s">
        <v>360</v>
      </c>
      <c r="AT218" s="174" t="s">
        <v>509</v>
      </c>
      <c r="AU218" s="174" t="s">
        <v>90</v>
      </c>
      <c r="AY218" s="17" t="s">
        <v>181</v>
      </c>
      <c r="BE218" s="103">
        <f t="shared" si="49"/>
        <v>0</v>
      </c>
      <c r="BF218" s="103">
        <f t="shared" si="50"/>
        <v>49.5</v>
      </c>
      <c r="BG218" s="103">
        <f t="shared" si="51"/>
        <v>0</v>
      </c>
      <c r="BH218" s="103">
        <f t="shared" si="52"/>
        <v>0</v>
      </c>
      <c r="BI218" s="103">
        <f t="shared" si="53"/>
        <v>0</v>
      </c>
      <c r="BJ218" s="17" t="s">
        <v>90</v>
      </c>
      <c r="BK218" s="103">
        <f t="shared" si="54"/>
        <v>49.5</v>
      </c>
      <c r="BL218" s="17" t="s">
        <v>271</v>
      </c>
      <c r="BM218" s="174" t="s">
        <v>934</v>
      </c>
    </row>
    <row r="219" spans="2:65" s="1" customFormat="1" ht="21.75" customHeight="1">
      <c r="B219" s="34"/>
      <c r="C219" s="163" t="s">
        <v>820</v>
      </c>
      <c r="D219" s="163" t="s">
        <v>184</v>
      </c>
      <c r="E219" s="164" t="s">
        <v>935</v>
      </c>
      <c r="F219" s="165" t="s">
        <v>936</v>
      </c>
      <c r="G219" s="166" t="s">
        <v>225</v>
      </c>
      <c r="H219" s="167">
        <v>8</v>
      </c>
      <c r="I219" s="168">
        <v>68</v>
      </c>
      <c r="J219" s="169">
        <f t="shared" si="45"/>
        <v>544</v>
      </c>
      <c r="K219" s="170"/>
      <c r="L219" s="34"/>
      <c r="M219" s="171" t="s">
        <v>1</v>
      </c>
      <c r="N219" s="137" t="s">
        <v>44</v>
      </c>
      <c r="P219" s="172">
        <f t="shared" si="46"/>
        <v>0</v>
      </c>
      <c r="Q219" s="172">
        <v>0</v>
      </c>
      <c r="R219" s="172">
        <f t="shared" si="47"/>
        <v>0</v>
      </c>
      <c r="S219" s="172">
        <v>0</v>
      </c>
      <c r="T219" s="173">
        <f t="shared" si="48"/>
        <v>0</v>
      </c>
      <c r="AR219" s="174" t="s">
        <v>271</v>
      </c>
      <c r="AT219" s="174" t="s">
        <v>184</v>
      </c>
      <c r="AU219" s="174" t="s">
        <v>90</v>
      </c>
      <c r="AY219" s="17" t="s">
        <v>181</v>
      </c>
      <c r="BE219" s="103">
        <f t="shared" si="49"/>
        <v>0</v>
      </c>
      <c r="BF219" s="103">
        <f t="shared" si="50"/>
        <v>544</v>
      </c>
      <c r="BG219" s="103">
        <f t="shared" si="51"/>
        <v>0</v>
      </c>
      <c r="BH219" s="103">
        <f t="shared" si="52"/>
        <v>0</v>
      </c>
      <c r="BI219" s="103">
        <f t="shared" si="53"/>
        <v>0</v>
      </c>
      <c r="BJ219" s="17" t="s">
        <v>90</v>
      </c>
      <c r="BK219" s="103">
        <f t="shared" si="54"/>
        <v>544</v>
      </c>
      <c r="BL219" s="17" t="s">
        <v>271</v>
      </c>
      <c r="BM219" s="174" t="s">
        <v>937</v>
      </c>
    </row>
    <row r="220" spans="2:65" s="1" customFormat="1" ht="21.75" customHeight="1">
      <c r="B220" s="34"/>
      <c r="C220" s="205" t="s">
        <v>938</v>
      </c>
      <c r="D220" s="205" t="s">
        <v>509</v>
      </c>
      <c r="E220" s="206" t="s">
        <v>939</v>
      </c>
      <c r="F220" s="207" t="s">
        <v>940</v>
      </c>
      <c r="G220" s="208" t="s">
        <v>225</v>
      </c>
      <c r="H220" s="209">
        <v>4</v>
      </c>
      <c r="I220" s="210">
        <v>160</v>
      </c>
      <c r="J220" s="211">
        <f t="shared" si="45"/>
        <v>640</v>
      </c>
      <c r="K220" s="212"/>
      <c r="L220" s="213"/>
      <c r="M220" s="214" t="s">
        <v>1</v>
      </c>
      <c r="N220" s="215" t="s">
        <v>44</v>
      </c>
      <c r="P220" s="172">
        <f t="shared" si="46"/>
        <v>0</v>
      </c>
      <c r="Q220" s="172">
        <v>3.5E-4</v>
      </c>
      <c r="R220" s="172">
        <f t="shared" si="47"/>
        <v>1.4E-3</v>
      </c>
      <c r="S220" s="172">
        <v>0</v>
      </c>
      <c r="T220" s="173">
        <f t="shared" si="48"/>
        <v>0</v>
      </c>
      <c r="AR220" s="174" t="s">
        <v>360</v>
      </c>
      <c r="AT220" s="174" t="s">
        <v>509</v>
      </c>
      <c r="AU220" s="174" t="s">
        <v>90</v>
      </c>
      <c r="AY220" s="17" t="s">
        <v>181</v>
      </c>
      <c r="BE220" s="103">
        <f t="shared" si="49"/>
        <v>0</v>
      </c>
      <c r="BF220" s="103">
        <f t="shared" si="50"/>
        <v>640</v>
      </c>
      <c r="BG220" s="103">
        <f t="shared" si="51"/>
        <v>0</v>
      </c>
      <c r="BH220" s="103">
        <f t="shared" si="52"/>
        <v>0</v>
      </c>
      <c r="BI220" s="103">
        <f t="shared" si="53"/>
        <v>0</v>
      </c>
      <c r="BJ220" s="17" t="s">
        <v>90</v>
      </c>
      <c r="BK220" s="103">
        <f t="shared" si="54"/>
        <v>640</v>
      </c>
      <c r="BL220" s="17" t="s">
        <v>271</v>
      </c>
      <c r="BM220" s="174" t="s">
        <v>941</v>
      </c>
    </row>
    <row r="221" spans="2:65" s="1" customFormat="1" ht="21.75" customHeight="1">
      <c r="B221" s="34"/>
      <c r="C221" s="205" t="s">
        <v>823</v>
      </c>
      <c r="D221" s="205" t="s">
        <v>509</v>
      </c>
      <c r="E221" s="206" t="s">
        <v>942</v>
      </c>
      <c r="F221" s="207" t="s">
        <v>943</v>
      </c>
      <c r="G221" s="208" t="s">
        <v>225</v>
      </c>
      <c r="H221" s="209">
        <v>4</v>
      </c>
      <c r="I221" s="210">
        <v>160</v>
      </c>
      <c r="J221" s="211">
        <f t="shared" si="45"/>
        <v>640</v>
      </c>
      <c r="K221" s="212"/>
      <c r="L221" s="213"/>
      <c r="M221" s="214" t="s">
        <v>1</v>
      </c>
      <c r="N221" s="215" t="s">
        <v>44</v>
      </c>
      <c r="P221" s="172">
        <f t="shared" si="46"/>
        <v>0</v>
      </c>
      <c r="Q221" s="172">
        <v>4.0999999999999999E-4</v>
      </c>
      <c r="R221" s="172">
        <f t="shared" si="47"/>
        <v>1.64E-3</v>
      </c>
      <c r="S221" s="172">
        <v>0</v>
      </c>
      <c r="T221" s="173">
        <f t="shared" si="48"/>
        <v>0</v>
      </c>
      <c r="AR221" s="174" t="s">
        <v>360</v>
      </c>
      <c r="AT221" s="174" t="s">
        <v>509</v>
      </c>
      <c r="AU221" s="174" t="s">
        <v>90</v>
      </c>
      <c r="AY221" s="17" t="s">
        <v>181</v>
      </c>
      <c r="BE221" s="103">
        <f t="shared" si="49"/>
        <v>0</v>
      </c>
      <c r="BF221" s="103">
        <f t="shared" si="50"/>
        <v>640</v>
      </c>
      <c r="BG221" s="103">
        <f t="shared" si="51"/>
        <v>0</v>
      </c>
      <c r="BH221" s="103">
        <f t="shared" si="52"/>
        <v>0</v>
      </c>
      <c r="BI221" s="103">
        <f t="shared" si="53"/>
        <v>0</v>
      </c>
      <c r="BJ221" s="17" t="s">
        <v>90</v>
      </c>
      <c r="BK221" s="103">
        <f t="shared" si="54"/>
        <v>640</v>
      </c>
      <c r="BL221" s="17" t="s">
        <v>271</v>
      </c>
      <c r="BM221" s="174" t="s">
        <v>944</v>
      </c>
    </row>
    <row r="222" spans="2:65" s="1" customFormat="1" ht="24.2" customHeight="1">
      <c r="B222" s="34"/>
      <c r="C222" s="163" t="s">
        <v>945</v>
      </c>
      <c r="D222" s="163" t="s">
        <v>184</v>
      </c>
      <c r="E222" s="164" t="s">
        <v>946</v>
      </c>
      <c r="F222" s="165" t="s">
        <v>947</v>
      </c>
      <c r="G222" s="166" t="s">
        <v>225</v>
      </c>
      <c r="H222" s="167">
        <v>2</v>
      </c>
      <c r="I222" s="168">
        <v>68</v>
      </c>
      <c r="J222" s="169">
        <f t="shared" si="45"/>
        <v>136</v>
      </c>
      <c r="K222" s="170"/>
      <c r="L222" s="34"/>
      <c r="M222" s="171" t="s">
        <v>1</v>
      </c>
      <c r="N222" s="137" t="s">
        <v>44</v>
      </c>
      <c r="P222" s="172">
        <f t="shared" si="46"/>
        <v>0</v>
      </c>
      <c r="Q222" s="172">
        <v>0</v>
      </c>
      <c r="R222" s="172">
        <f t="shared" si="47"/>
        <v>0</v>
      </c>
      <c r="S222" s="172">
        <v>0</v>
      </c>
      <c r="T222" s="173">
        <f t="shared" si="48"/>
        <v>0</v>
      </c>
      <c r="AR222" s="174" t="s">
        <v>271</v>
      </c>
      <c r="AT222" s="174" t="s">
        <v>184</v>
      </c>
      <c r="AU222" s="174" t="s">
        <v>90</v>
      </c>
      <c r="AY222" s="17" t="s">
        <v>181</v>
      </c>
      <c r="BE222" s="103">
        <f t="shared" si="49"/>
        <v>0</v>
      </c>
      <c r="BF222" s="103">
        <f t="shared" si="50"/>
        <v>136</v>
      </c>
      <c r="BG222" s="103">
        <f t="shared" si="51"/>
        <v>0</v>
      </c>
      <c r="BH222" s="103">
        <f t="shared" si="52"/>
        <v>0</v>
      </c>
      <c r="BI222" s="103">
        <f t="shared" si="53"/>
        <v>0</v>
      </c>
      <c r="BJ222" s="17" t="s">
        <v>90</v>
      </c>
      <c r="BK222" s="103">
        <f t="shared" si="54"/>
        <v>136</v>
      </c>
      <c r="BL222" s="17" t="s">
        <v>271</v>
      </c>
      <c r="BM222" s="174" t="s">
        <v>948</v>
      </c>
    </row>
    <row r="223" spans="2:65" s="1" customFormat="1" ht="16.5" customHeight="1">
      <c r="B223" s="34"/>
      <c r="C223" s="205" t="s">
        <v>826</v>
      </c>
      <c r="D223" s="205" t="s">
        <v>509</v>
      </c>
      <c r="E223" s="206" t="s">
        <v>949</v>
      </c>
      <c r="F223" s="207" t="s">
        <v>950</v>
      </c>
      <c r="G223" s="208" t="s">
        <v>225</v>
      </c>
      <c r="H223" s="209">
        <v>2</v>
      </c>
      <c r="I223" s="210">
        <v>1</v>
      </c>
      <c r="J223" s="211">
        <f t="shared" si="45"/>
        <v>2</v>
      </c>
      <c r="K223" s="212"/>
      <c r="L223" s="213"/>
      <c r="M223" s="214" t="s">
        <v>1</v>
      </c>
      <c r="N223" s="215" t="s">
        <v>44</v>
      </c>
      <c r="P223" s="172">
        <f t="shared" si="46"/>
        <v>0</v>
      </c>
      <c r="Q223" s="172">
        <v>1.0500000000000001E-2</v>
      </c>
      <c r="R223" s="172">
        <f t="shared" si="47"/>
        <v>2.1000000000000001E-2</v>
      </c>
      <c r="S223" s="172">
        <v>0</v>
      </c>
      <c r="T223" s="173">
        <f t="shared" si="48"/>
        <v>0</v>
      </c>
      <c r="AR223" s="174" t="s">
        <v>360</v>
      </c>
      <c r="AT223" s="174" t="s">
        <v>509</v>
      </c>
      <c r="AU223" s="174" t="s">
        <v>90</v>
      </c>
      <c r="AY223" s="17" t="s">
        <v>181</v>
      </c>
      <c r="BE223" s="103">
        <f t="shared" si="49"/>
        <v>0</v>
      </c>
      <c r="BF223" s="103">
        <f t="shared" si="50"/>
        <v>2</v>
      </c>
      <c r="BG223" s="103">
        <f t="shared" si="51"/>
        <v>0</v>
      </c>
      <c r="BH223" s="103">
        <f t="shared" si="52"/>
        <v>0</v>
      </c>
      <c r="BI223" s="103">
        <f t="shared" si="53"/>
        <v>0</v>
      </c>
      <c r="BJ223" s="17" t="s">
        <v>90</v>
      </c>
      <c r="BK223" s="103">
        <f t="shared" si="54"/>
        <v>2</v>
      </c>
      <c r="BL223" s="17" t="s">
        <v>271</v>
      </c>
      <c r="BM223" s="174" t="s">
        <v>951</v>
      </c>
    </row>
    <row r="224" spans="2:65" s="1" customFormat="1" ht="37.9" customHeight="1">
      <c r="B224" s="34"/>
      <c r="C224" s="163" t="s">
        <v>952</v>
      </c>
      <c r="D224" s="163" t="s">
        <v>184</v>
      </c>
      <c r="E224" s="164" t="s">
        <v>953</v>
      </c>
      <c r="F224" s="165" t="s">
        <v>954</v>
      </c>
      <c r="G224" s="166" t="s">
        <v>311</v>
      </c>
      <c r="H224" s="167">
        <v>0.34699999999999998</v>
      </c>
      <c r="I224" s="168">
        <v>475.5</v>
      </c>
      <c r="J224" s="169">
        <f t="shared" si="45"/>
        <v>165</v>
      </c>
      <c r="K224" s="170"/>
      <c r="L224" s="34"/>
      <c r="M224" s="171" t="s">
        <v>1</v>
      </c>
      <c r="N224" s="137" t="s">
        <v>44</v>
      </c>
      <c r="P224" s="172">
        <f t="shared" si="46"/>
        <v>0</v>
      </c>
      <c r="Q224" s="172">
        <v>0</v>
      </c>
      <c r="R224" s="172">
        <f t="shared" si="47"/>
        <v>0</v>
      </c>
      <c r="S224" s="172">
        <v>0</v>
      </c>
      <c r="T224" s="173">
        <f t="shared" si="48"/>
        <v>0</v>
      </c>
      <c r="AR224" s="174" t="s">
        <v>271</v>
      </c>
      <c r="AT224" s="174" t="s">
        <v>184</v>
      </c>
      <c r="AU224" s="174" t="s">
        <v>90</v>
      </c>
      <c r="AY224" s="17" t="s">
        <v>181</v>
      </c>
      <c r="BE224" s="103">
        <f t="shared" si="49"/>
        <v>0</v>
      </c>
      <c r="BF224" s="103">
        <f t="shared" si="50"/>
        <v>165</v>
      </c>
      <c r="BG224" s="103">
        <f t="shared" si="51"/>
        <v>0</v>
      </c>
      <c r="BH224" s="103">
        <f t="shared" si="52"/>
        <v>0</v>
      </c>
      <c r="BI224" s="103">
        <f t="shared" si="53"/>
        <v>0</v>
      </c>
      <c r="BJ224" s="17" t="s">
        <v>90</v>
      </c>
      <c r="BK224" s="103">
        <f t="shared" si="54"/>
        <v>165</v>
      </c>
      <c r="BL224" s="17" t="s">
        <v>271</v>
      </c>
      <c r="BM224" s="174" t="s">
        <v>955</v>
      </c>
    </row>
    <row r="225" spans="2:65" s="1" customFormat="1" ht="16.5" customHeight="1">
      <c r="B225" s="34"/>
      <c r="C225" s="163" t="s">
        <v>829</v>
      </c>
      <c r="D225" s="163" t="s">
        <v>184</v>
      </c>
      <c r="E225" s="164" t="s">
        <v>956</v>
      </c>
      <c r="F225" s="165" t="s">
        <v>957</v>
      </c>
      <c r="G225" s="166" t="s">
        <v>225</v>
      </c>
      <c r="H225" s="167">
        <v>14</v>
      </c>
      <c r="I225" s="168">
        <v>2.2000000000000002</v>
      </c>
      <c r="J225" s="169">
        <f t="shared" si="45"/>
        <v>30.8</v>
      </c>
      <c r="K225" s="170"/>
      <c r="L225" s="34"/>
      <c r="M225" s="171" t="s">
        <v>1</v>
      </c>
      <c r="N225" s="137" t="s">
        <v>44</v>
      </c>
      <c r="P225" s="172">
        <f t="shared" si="46"/>
        <v>0</v>
      </c>
      <c r="Q225" s="172">
        <v>0</v>
      </c>
      <c r="R225" s="172">
        <f t="shared" si="47"/>
        <v>0</v>
      </c>
      <c r="S225" s="172">
        <v>0</v>
      </c>
      <c r="T225" s="173">
        <f t="shared" si="48"/>
        <v>0</v>
      </c>
      <c r="AR225" s="174" t="s">
        <v>271</v>
      </c>
      <c r="AT225" s="174" t="s">
        <v>184</v>
      </c>
      <c r="AU225" s="174" t="s">
        <v>90</v>
      </c>
      <c r="AY225" s="17" t="s">
        <v>181</v>
      </c>
      <c r="BE225" s="103">
        <f t="shared" si="49"/>
        <v>0</v>
      </c>
      <c r="BF225" s="103">
        <f t="shared" si="50"/>
        <v>30.8</v>
      </c>
      <c r="BG225" s="103">
        <f t="shared" si="51"/>
        <v>0</v>
      </c>
      <c r="BH225" s="103">
        <f t="shared" si="52"/>
        <v>0</v>
      </c>
      <c r="BI225" s="103">
        <f t="shared" si="53"/>
        <v>0</v>
      </c>
      <c r="BJ225" s="17" t="s">
        <v>90</v>
      </c>
      <c r="BK225" s="103">
        <f t="shared" si="54"/>
        <v>30.8</v>
      </c>
      <c r="BL225" s="17" t="s">
        <v>271</v>
      </c>
      <c r="BM225" s="174" t="s">
        <v>958</v>
      </c>
    </row>
    <row r="226" spans="2:65" s="1" customFormat="1" ht="21.75" customHeight="1">
      <c r="B226" s="34"/>
      <c r="C226" s="163" t="s">
        <v>959</v>
      </c>
      <c r="D226" s="163" t="s">
        <v>184</v>
      </c>
      <c r="E226" s="164" t="s">
        <v>960</v>
      </c>
      <c r="F226" s="165" t="s">
        <v>961</v>
      </c>
      <c r="G226" s="166" t="s">
        <v>225</v>
      </c>
      <c r="H226" s="167">
        <v>3</v>
      </c>
      <c r="I226" s="168">
        <v>6.8</v>
      </c>
      <c r="J226" s="169">
        <f t="shared" si="45"/>
        <v>20.399999999999999</v>
      </c>
      <c r="K226" s="170"/>
      <c r="L226" s="34"/>
      <c r="M226" s="171" t="s">
        <v>1</v>
      </c>
      <c r="N226" s="137" t="s">
        <v>44</v>
      </c>
      <c r="P226" s="172">
        <f t="shared" si="46"/>
        <v>0</v>
      </c>
      <c r="Q226" s="172">
        <v>8.0000000000000007E-5</v>
      </c>
      <c r="R226" s="172">
        <f t="shared" si="47"/>
        <v>2.4000000000000003E-4</v>
      </c>
      <c r="S226" s="172">
        <v>0</v>
      </c>
      <c r="T226" s="173">
        <f t="shared" si="48"/>
        <v>0</v>
      </c>
      <c r="AR226" s="174" t="s">
        <v>271</v>
      </c>
      <c r="AT226" s="174" t="s">
        <v>184</v>
      </c>
      <c r="AU226" s="174" t="s">
        <v>90</v>
      </c>
      <c r="AY226" s="17" t="s">
        <v>181</v>
      </c>
      <c r="BE226" s="103">
        <f t="shared" si="49"/>
        <v>0</v>
      </c>
      <c r="BF226" s="103">
        <f t="shared" si="50"/>
        <v>20.399999999999999</v>
      </c>
      <c r="BG226" s="103">
        <f t="shared" si="51"/>
        <v>0</v>
      </c>
      <c r="BH226" s="103">
        <f t="shared" si="52"/>
        <v>0</v>
      </c>
      <c r="BI226" s="103">
        <f t="shared" si="53"/>
        <v>0</v>
      </c>
      <c r="BJ226" s="17" t="s">
        <v>90</v>
      </c>
      <c r="BK226" s="103">
        <f t="shared" si="54"/>
        <v>20.399999999999999</v>
      </c>
      <c r="BL226" s="17" t="s">
        <v>271</v>
      </c>
      <c r="BM226" s="174" t="s">
        <v>962</v>
      </c>
    </row>
    <row r="227" spans="2:65" s="1" customFormat="1" ht="24.2" customHeight="1">
      <c r="B227" s="34"/>
      <c r="C227" s="205" t="s">
        <v>832</v>
      </c>
      <c r="D227" s="205" t="s">
        <v>509</v>
      </c>
      <c r="E227" s="206" t="s">
        <v>963</v>
      </c>
      <c r="F227" s="207" t="s">
        <v>964</v>
      </c>
      <c r="G227" s="208" t="s">
        <v>225</v>
      </c>
      <c r="H227" s="209">
        <v>3</v>
      </c>
      <c r="I227" s="210">
        <v>4.25</v>
      </c>
      <c r="J227" s="211">
        <f t="shared" si="45"/>
        <v>12.75</v>
      </c>
      <c r="K227" s="212"/>
      <c r="L227" s="213"/>
      <c r="M227" s="214" t="s">
        <v>1</v>
      </c>
      <c r="N227" s="215" t="s">
        <v>44</v>
      </c>
      <c r="P227" s="172">
        <f t="shared" si="46"/>
        <v>0</v>
      </c>
      <c r="Q227" s="172">
        <v>1.1E-4</v>
      </c>
      <c r="R227" s="172">
        <f t="shared" si="47"/>
        <v>3.3E-4</v>
      </c>
      <c r="S227" s="172">
        <v>0</v>
      </c>
      <c r="T227" s="173">
        <f t="shared" si="48"/>
        <v>0</v>
      </c>
      <c r="AR227" s="174" t="s">
        <v>360</v>
      </c>
      <c r="AT227" s="174" t="s">
        <v>509</v>
      </c>
      <c r="AU227" s="174" t="s">
        <v>90</v>
      </c>
      <c r="AY227" s="17" t="s">
        <v>181</v>
      </c>
      <c r="BE227" s="103">
        <f t="shared" si="49"/>
        <v>0</v>
      </c>
      <c r="BF227" s="103">
        <f t="shared" si="50"/>
        <v>12.75</v>
      </c>
      <c r="BG227" s="103">
        <f t="shared" si="51"/>
        <v>0</v>
      </c>
      <c r="BH227" s="103">
        <f t="shared" si="52"/>
        <v>0</v>
      </c>
      <c r="BI227" s="103">
        <f t="shared" si="53"/>
        <v>0</v>
      </c>
      <c r="BJ227" s="17" t="s">
        <v>90</v>
      </c>
      <c r="BK227" s="103">
        <f t="shared" si="54"/>
        <v>12.75</v>
      </c>
      <c r="BL227" s="17" t="s">
        <v>271</v>
      </c>
      <c r="BM227" s="174" t="s">
        <v>965</v>
      </c>
    </row>
    <row r="228" spans="2:65" s="1" customFormat="1" ht="33" customHeight="1">
      <c r="B228" s="34"/>
      <c r="C228" s="205" t="s">
        <v>966</v>
      </c>
      <c r="D228" s="205" t="s">
        <v>509</v>
      </c>
      <c r="E228" s="206" t="s">
        <v>967</v>
      </c>
      <c r="F228" s="207" t="s">
        <v>968</v>
      </c>
      <c r="G228" s="208" t="s">
        <v>225</v>
      </c>
      <c r="H228" s="209">
        <v>3</v>
      </c>
      <c r="I228" s="210">
        <v>3.3</v>
      </c>
      <c r="J228" s="211">
        <f t="shared" si="45"/>
        <v>9.9</v>
      </c>
      <c r="K228" s="212"/>
      <c r="L228" s="213"/>
      <c r="M228" s="214" t="s">
        <v>1</v>
      </c>
      <c r="N228" s="215" t="s">
        <v>44</v>
      </c>
      <c r="P228" s="172">
        <f t="shared" si="46"/>
        <v>0</v>
      </c>
      <c r="Q228" s="172">
        <v>7.7999999999999999E-4</v>
      </c>
      <c r="R228" s="172">
        <f t="shared" si="47"/>
        <v>2.3400000000000001E-3</v>
      </c>
      <c r="S228" s="172">
        <v>0</v>
      </c>
      <c r="T228" s="173">
        <f t="shared" si="48"/>
        <v>0</v>
      </c>
      <c r="AR228" s="174" t="s">
        <v>360</v>
      </c>
      <c r="AT228" s="174" t="s">
        <v>509</v>
      </c>
      <c r="AU228" s="174" t="s">
        <v>90</v>
      </c>
      <c r="AY228" s="17" t="s">
        <v>181</v>
      </c>
      <c r="BE228" s="103">
        <f t="shared" si="49"/>
        <v>0</v>
      </c>
      <c r="BF228" s="103">
        <f t="shared" si="50"/>
        <v>9.9</v>
      </c>
      <c r="BG228" s="103">
        <f t="shared" si="51"/>
        <v>0</v>
      </c>
      <c r="BH228" s="103">
        <f t="shared" si="52"/>
        <v>0</v>
      </c>
      <c r="BI228" s="103">
        <f t="shared" si="53"/>
        <v>0</v>
      </c>
      <c r="BJ228" s="17" t="s">
        <v>90</v>
      </c>
      <c r="BK228" s="103">
        <f t="shared" si="54"/>
        <v>9.9</v>
      </c>
      <c r="BL228" s="17" t="s">
        <v>271</v>
      </c>
      <c r="BM228" s="174" t="s">
        <v>969</v>
      </c>
    </row>
    <row r="229" spans="2:65" s="1" customFormat="1" ht="16.5" customHeight="1">
      <c r="B229" s="34"/>
      <c r="C229" s="163" t="s">
        <v>835</v>
      </c>
      <c r="D229" s="163" t="s">
        <v>184</v>
      </c>
      <c r="E229" s="164" t="s">
        <v>970</v>
      </c>
      <c r="F229" s="165" t="s">
        <v>971</v>
      </c>
      <c r="G229" s="166" t="s">
        <v>225</v>
      </c>
      <c r="H229" s="167">
        <v>34</v>
      </c>
      <c r="I229" s="168">
        <v>6.8</v>
      </c>
      <c r="J229" s="169">
        <f t="shared" si="45"/>
        <v>231.2</v>
      </c>
      <c r="K229" s="170"/>
      <c r="L229" s="34"/>
      <c r="M229" s="171" t="s">
        <v>1</v>
      </c>
      <c r="N229" s="137" t="s">
        <v>44</v>
      </c>
      <c r="P229" s="172">
        <f t="shared" si="46"/>
        <v>0</v>
      </c>
      <c r="Q229" s="172">
        <v>8.0000000000000007E-5</v>
      </c>
      <c r="R229" s="172">
        <f t="shared" si="47"/>
        <v>2.7200000000000002E-3</v>
      </c>
      <c r="S229" s="172">
        <v>0</v>
      </c>
      <c r="T229" s="173">
        <f t="shared" si="48"/>
        <v>0</v>
      </c>
      <c r="AR229" s="174" t="s">
        <v>271</v>
      </c>
      <c r="AT229" s="174" t="s">
        <v>184</v>
      </c>
      <c r="AU229" s="174" t="s">
        <v>90</v>
      </c>
      <c r="AY229" s="17" t="s">
        <v>181</v>
      </c>
      <c r="BE229" s="103">
        <f t="shared" si="49"/>
        <v>0</v>
      </c>
      <c r="BF229" s="103">
        <f t="shared" si="50"/>
        <v>231.2</v>
      </c>
      <c r="BG229" s="103">
        <f t="shared" si="51"/>
        <v>0</v>
      </c>
      <c r="BH229" s="103">
        <f t="shared" si="52"/>
        <v>0</v>
      </c>
      <c r="BI229" s="103">
        <f t="shared" si="53"/>
        <v>0</v>
      </c>
      <c r="BJ229" s="17" t="s">
        <v>90</v>
      </c>
      <c r="BK229" s="103">
        <f t="shared" si="54"/>
        <v>231.2</v>
      </c>
      <c r="BL229" s="17" t="s">
        <v>271</v>
      </c>
      <c r="BM229" s="174" t="s">
        <v>972</v>
      </c>
    </row>
    <row r="230" spans="2:65" s="1" customFormat="1" ht="24.2" customHeight="1">
      <c r="B230" s="34"/>
      <c r="C230" s="205" t="s">
        <v>973</v>
      </c>
      <c r="D230" s="205" t="s">
        <v>509</v>
      </c>
      <c r="E230" s="206" t="s">
        <v>974</v>
      </c>
      <c r="F230" s="207" t="s">
        <v>975</v>
      </c>
      <c r="G230" s="208" t="s">
        <v>225</v>
      </c>
      <c r="H230" s="209">
        <v>34</v>
      </c>
      <c r="I230" s="210">
        <v>4.5</v>
      </c>
      <c r="J230" s="211">
        <f t="shared" si="45"/>
        <v>153</v>
      </c>
      <c r="K230" s="212"/>
      <c r="L230" s="213"/>
      <c r="M230" s="214" t="s">
        <v>1</v>
      </c>
      <c r="N230" s="215" t="s">
        <v>44</v>
      </c>
      <c r="P230" s="172">
        <f t="shared" si="46"/>
        <v>0</v>
      </c>
      <c r="Q230" s="172">
        <v>1.6000000000000001E-4</v>
      </c>
      <c r="R230" s="172">
        <f t="shared" si="47"/>
        <v>5.4400000000000004E-3</v>
      </c>
      <c r="S230" s="172">
        <v>0</v>
      </c>
      <c r="T230" s="173">
        <f t="shared" si="48"/>
        <v>0</v>
      </c>
      <c r="AR230" s="174" t="s">
        <v>360</v>
      </c>
      <c r="AT230" s="174" t="s">
        <v>509</v>
      </c>
      <c r="AU230" s="174" t="s">
        <v>90</v>
      </c>
      <c r="AY230" s="17" t="s">
        <v>181</v>
      </c>
      <c r="BE230" s="103">
        <f t="shared" si="49"/>
        <v>0</v>
      </c>
      <c r="BF230" s="103">
        <f t="shared" si="50"/>
        <v>153</v>
      </c>
      <c r="BG230" s="103">
        <f t="shared" si="51"/>
        <v>0</v>
      </c>
      <c r="BH230" s="103">
        <f t="shared" si="52"/>
        <v>0</v>
      </c>
      <c r="BI230" s="103">
        <f t="shared" si="53"/>
        <v>0</v>
      </c>
      <c r="BJ230" s="17" t="s">
        <v>90</v>
      </c>
      <c r="BK230" s="103">
        <f t="shared" si="54"/>
        <v>153</v>
      </c>
      <c r="BL230" s="17" t="s">
        <v>271</v>
      </c>
      <c r="BM230" s="174" t="s">
        <v>976</v>
      </c>
    </row>
    <row r="231" spans="2:65" s="1" customFormat="1" ht="24.2" customHeight="1">
      <c r="B231" s="34"/>
      <c r="C231" s="163" t="s">
        <v>838</v>
      </c>
      <c r="D231" s="163" t="s">
        <v>184</v>
      </c>
      <c r="E231" s="164" t="s">
        <v>977</v>
      </c>
      <c r="F231" s="165" t="s">
        <v>978</v>
      </c>
      <c r="G231" s="166" t="s">
        <v>887</v>
      </c>
      <c r="H231" s="167">
        <v>14</v>
      </c>
      <c r="I231" s="168">
        <v>6.85</v>
      </c>
      <c r="J231" s="169">
        <f t="shared" si="45"/>
        <v>95.9</v>
      </c>
      <c r="K231" s="170"/>
      <c r="L231" s="34"/>
      <c r="M231" s="171" t="s">
        <v>1</v>
      </c>
      <c r="N231" s="137" t="s">
        <v>44</v>
      </c>
      <c r="P231" s="172">
        <f t="shared" si="46"/>
        <v>0</v>
      </c>
      <c r="Q231" s="172">
        <v>0</v>
      </c>
      <c r="R231" s="172">
        <f t="shared" si="47"/>
        <v>0</v>
      </c>
      <c r="S231" s="172">
        <v>0</v>
      </c>
      <c r="T231" s="173">
        <f t="shared" si="48"/>
        <v>0</v>
      </c>
      <c r="AR231" s="174" t="s">
        <v>271</v>
      </c>
      <c r="AT231" s="174" t="s">
        <v>184</v>
      </c>
      <c r="AU231" s="174" t="s">
        <v>90</v>
      </c>
      <c r="AY231" s="17" t="s">
        <v>181</v>
      </c>
      <c r="BE231" s="103">
        <f t="shared" si="49"/>
        <v>0</v>
      </c>
      <c r="BF231" s="103">
        <f t="shared" si="50"/>
        <v>95.9</v>
      </c>
      <c r="BG231" s="103">
        <f t="shared" si="51"/>
        <v>0</v>
      </c>
      <c r="BH231" s="103">
        <f t="shared" si="52"/>
        <v>0</v>
      </c>
      <c r="BI231" s="103">
        <f t="shared" si="53"/>
        <v>0</v>
      </c>
      <c r="BJ231" s="17" t="s">
        <v>90</v>
      </c>
      <c r="BK231" s="103">
        <f t="shared" si="54"/>
        <v>95.9</v>
      </c>
      <c r="BL231" s="17" t="s">
        <v>271</v>
      </c>
      <c r="BM231" s="174" t="s">
        <v>979</v>
      </c>
    </row>
    <row r="232" spans="2:65" s="1" customFormat="1" ht="33" customHeight="1">
      <c r="B232" s="34"/>
      <c r="C232" s="163" t="s">
        <v>980</v>
      </c>
      <c r="D232" s="163" t="s">
        <v>184</v>
      </c>
      <c r="E232" s="164" t="s">
        <v>981</v>
      </c>
      <c r="F232" s="165" t="s">
        <v>982</v>
      </c>
      <c r="G232" s="166" t="s">
        <v>225</v>
      </c>
      <c r="H232" s="167">
        <v>17</v>
      </c>
      <c r="I232" s="168">
        <v>24.6</v>
      </c>
      <c r="J232" s="169">
        <f t="shared" si="45"/>
        <v>418.2</v>
      </c>
      <c r="K232" s="170"/>
      <c r="L232" s="34"/>
      <c r="M232" s="171" t="s">
        <v>1</v>
      </c>
      <c r="N232" s="137" t="s">
        <v>44</v>
      </c>
      <c r="P232" s="172">
        <f t="shared" si="46"/>
        <v>0</v>
      </c>
      <c r="Q232" s="172">
        <v>1E-4</v>
      </c>
      <c r="R232" s="172">
        <f t="shared" si="47"/>
        <v>1.7000000000000001E-3</v>
      </c>
      <c r="S232" s="172">
        <v>0</v>
      </c>
      <c r="T232" s="173">
        <f t="shared" si="48"/>
        <v>0</v>
      </c>
      <c r="AR232" s="174" t="s">
        <v>271</v>
      </c>
      <c r="AT232" s="174" t="s">
        <v>184</v>
      </c>
      <c r="AU232" s="174" t="s">
        <v>90</v>
      </c>
      <c r="AY232" s="17" t="s">
        <v>181</v>
      </c>
      <c r="BE232" s="103">
        <f t="shared" si="49"/>
        <v>0</v>
      </c>
      <c r="BF232" s="103">
        <f t="shared" si="50"/>
        <v>418.2</v>
      </c>
      <c r="BG232" s="103">
        <f t="shared" si="51"/>
        <v>0</v>
      </c>
      <c r="BH232" s="103">
        <f t="shared" si="52"/>
        <v>0</v>
      </c>
      <c r="BI232" s="103">
        <f t="shared" si="53"/>
        <v>0</v>
      </c>
      <c r="BJ232" s="17" t="s">
        <v>90</v>
      </c>
      <c r="BK232" s="103">
        <f t="shared" si="54"/>
        <v>418.2</v>
      </c>
      <c r="BL232" s="17" t="s">
        <v>271</v>
      </c>
      <c r="BM232" s="174" t="s">
        <v>983</v>
      </c>
    </row>
    <row r="233" spans="2:65" s="1" customFormat="1" ht="16.5" customHeight="1">
      <c r="B233" s="34"/>
      <c r="C233" s="205" t="s">
        <v>841</v>
      </c>
      <c r="D233" s="205" t="s">
        <v>509</v>
      </c>
      <c r="E233" s="206" t="s">
        <v>984</v>
      </c>
      <c r="F233" s="207" t="s">
        <v>985</v>
      </c>
      <c r="G233" s="208" t="s">
        <v>225</v>
      </c>
      <c r="H233" s="209">
        <v>17</v>
      </c>
      <c r="I233" s="210">
        <v>45.9</v>
      </c>
      <c r="J233" s="211">
        <f t="shared" si="45"/>
        <v>780.3</v>
      </c>
      <c r="K233" s="212"/>
      <c r="L233" s="213"/>
      <c r="M233" s="214" t="s">
        <v>1</v>
      </c>
      <c r="N233" s="215" t="s">
        <v>44</v>
      </c>
      <c r="P233" s="172">
        <f t="shared" si="46"/>
        <v>0</v>
      </c>
      <c r="Q233" s="172">
        <v>2E-3</v>
      </c>
      <c r="R233" s="172">
        <f t="shared" si="47"/>
        <v>3.4000000000000002E-2</v>
      </c>
      <c r="S233" s="172">
        <v>0</v>
      </c>
      <c r="T233" s="173">
        <f t="shared" si="48"/>
        <v>0</v>
      </c>
      <c r="AR233" s="174" t="s">
        <v>360</v>
      </c>
      <c r="AT233" s="174" t="s">
        <v>509</v>
      </c>
      <c r="AU233" s="174" t="s">
        <v>90</v>
      </c>
      <c r="AY233" s="17" t="s">
        <v>181</v>
      </c>
      <c r="BE233" s="103">
        <f t="shared" si="49"/>
        <v>0</v>
      </c>
      <c r="BF233" s="103">
        <f t="shared" si="50"/>
        <v>780.3</v>
      </c>
      <c r="BG233" s="103">
        <f t="shared" si="51"/>
        <v>0</v>
      </c>
      <c r="BH233" s="103">
        <f t="shared" si="52"/>
        <v>0</v>
      </c>
      <c r="BI233" s="103">
        <f t="shared" si="53"/>
        <v>0</v>
      </c>
      <c r="BJ233" s="17" t="s">
        <v>90</v>
      </c>
      <c r="BK233" s="103">
        <f t="shared" si="54"/>
        <v>780.3</v>
      </c>
      <c r="BL233" s="17" t="s">
        <v>271</v>
      </c>
      <c r="BM233" s="174" t="s">
        <v>587</v>
      </c>
    </row>
    <row r="234" spans="2:65" s="1" customFormat="1" ht="21.75" customHeight="1">
      <c r="B234" s="34"/>
      <c r="C234" s="163" t="s">
        <v>986</v>
      </c>
      <c r="D234" s="163" t="s">
        <v>184</v>
      </c>
      <c r="E234" s="164" t="s">
        <v>987</v>
      </c>
      <c r="F234" s="165" t="s">
        <v>988</v>
      </c>
      <c r="G234" s="166" t="s">
        <v>225</v>
      </c>
      <c r="H234" s="167">
        <v>2</v>
      </c>
      <c r="I234" s="168">
        <v>42</v>
      </c>
      <c r="J234" s="169">
        <f t="shared" si="45"/>
        <v>84</v>
      </c>
      <c r="K234" s="170"/>
      <c r="L234" s="34"/>
      <c r="M234" s="171" t="s">
        <v>1</v>
      </c>
      <c r="N234" s="137" t="s">
        <v>44</v>
      </c>
      <c r="P234" s="172">
        <f t="shared" si="46"/>
        <v>0</v>
      </c>
      <c r="Q234" s="172">
        <v>5.0000000000000004E-6</v>
      </c>
      <c r="R234" s="172">
        <f t="shared" si="47"/>
        <v>1.0000000000000001E-5</v>
      </c>
      <c r="S234" s="172">
        <v>0</v>
      </c>
      <c r="T234" s="173">
        <f t="shared" si="48"/>
        <v>0</v>
      </c>
      <c r="AR234" s="174" t="s">
        <v>271</v>
      </c>
      <c r="AT234" s="174" t="s">
        <v>184</v>
      </c>
      <c r="AU234" s="174" t="s">
        <v>90</v>
      </c>
      <c r="AY234" s="17" t="s">
        <v>181</v>
      </c>
      <c r="BE234" s="103">
        <f t="shared" si="49"/>
        <v>0</v>
      </c>
      <c r="BF234" s="103">
        <f t="shared" si="50"/>
        <v>84</v>
      </c>
      <c r="BG234" s="103">
        <f t="shared" si="51"/>
        <v>0</v>
      </c>
      <c r="BH234" s="103">
        <f t="shared" si="52"/>
        <v>0</v>
      </c>
      <c r="BI234" s="103">
        <f t="shared" si="53"/>
        <v>0</v>
      </c>
      <c r="BJ234" s="17" t="s">
        <v>90</v>
      </c>
      <c r="BK234" s="103">
        <f t="shared" si="54"/>
        <v>84</v>
      </c>
      <c r="BL234" s="17" t="s">
        <v>271</v>
      </c>
      <c r="BM234" s="174" t="s">
        <v>989</v>
      </c>
    </row>
    <row r="235" spans="2:65" s="1" customFormat="1" ht="16.5" customHeight="1">
      <c r="B235" s="34"/>
      <c r="C235" s="205" t="s">
        <v>844</v>
      </c>
      <c r="D235" s="205" t="s">
        <v>509</v>
      </c>
      <c r="E235" s="206" t="s">
        <v>990</v>
      </c>
      <c r="F235" s="207" t="s">
        <v>991</v>
      </c>
      <c r="G235" s="208" t="s">
        <v>225</v>
      </c>
      <c r="H235" s="209">
        <v>2</v>
      </c>
      <c r="I235" s="210">
        <v>66</v>
      </c>
      <c r="J235" s="211">
        <f t="shared" si="45"/>
        <v>132</v>
      </c>
      <c r="K235" s="212"/>
      <c r="L235" s="213"/>
      <c r="M235" s="214" t="s">
        <v>1</v>
      </c>
      <c r="N235" s="215" t="s">
        <v>44</v>
      </c>
      <c r="P235" s="172">
        <f t="shared" si="46"/>
        <v>0</v>
      </c>
      <c r="Q235" s="172">
        <v>1.4E-3</v>
      </c>
      <c r="R235" s="172">
        <f t="shared" si="47"/>
        <v>2.8E-3</v>
      </c>
      <c r="S235" s="172">
        <v>0</v>
      </c>
      <c r="T235" s="173">
        <f t="shared" si="48"/>
        <v>0</v>
      </c>
      <c r="AR235" s="174" t="s">
        <v>360</v>
      </c>
      <c r="AT235" s="174" t="s">
        <v>509</v>
      </c>
      <c r="AU235" s="174" t="s">
        <v>90</v>
      </c>
      <c r="AY235" s="17" t="s">
        <v>181</v>
      </c>
      <c r="BE235" s="103">
        <f t="shared" si="49"/>
        <v>0</v>
      </c>
      <c r="BF235" s="103">
        <f t="shared" si="50"/>
        <v>132</v>
      </c>
      <c r="BG235" s="103">
        <f t="shared" si="51"/>
        <v>0</v>
      </c>
      <c r="BH235" s="103">
        <f t="shared" si="52"/>
        <v>0</v>
      </c>
      <c r="BI235" s="103">
        <f t="shared" si="53"/>
        <v>0</v>
      </c>
      <c r="BJ235" s="17" t="s">
        <v>90</v>
      </c>
      <c r="BK235" s="103">
        <f t="shared" si="54"/>
        <v>132</v>
      </c>
      <c r="BL235" s="17" t="s">
        <v>271</v>
      </c>
      <c r="BM235" s="174" t="s">
        <v>992</v>
      </c>
    </row>
    <row r="236" spans="2:65" s="1" customFormat="1" ht="21.75" customHeight="1">
      <c r="B236" s="34"/>
      <c r="C236" s="205" t="s">
        <v>993</v>
      </c>
      <c r="D236" s="205" t="s">
        <v>509</v>
      </c>
      <c r="E236" s="206" t="s">
        <v>994</v>
      </c>
      <c r="F236" s="207" t="s">
        <v>995</v>
      </c>
      <c r="G236" s="208" t="s">
        <v>225</v>
      </c>
      <c r="H236" s="209">
        <v>2</v>
      </c>
      <c r="I236" s="210">
        <v>40</v>
      </c>
      <c r="J236" s="211">
        <f t="shared" si="45"/>
        <v>80</v>
      </c>
      <c r="K236" s="212"/>
      <c r="L236" s="213"/>
      <c r="M236" s="214" t="s">
        <v>1</v>
      </c>
      <c r="N236" s="215" t="s">
        <v>44</v>
      </c>
      <c r="P236" s="172">
        <f t="shared" si="46"/>
        <v>0</v>
      </c>
      <c r="Q236" s="172">
        <v>2.3500000000000001E-3</v>
      </c>
      <c r="R236" s="172">
        <f t="shared" si="47"/>
        <v>4.7000000000000002E-3</v>
      </c>
      <c r="S236" s="172">
        <v>0</v>
      </c>
      <c r="T236" s="173">
        <f t="shared" si="48"/>
        <v>0</v>
      </c>
      <c r="AR236" s="174" t="s">
        <v>360</v>
      </c>
      <c r="AT236" s="174" t="s">
        <v>509</v>
      </c>
      <c r="AU236" s="174" t="s">
        <v>90</v>
      </c>
      <c r="AY236" s="17" t="s">
        <v>181</v>
      </c>
      <c r="BE236" s="103">
        <f t="shared" si="49"/>
        <v>0</v>
      </c>
      <c r="BF236" s="103">
        <f t="shared" si="50"/>
        <v>80</v>
      </c>
      <c r="BG236" s="103">
        <f t="shared" si="51"/>
        <v>0</v>
      </c>
      <c r="BH236" s="103">
        <f t="shared" si="52"/>
        <v>0</v>
      </c>
      <c r="BI236" s="103">
        <f t="shared" si="53"/>
        <v>0</v>
      </c>
      <c r="BJ236" s="17" t="s">
        <v>90</v>
      </c>
      <c r="BK236" s="103">
        <f t="shared" si="54"/>
        <v>80</v>
      </c>
      <c r="BL236" s="17" t="s">
        <v>271</v>
      </c>
      <c r="BM236" s="174" t="s">
        <v>996</v>
      </c>
    </row>
    <row r="237" spans="2:65" s="1" customFormat="1" ht="24.2" customHeight="1">
      <c r="B237" s="34"/>
      <c r="C237" s="163" t="s">
        <v>849</v>
      </c>
      <c r="D237" s="163" t="s">
        <v>184</v>
      </c>
      <c r="E237" s="164" t="s">
        <v>997</v>
      </c>
      <c r="F237" s="165" t="s">
        <v>998</v>
      </c>
      <c r="G237" s="166" t="s">
        <v>225</v>
      </c>
      <c r="H237" s="167">
        <v>2</v>
      </c>
      <c r="I237" s="168">
        <v>16</v>
      </c>
      <c r="J237" s="169">
        <f t="shared" si="45"/>
        <v>32</v>
      </c>
      <c r="K237" s="170"/>
      <c r="L237" s="34"/>
      <c r="M237" s="171" t="s">
        <v>1</v>
      </c>
      <c r="N237" s="137" t="s">
        <v>44</v>
      </c>
      <c r="P237" s="172">
        <f t="shared" si="46"/>
        <v>0</v>
      </c>
      <c r="Q237" s="172">
        <v>0</v>
      </c>
      <c r="R237" s="172">
        <f t="shared" si="47"/>
        <v>0</v>
      </c>
      <c r="S237" s="172">
        <v>0</v>
      </c>
      <c r="T237" s="173">
        <f t="shared" si="48"/>
        <v>0</v>
      </c>
      <c r="AR237" s="174" t="s">
        <v>271</v>
      </c>
      <c r="AT237" s="174" t="s">
        <v>184</v>
      </c>
      <c r="AU237" s="174" t="s">
        <v>90</v>
      </c>
      <c r="AY237" s="17" t="s">
        <v>181</v>
      </c>
      <c r="BE237" s="103">
        <f t="shared" si="49"/>
        <v>0</v>
      </c>
      <c r="BF237" s="103">
        <f t="shared" si="50"/>
        <v>32</v>
      </c>
      <c r="BG237" s="103">
        <f t="shared" si="51"/>
        <v>0</v>
      </c>
      <c r="BH237" s="103">
        <f t="shared" si="52"/>
        <v>0</v>
      </c>
      <c r="BI237" s="103">
        <f t="shared" si="53"/>
        <v>0</v>
      </c>
      <c r="BJ237" s="17" t="s">
        <v>90</v>
      </c>
      <c r="BK237" s="103">
        <f t="shared" si="54"/>
        <v>32</v>
      </c>
      <c r="BL237" s="17" t="s">
        <v>271</v>
      </c>
      <c r="BM237" s="174" t="s">
        <v>999</v>
      </c>
    </row>
    <row r="238" spans="2:65" s="1" customFormat="1" ht="37.9" customHeight="1">
      <c r="B238" s="34"/>
      <c r="C238" s="163" t="s">
        <v>1000</v>
      </c>
      <c r="D238" s="163" t="s">
        <v>184</v>
      </c>
      <c r="E238" s="164" t="s">
        <v>1001</v>
      </c>
      <c r="F238" s="165" t="s">
        <v>1002</v>
      </c>
      <c r="G238" s="166" t="s">
        <v>225</v>
      </c>
      <c r="H238" s="167">
        <v>14</v>
      </c>
      <c r="I238" s="168">
        <v>2.2000000000000002</v>
      </c>
      <c r="J238" s="169">
        <f t="shared" si="45"/>
        <v>30.8</v>
      </c>
      <c r="K238" s="170"/>
      <c r="L238" s="34"/>
      <c r="M238" s="171" t="s">
        <v>1</v>
      </c>
      <c r="N238" s="137" t="s">
        <v>44</v>
      </c>
      <c r="P238" s="172">
        <f t="shared" si="46"/>
        <v>0</v>
      </c>
      <c r="Q238" s="172">
        <v>0</v>
      </c>
      <c r="R238" s="172">
        <f t="shared" si="47"/>
        <v>0</v>
      </c>
      <c r="S238" s="172">
        <v>0</v>
      </c>
      <c r="T238" s="173">
        <f t="shared" si="48"/>
        <v>0</v>
      </c>
      <c r="AR238" s="174" t="s">
        <v>271</v>
      </c>
      <c r="AT238" s="174" t="s">
        <v>184</v>
      </c>
      <c r="AU238" s="174" t="s">
        <v>90</v>
      </c>
      <c r="AY238" s="17" t="s">
        <v>181</v>
      </c>
      <c r="BE238" s="103">
        <f t="shared" si="49"/>
        <v>0</v>
      </c>
      <c r="BF238" s="103">
        <f t="shared" si="50"/>
        <v>30.8</v>
      </c>
      <c r="BG238" s="103">
        <f t="shared" si="51"/>
        <v>0</v>
      </c>
      <c r="BH238" s="103">
        <f t="shared" si="52"/>
        <v>0</v>
      </c>
      <c r="BI238" s="103">
        <f t="shared" si="53"/>
        <v>0</v>
      </c>
      <c r="BJ238" s="17" t="s">
        <v>90</v>
      </c>
      <c r="BK238" s="103">
        <f t="shared" si="54"/>
        <v>30.8</v>
      </c>
      <c r="BL238" s="17" t="s">
        <v>271</v>
      </c>
      <c r="BM238" s="174" t="s">
        <v>1003</v>
      </c>
    </row>
    <row r="239" spans="2:65" s="1" customFormat="1" ht="24.2" customHeight="1">
      <c r="B239" s="34"/>
      <c r="C239" s="163" t="s">
        <v>852</v>
      </c>
      <c r="D239" s="163" t="s">
        <v>184</v>
      </c>
      <c r="E239" s="164" t="s">
        <v>1004</v>
      </c>
      <c r="F239" s="165" t="s">
        <v>1005</v>
      </c>
      <c r="G239" s="166" t="s">
        <v>225</v>
      </c>
      <c r="H239" s="167">
        <v>17</v>
      </c>
      <c r="I239" s="168">
        <v>6.25</v>
      </c>
      <c r="J239" s="169">
        <f t="shared" si="45"/>
        <v>106.25</v>
      </c>
      <c r="K239" s="170"/>
      <c r="L239" s="34"/>
      <c r="M239" s="171" t="s">
        <v>1</v>
      </c>
      <c r="N239" s="137" t="s">
        <v>44</v>
      </c>
      <c r="P239" s="172">
        <f t="shared" si="46"/>
        <v>0</v>
      </c>
      <c r="Q239" s="172">
        <v>0</v>
      </c>
      <c r="R239" s="172">
        <f t="shared" si="47"/>
        <v>0</v>
      </c>
      <c r="S239" s="172">
        <v>0</v>
      </c>
      <c r="T239" s="173">
        <f t="shared" si="48"/>
        <v>0</v>
      </c>
      <c r="AR239" s="174" t="s">
        <v>271</v>
      </c>
      <c r="AT239" s="174" t="s">
        <v>184</v>
      </c>
      <c r="AU239" s="174" t="s">
        <v>90</v>
      </c>
      <c r="AY239" s="17" t="s">
        <v>181</v>
      </c>
      <c r="BE239" s="103">
        <f t="shared" si="49"/>
        <v>0</v>
      </c>
      <c r="BF239" s="103">
        <f t="shared" si="50"/>
        <v>106.25</v>
      </c>
      <c r="BG239" s="103">
        <f t="shared" si="51"/>
        <v>0</v>
      </c>
      <c r="BH239" s="103">
        <f t="shared" si="52"/>
        <v>0</v>
      </c>
      <c r="BI239" s="103">
        <f t="shared" si="53"/>
        <v>0</v>
      </c>
      <c r="BJ239" s="17" t="s">
        <v>90</v>
      </c>
      <c r="BK239" s="103">
        <f t="shared" si="54"/>
        <v>106.25</v>
      </c>
      <c r="BL239" s="17" t="s">
        <v>271</v>
      </c>
      <c r="BM239" s="174" t="s">
        <v>1006</v>
      </c>
    </row>
    <row r="240" spans="2:65" s="1" customFormat="1" ht="21.75" customHeight="1">
      <c r="B240" s="34"/>
      <c r="C240" s="205" t="s">
        <v>1007</v>
      </c>
      <c r="D240" s="205" t="s">
        <v>509</v>
      </c>
      <c r="E240" s="206" t="s">
        <v>1008</v>
      </c>
      <c r="F240" s="207" t="s">
        <v>1009</v>
      </c>
      <c r="G240" s="208" t="s">
        <v>225</v>
      </c>
      <c r="H240" s="209">
        <v>17</v>
      </c>
      <c r="I240" s="210">
        <v>6.2</v>
      </c>
      <c r="J240" s="211">
        <f t="shared" si="45"/>
        <v>105.4</v>
      </c>
      <c r="K240" s="212"/>
      <c r="L240" s="213"/>
      <c r="M240" s="214" t="s">
        <v>1</v>
      </c>
      <c r="N240" s="215" t="s">
        <v>44</v>
      </c>
      <c r="P240" s="172">
        <f t="shared" si="46"/>
        <v>0</v>
      </c>
      <c r="Q240" s="172">
        <v>3.3E-4</v>
      </c>
      <c r="R240" s="172">
        <f t="shared" si="47"/>
        <v>5.6100000000000004E-3</v>
      </c>
      <c r="S240" s="172">
        <v>0</v>
      </c>
      <c r="T240" s="173">
        <f t="shared" si="48"/>
        <v>0</v>
      </c>
      <c r="AR240" s="174" t="s">
        <v>360</v>
      </c>
      <c r="AT240" s="174" t="s">
        <v>509</v>
      </c>
      <c r="AU240" s="174" t="s">
        <v>90</v>
      </c>
      <c r="AY240" s="17" t="s">
        <v>181</v>
      </c>
      <c r="BE240" s="103">
        <f t="shared" si="49"/>
        <v>0</v>
      </c>
      <c r="BF240" s="103">
        <f t="shared" si="50"/>
        <v>105.4</v>
      </c>
      <c r="BG240" s="103">
        <f t="shared" si="51"/>
        <v>0</v>
      </c>
      <c r="BH240" s="103">
        <f t="shared" si="52"/>
        <v>0</v>
      </c>
      <c r="BI240" s="103">
        <f t="shared" si="53"/>
        <v>0</v>
      </c>
      <c r="BJ240" s="17" t="s">
        <v>90</v>
      </c>
      <c r="BK240" s="103">
        <f t="shared" si="54"/>
        <v>105.4</v>
      </c>
      <c r="BL240" s="17" t="s">
        <v>271</v>
      </c>
      <c r="BM240" s="174" t="s">
        <v>1010</v>
      </c>
    </row>
    <row r="241" spans="2:65" s="1" customFormat="1" ht="24.2" customHeight="1">
      <c r="B241" s="34"/>
      <c r="C241" s="163" t="s">
        <v>855</v>
      </c>
      <c r="D241" s="163" t="s">
        <v>184</v>
      </c>
      <c r="E241" s="164" t="s">
        <v>1011</v>
      </c>
      <c r="F241" s="165" t="s">
        <v>1012</v>
      </c>
      <c r="G241" s="166" t="s">
        <v>225</v>
      </c>
      <c r="H241" s="167">
        <v>3</v>
      </c>
      <c r="I241" s="168">
        <v>16.68</v>
      </c>
      <c r="J241" s="169">
        <f t="shared" si="45"/>
        <v>50.04</v>
      </c>
      <c r="K241" s="170"/>
      <c r="L241" s="34"/>
      <c r="M241" s="171" t="s">
        <v>1</v>
      </c>
      <c r="N241" s="137" t="s">
        <v>44</v>
      </c>
      <c r="P241" s="172">
        <f t="shared" si="46"/>
        <v>0</v>
      </c>
      <c r="Q241" s="172">
        <v>0</v>
      </c>
      <c r="R241" s="172">
        <f t="shared" si="47"/>
        <v>0</v>
      </c>
      <c r="S241" s="172">
        <v>0</v>
      </c>
      <c r="T241" s="173">
        <f t="shared" si="48"/>
        <v>0</v>
      </c>
      <c r="AR241" s="174" t="s">
        <v>271</v>
      </c>
      <c r="AT241" s="174" t="s">
        <v>184</v>
      </c>
      <c r="AU241" s="174" t="s">
        <v>90</v>
      </c>
      <c r="AY241" s="17" t="s">
        <v>181</v>
      </c>
      <c r="BE241" s="103">
        <f t="shared" si="49"/>
        <v>0</v>
      </c>
      <c r="BF241" s="103">
        <f t="shared" si="50"/>
        <v>50.04</v>
      </c>
      <c r="BG241" s="103">
        <f t="shared" si="51"/>
        <v>0</v>
      </c>
      <c r="BH241" s="103">
        <f t="shared" si="52"/>
        <v>0</v>
      </c>
      <c r="BI241" s="103">
        <f t="shared" si="53"/>
        <v>0</v>
      </c>
      <c r="BJ241" s="17" t="s">
        <v>90</v>
      </c>
      <c r="BK241" s="103">
        <f t="shared" si="54"/>
        <v>50.04</v>
      </c>
      <c r="BL241" s="17" t="s">
        <v>271</v>
      </c>
      <c r="BM241" s="174" t="s">
        <v>1013</v>
      </c>
    </row>
    <row r="242" spans="2:65" s="1" customFormat="1" ht="37.9" customHeight="1">
      <c r="B242" s="34"/>
      <c r="C242" s="205" t="s">
        <v>1014</v>
      </c>
      <c r="D242" s="205" t="s">
        <v>509</v>
      </c>
      <c r="E242" s="206" t="s">
        <v>1015</v>
      </c>
      <c r="F242" s="207" t="s">
        <v>1016</v>
      </c>
      <c r="G242" s="208" t="s">
        <v>225</v>
      </c>
      <c r="H242" s="209">
        <v>3</v>
      </c>
      <c r="I242" s="210">
        <v>17.899999999999999</v>
      </c>
      <c r="J242" s="211">
        <f t="shared" si="45"/>
        <v>53.7</v>
      </c>
      <c r="K242" s="212"/>
      <c r="L242" s="213"/>
      <c r="M242" s="214" t="s">
        <v>1</v>
      </c>
      <c r="N242" s="215" t="s">
        <v>44</v>
      </c>
      <c r="P242" s="172">
        <f t="shared" si="46"/>
        <v>0</v>
      </c>
      <c r="Q242" s="172">
        <v>8.9999999999999998E-4</v>
      </c>
      <c r="R242" s="172">
        <f t="shared" si="47"/>
        <v>2.7000000000000001E-3</v>
      </c>
      <c r="S242" s="172">
        <v>0</v>
      </c>
      <c r="T242" s="173">
        <f t="shared" si="48"/>
        <v>0</v>
      </c>
      <c r="AR242" s="174" t="s">
        <v>360</v>
      </c>
      <c r="AT242" s="174" t="s">
        <v>509</v>
      </c>
      <c r="AU242" s="174" t="s">
        <v>90</v>
      </c>
      <c r="AY242" s="17" t="s">
        <v>181</v>
      </c>
      <c r="BE242" s="103">
        <f t="shared" si="49"/>
        <v>0</v>
      </c>
      <c r="BF242" s="103">
        <f t="shared" si="50"/>
        <v>53.7</v>
      </c>
      <c r="BG242" s="103">
        <f t="shared" si="51"/>
        <v>0</v>
      </c>
      <c r="BH242" s="103">
        <f t="shared" si="52"/>
        <v>0</v>
      </c>
      <c r="BI242" s="103">
        <f t="shared" si="53"/>
        <v>0</v>
      </c>
      <c r="BJ242" s="17" t="s">
        <v>90</v>
      </c>
      <c r="BK242" s="103">
        <f t="shared" si="54"/>
        <v>53.7</v>
      </c>
      <c r="BL242" s="17" t="s">
        <v>271</v>
      </c>
      <c r="BM242" s="174" t="s">
        <v>1017</v>
      </c>
    </row>
    <row r="243" spans="2:65" s="1" customFormat="1" ht="24.2" customHeight="1">
      <c r="B243" s="34"/>
      <c r="C243" s="163" t="s">
        <v>858</v>
      </c>
      <c r="D243" s="163" t="s">
        <v>184</v>
      </c>
      <c r="E243" s="164" t="s">
        <v>1018</v>
      </c>
      <c r="F243" s="165" t="s">
        <v>1019</v>
      </c>
      <c r="G243" s="166" t="s">
        <v>428</v>
      </c>
      <c r="H243" s="192">
        <v>83.55</v>
      </c>
      <c r="I243" s="168">
        <v>1.98</v>
      </c>
      <c r="J243" s="169">
        <f t="shared" si="45"/>
        <v>165.43</v>
      </c>
      <c r="K243" s="170"/>
      <c r="L243" s="34"/>
      <c r="M243" s="171" t="s">
        <v>1</v>
      </c>
      <c r="N243" s="137" t="s">
        <v>44</v>
      </c>
      <c r="P243" s="172">
        <f t="shared" si="46"/>
        <v>0</v>
      </c>
      <c r="Q243" s="172">
        <v>0</v>
      </c>
      <c r="R243" s="172">
        <f t="shared" si="47"/>
        <v>0</v>
      </c>
      <c r="S243" s="172">
        <v>0</v>
      </c>
      <c r="T243" s="173">
        <f t="shared" si="48"/>
        <v>0</v>
      </c>
      <c r="AR243" s="174" t="s">
        <v>271</v>
      </c>
      <c r="AT243" s="174" t="s">
        <v>184</v>
      </c>
      <c r="AU243" s="174" t="s">
        <v>90</v>
      </c>
      <c r="AY243" s="17" t="s">
        <v>181</v>
      </c>
      <c r="BE243" s="103">
        <f t="shared" si="49"/>
        <v>0</v>
      </c>
      <c r="BF243" s="103">
        <f t="shared" si="50"/>
        <v>165.43</v>
      </c>
      <c r="BG243" s="103">
        <f t="shared" si="51"/>
        <v>0</v>
      </c>
      <c r="BH243" s="103">
        <f t="shared" si="52"/>
        <v>0</v>
      </c>
      <c r="BI243" s="103">
        <f t="shared" si="53"/>
        <v>0</v>
      </c>
      <c r="BJ243" s="17" t="s">
        <v>90</v>
      </c>
      <c r="BK243" s="103">
        <f t="shared" si="54"/>
        <v>165.43</v>
      </c>
      <c r="BL243" s="17" t="s">
        <v>271</v>
      </c>
      <c r="BM243" s="174" t="s">
        <v>1020</v>
      </c>
    </row>
    <row r="244" spans="2:65" s="11" customFormat="1" ht="22.9" customHeight="1">
      <c r="B244" s="152"/>
      <c r="D244" s="153" t="s">
        <v>77</v>
      </c>
      <c r="E244" s="161" t="s">
        <v>366</v>
      </c>
      <c r="F244" s="161" t="s">
        <v>1021</v>
      </c>
      <c r="I244" s="155"/>
      <c r="J244" s="162">
        <f>BK244</f>
        <v>1313.02</v>
      </c>
      <c r="L244" s="152"/>
      <c r="M244" s="156"/>
      <c r="P244" s="157">
        <f>SUM(P245:P247)</f>
        <v>0</v>
      </c>
      <c r="R244" s="157">
        <f>SUM(R245:R247)</f>
        <v>50.003639999999997</v>
      </c>
      <c r="T244" s="158">
        <f>SUM(T245:T247)</f>
        <v>0</v>
      </c>
      <c r="AR244" s="153" t="s">
        <v>90</v>
      </c>
      <c r="AT244" s="159" t="s">
        <v>77</v>
      </c>
      <c r="AU244" s="159" t="s">
        <v>85</v>
      </c>
      <c r="AY244" s="153" t="s">
        <v>181</v>
      </c>
      <c r="BK244" s="160">
        <f>SUM(BK245:BK247)</f>
        <v>1313.02</v>
      </c>
    </row>
    <row r="245" spans="2:65" s="1" customFormat="1" ht="24.2" customHeight="1">
      <c r="B245" s="34"/>
      <c r="C245" s="163" t="s">
        <v>1022</v>
      </c>
      <c r="D245" s="163" t="s">
        <v>184</v>
      </c>
      <c r="E245" s="164" t="s">
        <v>1023</v>
      </c>
      <c r="F245" s="165" t="s">
        <v>1024</v>
      </c>
      <c r="G245" s="166" t="s">
        <v>512</v>
      </c>
      <c r="H245" s="167">
        <v>50</v>
      </c>
      <c r="I245" s="168">
        <v>12.8</v>
      </c>
      <c r="J245" s="169">
        <f>ROUND(I245*H245,2)</f>
        <v>640</v>
      </c>
      <c r="K245" s="170"/>
      <c r="L245" s="34"/>
      <c r="M245" s="171" t="s">
        <v>1</v>
      </c>
      <c r="N245" s="137" t="s">
        <v>44</v>
      </c>
      <c r="P245" s="172">
        <f>O245*H245</f>
        <v>0</v>
      </c>
      <c r="Q245" s="172">
        <v>7.2799999999999994E-5</v>
      </c>
      <c r="R245" s="172">
        <f>Q245*H245</f>
        <v>3.6399999999999996E-3</v>
      </c>
      <c r="S245" s="172">
        <v>0</v>
      </c>
      <c r="T245" s="173">
        <f>S245*H245</f>
        <v>0</v>
      </c>
      <c r="AR245" s="174" t="s">
        <v>271</v>
      </c>
      <c r="AT245" s="174" t="s">
        <v>184</v>
      </c>
      <c r="AU245" s="174" t="s">
        <v>90</v>
      </c>
      <c r="AY245" s="17" t="s">
        <v>181</v>
      </c>
      <c r="BE245" s="103">
        <f>IF(N245="základná",J245,0)</f>
        <v>0</v>
      </c>
      <c r="BF245" s="103">
        <f>IF(N245="znížená",J245,0)</f>
        <v>640</v>
      </c>
      <c r="BG245" s="103">
        <f>IF(N245="zákl. prenesená",J245,0)</f>
        <v>0</v>
      </c>
      <c r="BH245" s="103">
        <f>IF(N245="zníž. prenesená",J245,0)</f>
        <v>0</v>
      </c>
      <c r="BI245" s="103">
        <f>IF(N245="nulová",J245,0)</f>
        <v>0</v>
      </c>
      <c r="BJ245" s="17" t="s">
        <v>90</v>
      </c>
      <c r="BK245" s="103">
        <f>ROUND(I245*H245,2)</f>
        <v>640</v>
      </c>
      <c r="BL245" s="17" t="s">
        <v>271</v>
      </c>
      <c r="BM245" s="174" t="s">
        <v>1025</v>
      </c>
    </row>
    <row r="246" spans="2:65" s="1" customFormat="1" ht="16.5" customHeight="1">
      <c r="B246" s="34"/>
      <c r="C246" s="205" t="s">
        <v>861</v>
      </c>
      <c r="D246" s="205" t="s">
        <v>509</v>
      </c>
      <c r="E246" s="206" t="s">
        <v>1026</v>
      </c>
      <c r="F246" s="207" t="s">
        <v>1027</v>
      </c>
      <c r="G246" s="208" t="s">
        <v>512</v>
      </c>
      <c r="H246" s="209">
        <v>50</v>
      </c>
      <c r="I246" s="210">
        <v>12.8</v>
      </c>
      <c r="J246" s="211">
        <f>ROUND(I246*H246,2)</f>
        <v>640</v>
      </c>
      <c r="K246" s="212"/>
      <c r="L246" s="213"/>
      <c r="M246" s="214" t="s">
        <v>1</v>
      </c>
      <c r="N246" s="215" t="s">
        <v>44</v>
      </c>
      <c r="P246" s="172">
        <f>O246*H246</f>
        <v>0</v>
      </c>
      <c r="Q246" s="172">
        <v>1</v>
      </c>
      <c r="R246" s="172">
        <f>Q246*H246</f>
        <v>50</v>
      </c>
      <c r="S246" s="172">
        <v>0</v>
      </c>
      <c r="T246" s="173">
        <f>S246*H246</f>
        <v>0</v>
      </c>
      <c r="AR246" s="174" t="s">
        <v>360</v>
      </c>
      <c r="AT246" s="174" t="s">
        <v>509</v>
      </c>
      <c r="AU246" s="174" t="s">
        <v>90</v>
      </c>
      <c r="AY246" s="17" t="s">
        <v>181</v>
      </c>
      <c r="BE246" s="103">
        <f>IF(N246="základná",J246,0)</f>
        <v>0</v>
      </c>
      <c r="BF246" s="103">
        <f>IF(N246="znížená",J246,0)</f>
        <v>640</v>
      </c>
      <c r="BG246" s="103">
        <f>IF(N246="zákl. prenesená",J246,0)</f>
        <v>0</v>
      </c>
      <c r="BH246" s="103">
        <f>IF(N246="zníž. prenesená",J246,0)</f>
        <v>0</v>
      </c>
      <c r="BI246" s="103">
        <f>IF(N246="nulová",J246,0)</f>
        <v>0</v>
      </c>
      <c r="BJ246" s="17" t="s">
        <v>90</v>
      </c>
      <c r="BK246" s="103">
        <f>ROUND(I246*H246,2)</f>
        <v>640</v>
      </c>
      <c r="BL246" s="17" t="s">
        <v>271</v>
      </c>
      <c r="BM246" s="174" t="s">
        <v>1028</v>
      </c>
    </row>
    <row r="247" spans="2:65" s="1" customFormat="1" ht="24.2" customHeight="1">
      <c r="B247" s="34"/>
      <c r="C247" s="163" t="s">
        <v>1029</v>
      </c>
      <c r="D247" s="163" t="s">
        <v>184</v>
      </c>
      <c r="E247" s="164" t="s">
        <v>1030</v>
      </c>
      <c r="F247" s="165" t="s">
        <v>1031</v>
      </c>
      <c r="G247" s="166" t="s">
        <v>428</v>
      </c>
      <c r="H247" s="192">
        <v>12.8</v>
      </c>
      <c r="I247" s="168">
        <v>2.58</v>
      </c>
      <c r="J247" s="169">
        <f>ROUND(I247*H247,2)</f>
        <v>33.020000000000003</v>
      </c>
      <c r="K247" s="170"/>
      <c r="L247" s="34"/>
      <c r="M247" s="171" t="s">
        <v>1</v>
      </c>
      <c r="N247" s="137" t="s">
        <v>44</v>
      </c>
      <c r="P247" s="172">
        <f>O247*H247</f>
        <v>0</v>
      </c>
      <c r="Q247" s="172">
        <v>0</v>
      </c>
      <c r="R247" s="172">
        <f>Q247*H247</f>
        <v>0</v>
      </c>
      <c r="S247" s="172">
        <v>0</v>
      </c>
      <c r="T247" s="173">
        <f>S247*H247</f>
        <v>0</v>
      </c>
      <c r="AR247" s="174" t="s">
        <v>271</v>
      </c>
      <c r="AT247" s="174" t="s">
        <v>184</v>
      </c>
      <c r="AU247" s="174" t="s">
        <v>90</v>
      </c>
      <c r="AY247" s="17" t="s">
        <v>181</v>
      </c>
      <c r="BE247" s="103">
        <f>IF(N247="základná",J247,0)</f>
        <v>0</v>
      </c>
      <c r="BF247" s="103">
        <f>IF(N247="znížená",J247,0)</f>
        <v>33.020000000000003</v>
      </c>
      <c r="BG247" s="103">
        <f>IF(N247="zákl. prenesená",J247,0)</f>
        <v>0</v>
      </c>
      <c r="BH247" s="103">
        <f>IF(N247="zníž. prenesená",J247,0)</f>
        <v>0</v>
      </c>
      <c r="BI247" s="103">
        <f>IF(N247="nulová",J247,0)</f>
        <v>0</v>
      </c>
      <c r="BJ247" s="17" t="s">
        <v>90</v>
      </c>
      <c r="BK247" s="103">
        <f>ROUND(I247*H247,2)</f>
        <v>33.020000000000003</v>
      </c>
      <c r="BL247" s="17" t="s">
        <v>271</v>
      </c>
      <c r="BM247" s="174" t="s">
        <v>1032</v>
      </c>
    </row>
    <row r="248" spans="2:65" s="11" customFormat="1" ht="25.9" customHeight="1">
      <c r="B248" s="152"/>
      <c r="D248" s="153" t="s">
        <v>77</v>
      </c>
      <c r="E248" s="154" t="s">
        <v>1033</v>
      </c>
      <c r="F248" s="154" t="s">
        <v>1034</v>
      </c>
      <c r="I248" s="155"/>
      <c r="J248" s="135">
        <f>BK248</f>
        <v>2925</v>
      </c>
      <c r="L248" s="152"/>
      <c r="M248" s="156"/>
      <c r="P248" s="157">
        <f>SUM(P249:P251)</f>
        <v>0</v>
      </c>
      <c r="R248" s="157">
        <f>SUM(R249:R251)</f>
        <v>0</v>
      </c>
      <c r="T248" s="158">
        <f>SUM(T249:T251)</f>
        <v>0</v>
      </c>
      <c r="AR248" s="153" t="s">
        <v>188</v>
      </c>
      <c r="AT248" s="159" t="s">
        <v>77</v>
      </c>
      <c r="AU248" s="159" t="s">
        <v>78</v>
      </c>
      <c r="AY248" s="153" t="s">
        <v>181</v>
      </c>
      <c r="BK248" s="160">
        <f>SUM(BK249:BK251)</f>
        <v>2925</v>
      </c>
    </row>
    <row r="249" spans="2:65" s="1" customFormat="1" ht="24.2" customHeight="1">
      <c r="B249" s="34"/>
      <c r="C249" s="163" t="s">
        <v>864</v>
      </c>
      <c r="D249" s="163" t="s">
        <v>184</v>
      </c>
      <c r="E249" s="164" t="s">
        <v>1035</v>
      </c>
      <c r="F249" s="165" t="s">
        <v>1036</v>
      </c>
      <c r="G249" s="166" t="s">
        <v>765</v>
      </c>
      <c r="H249" s="167">
        <v>1</v>
      </c>
      <c r="I249" s="168">
        <v>1800</v>
      </c>
      <c r="J249" s="169">
        <f>ROUND(I249*H249,2)</f>
        <v>1800</v>
      </c>
      <c r="K249" s="170"/>
      <c r="L249" s="34"/>
      <c r="M249" s="171" t="s">
        <v>1</v>
      </c>
      <c r="N249" s="137" t="s">
        <v>44</v>
      </c>
      <c r="P249" s="172">
        <f>O249*H249</f>
        <v>0</v>
      </c>
      <c r="Q249" s="172">
        <v>0</v>
      </c>
      <c r="R249" s="172">
        <f>Q249*H249</f>
        <v>0</v>
      </c>
      <c r="S249" s="172">
        <v>0</v>
      </c>
      <c r="T249" s="173">
        <f>S249*H249</f>
        <v>0</v>
      </c>
      <c r="AR249" s="174" t="s">
        <v>1037</v>
      </c>
      <c r="AT249" s="174" t="s">
        <v>184</v>
      </c>
      <c r="AU249" s="174" t="s">
        <v>85</v>
      </c>
      <c r="AY249" s="17" t="s">
        <v>181</v>
      </c>
      <c r="BE249" s="103">
        <f>IF(N249="základná",J249,0)</f>
        <v>0</v>
      </c>
      <c r="BF249" s="103">
        <f>IF(N249="znížená",J249,0)</f>
        <v>1800</v>
      </c>
      <c r="BG249" s="103">
        <f>IF(N249="zákl. prenesená",J249,0)</f>
        <v>0</v>
      </c>
      <c r="BH249" s="103">
        <f>IF(N249="zníž. prenesená",J249,0)</f>
        <v>0</v>
      </c>
      <c r="BI249" s="103">
        <f>IF(N249="nulová",J249,0)</f>
        <v>0</v>
      </c>
      <c r="BJ249" s="17" t="s">
        <v>90</v>
      </c>
      <c r="BK249" s="103">
        <f>ROUND(I249*H249,2)</f>
        <v>1800</v>
      </c>
      <c r="BL249" s="17" t="s">
        <v>1037</v>
      </c>
      <c r="BM249" s="174" t="s">
        <v>1038</v>
      </c>
    </row>
    <row r="250" spans="2:65" s="1" customFormat="1" ht="24.2" customHeight="1">
      <c r="B250" s="34"/>
      <c r="C250" s="163" t="s">
        <v>335</v>
      </c>
      <c r="D250" s="163" t="s">
        <v>184</v>
      </c>
      <c r="E250" s="164" t="s">
        <v>1039</v>
      </c>
      <c r="F250" s="165" t="s">
        <v>1040</v>
      </c>
      <c r="G250" s="166" t="s">
        <v>765</v>
      </c>
      <c r="H250" s="167">
        <v>1</v>
      </c>
      <c r="I250" s="168">
        <v>660</v>
      </c>
      <c r="J250" s="169">
        <f>ROUND(I250*H250,2)</f>
        <v>660</v>
      </c>
      <c r="K250" s="170"/>
      <c r="L250" s="34"/>
      <c r="M250" s="171" t="s">
        <v>1</v>
      </c>
      <c r="N250" s="137" t="s">
        <v>44</v>
      </c>
      <c r="P250" s="172">
        <f>O250*H250</f>
        <v>0</v>
      </c>
      <c r="Q250" s="172">
        <v>0</v>
      </c>
      <c r="R250" s="172">
        <f>Q250*H250</f>
        <v>0</v>
      </c>
      <c r="S250" s="172">
        <v>0</v>
      </c>
      <c r="T250" s="173">
        <f>S250*H250</f>
        <v>0</v>
      </c>
      <c r="AR250" s="174" t="s">
        <v>1037</v>
      </c>
      <c r="AT250" s="174" t="s">
        <v>184</v>
      </c>
      <c r="AU250" s="174" t="s">
        <v>85</v>
      </c>
      <c r="AY250" s="17" t="s">
        <v>181</v>
      </c>
      <c r="BE250" s="103">
        <f>IF(N250="základná",J250,0)</f>
        <v>0</v>
      </c>
      <c r="BF250" s="103">
        <f>IF(N250="znížená",J250,0)</f>
        <v>660</v>
      </c>
      <c r="BG250" s="103">
        <f>IF(N250="zákl. prenesená",J250,0)</f>
        <v>0</v>
      </c>
      <c r="BH250" s="103">
        <f>IF(N250="zníž. prenesená",J250,0)</f>
        <v>0</v>
      </c>
      <c r="BI250" s="103">
        <f>IF(N250="nulová",J250,0)</f>
        <v>0</v>
      </c>
      <c r="BJ250" s="17" t="s">
        <v>90</v>
      </c>
      <c r="BK250" s="103">
        <f>ROUND(I250*H250,2)</f>
        <v>660</v>
      </c>
      <c r="BL250" s="17" t="s">
        <v>1037</v>
      </c>
      <c r="BM250" s="174" t="s">
        <v>1041</v>
      </c>
    </row>
    <row r="251" spans="2:65" s="1" customFormat="1" ht="21.75" customHeight="1">
      <c r="B251" s="34"/>
      <c r="C251" s="163" t="s">
        <v>867</v>
      </c>
      <c r="D251" s="163" t="s">
        <v>184</v>
      </c>
      <c r="E251" s="164" t="s">
        <v>1042</v>
      </c>
      <c r="F251" s="165" t="s">
        <v>1043</v>
      </c>
      <c r="G251" s="166" t="s">
        <v>765</v>
      </c>
      <c r="H251" s="167">
        <v>1</v>
      </c>
      <c r="I251" s="168">
        <v>465</v>
      </c>
      <c r="J251" s="169">
        <f>ROUND(I251*H251,2)</f>
        <v>465</v>
      </c>
      <c r="K251" s="170"/>
      <c r="L251" s="34"/>
      <c r="M251" s="171" t="s">
        <v>1</v>
      </c>
      <c r="N251" s="137" t="s">
        <v>44</v>
      </c>
      <c r="P251" s="172">
        <f>O251*H251</f>
        <v>0</v>
      </c>
      <c r="Q251" s="172">
        <v>0</v>
      </c>
      <c r="R251" s="172">
        <f>Q251*H251</f>
        <v>0</v>
      </c>
      <c r="S251" s="172">
        <v>0</v>
      </c>
      <c r="T251" s="173">
        <f>S251*H251</f>
        <v>0</v>
      </c>
      <c r="AR251" s="174" t="s">
        <v>1037</v>
      </c>
      <c r="AT251" s="174" t="s">
        <v>184</v>
      </c>
      <c r="AU251" s="174" t="s">
        <v>85</v>
      </c>
      <c r="AY251" s="17" t="s">
        <v>181</v>
      </c>
      <c r="BE251" s="103">
        <f>IF(N251="základná",J251,0)</f>
        <v>0</v>
      </c>
      <c r="BF251" s="103">
        <f>IF(N251="znížená",J251,0)</f>
        <v>465</v>
      </c>
      <c r="BG251" s="103">
        <f>IF(N251="zákl. prenesená",J251,0)</f>
        <v>0</v>
      </c>
      <c r="BH251" s="103">
        <f>IF(N251="zníž. prenesená",J251,0)</f>
        <v>0</v>
      </c>
      <c r="BI251" s="103">
        <f>IF(N251="nulová",J251,0)</f>
        <v>0</v>
      </c>
      <c r="BJ251" s="17" t="s">
        <v>90</v>
      </c>
      <c r="BK251" s="103">
        <f>ROUND(I251*H251,2)</f>
        <v>465</v>
      </c>
      <c r="BL251" s="17" t="s">
        <v>1037</v>
      </c>
      <c r="BM251" s="174" t="s">
        <v>1044</v>
      </c>
    </row>
    <row r="252" spans="2:65" s="1" customFormat="1" ht="49.9" customHeight="1">
      <c r="B252" s="34"/>
      <c r="E252" s="154" t="s">
        <v>431</v>
      </c>
      <c r="F252" s="154" t="s">
        <v>432</v>
      </c>
      <c r="J252" s="135">
        <f t="shared" ref="J252:J262" si="55">BK252</f>
        <v>0</v>
      </c>
      <c r="L252" s="34"/>
      <c r="M252" s="177"/>
      <c r="T252" s="61"/>
      <c r="AT252" s="17" t="s">
        <v>77</v>
      </c>
      <c r="AU252" s="17" t="s">
        <v>78</v>
      </c>
      <c r="AY252" s="17" t="s">
        <v>433</v>
      </c>
      <c r="BK252" s="103">
        <f>SUM(BK253:BK262)</f>
        <v>0</v>
      </c>
    </row>
    <row r="253" spans="2:65" s="1" customFormat="1" ht="16.350000000000001" customHeight="1">
      <c r="B253" s="34"/>
      <c r="C253" s="193" t="s">
        <v>1</v>
      </c>
      <c r="D253" s="193" t="s">
        <v>184</v>
      </c>
      <c r="E253" s="194" t="s">
        <v>1</v>
      </c>
      <c r="F253" s="195" t="s">
        <v>1</v>
      </c>
      <c r="G253" s="196" t="s">
        <v>1</v>
      </c>
      <c r="H253" s="197"/>
      <c r="I253" s="198"/>
      <c r="J253" s="199">
        <f t="shared" si="55"/>
        <v>0</v>
      </c>
      <c r="K253" s="170"/>
      <c r="L253" s="34"/>
      <c r="M253" s="200" t="s">
        <v>1</v>
      </c>
      <c r="N253" s="201" t="s">
        <v>44</v>
      </c>
      <c r="T253" s="61"/>
      <c r="AT253" s="17" t="s">
        <v>433</v>
      </c>
      <c r="AU253" s="17" t="s">
        <v>85</v>
      </c>
      <c r="AY253" s="17" t="s">
        <v>433</v>
      </c>
      <c r="BE253" s="103">
        <f t="shared" ref="BE253:BE262" si="56">IF(N253="základná",J253,0)</f>
        <v>0</v>
      </c>
      <c r="BF253" s="103">
        <f t="shared" ref="BF253:BF262" si="57">IF(N253="znížená",J253,0)</f>
        <v>0</v>
      </c>
      <c r="BG253" s="103">
        <f t="shared" ref="BG253:BG262" si="58">IF(N253="zákl. prenesená",J253,0)</f>
        <v>0</v>
      </c>
      <c r="BH253" s="103">
        <f t="shared" ref="BH253:BH262" si="59">IF(N253="zníž. prenesená",J253,0)</f>
        <v>0</v>
      </c>
      <c r="BI253" s="103">
        <f t="shared" ref="BI253:BI262" si="60">IF(N253="nulová",J253,0)</f>
        <v>0</v>
      </c>
      <c r="BJ253" s="17" t="s">
        <v>90</v>
      </c>
      <c r="BK253" s="103">
        <f t="shared" ref="BK253:BK262" si="61">I253*H253</f>
        <v>0</v>
      </c>
    </row>
    <row r="254" spans="2:65" s="1" customFormat="1" ht="16.350000000000001" customHeight="1">
      <c r="B254" s="34"/>
      <c r="C254" s="193" t="s">
        <v>1</v>
      </c>
      <c r="D254" s="193" t="s">
        <v>184</v>
      </c>
      <c r="E254" s="194" t="s">
        <v>1</v>
      </c>
      <c r="F254" s="195" t="s">
        <v>1</v>
      </c>
      <c r="G254" s="196" t="s">
        <v>1</v>
      </c>
      <c r="H254" s="197"/>
      <c r="I254" s="198"/>
      <c r="J254" s="199">
        <f t="shared" si="55"/>
        <v>0</v>
      </c>
      <c r="K254" s="170"/>
      <c r="L254" s="34"/>
      <c r="M254" s="200" t="s">
        <v>1</v>
      </c>
      <c r="N254" s="201" t="s">
        <v>44</v>
      </c>
      <c r="T254" s="61"/>
      <c r="AT254" s="17" t="s">
        <v>433</v>
      </c>
      <c r="AU254" s="17" t="s">
        <v>85</v>
      </c>
      <c r="AY254" s="17" t="s">
        <v>433</v>
      </c>
      <c r="BE254" s="103">
        <f t="shared" si="56"/>
        <v>0</v>
      </c>
      <c r="BF254" s="103">
        <f t="shared" si="57"/>
        <v>0</v>
      </c>
      <c r="BG254" s="103">
        <f t="shared" si="58"/>
        <v>0</v>
      </c>
      <c r="BH254" s="103">
        <f t="shared" si="59"/>
        <v>0</v>
      </c>
      <c r="BI254" s="103">
        <f t="shared" si="60"/>
        <v>0</v>
      </c>
      <c r="BJ254" s="17" t="s">
        <v>90</v>
      </c>
      <c r="BK254" s="103">
        <f t="shared" si="61"/>
        <v>0</v>
      </c>
    </row>
    <row r="255" spans="2:65" s="1" customFormat="1" ht="16.350000000000001" customHeight="1">
      <c r="B255" s="34"/>
      <c r="C255" s="193" t="s">
        <v>1</v>
      </c>
      <c r="D255" s="193" t="s">
        <v>184</v>
      </c>
      <c r="E255" s="194" t="s">
        <v>1</v>
      </c>
      <c r="F255" s="195" t="s">
        <v>1</v>
      </c>
      <c r="G255" s="196" t="s">
        <v>1</v>
      </c>
      <c r="H255" s="197"/>
      <c r="I255" s="198"/>
      <c r="J255" s="199">
        <f t="shared" si="55"/>
        <v>0</v>
      </c>
      <c r="K255" s="170"/>
      <c r="L255" s="34"/>
      <c r="M255" s="200" t="s">
        <v>1</v>
      </c>
      <c r="N255" s="201" t="s">
        <v>44</v>
      </c>
      <c r="T255" s="61"/>
      <c r="AT255" s="17" t="s">
        <v>433</v>
      </c>
      <c r="AU255" s="17" t="s">
        <v>85</v>
      </c>
      <c r="AY255" s="17" t="s">
        <v>433</v>
      </c>
      <c r="BE255" s="103">
        <f t="shared" si="56"/>
        <v>0</v>
      </c>
      <c r="BF255" s="103">
        <f t="shared" si="57"/>
        <v>0</v>
      </c>
      <c r="BG255" s="103">
        <f t="shared" si="58"/>
        <v>0</v>
      </c>
      <c r="BH255" s="103">
        <f t="shared" si="59"/>
        <v>0</v>
      </c>
      <c r="BI255" s="103">
        <f t="shared" si="60"/>
        <v>0</v>
      </c>
      <c r="BJ255" s="17" t="s">
        <v>90</v>
      </c>
      <c r="BK255" s="103">
        <f t="shared" si="61"/>
        <v>0</v>
      </c>
    </row>
    <row r="256" spans="2:65" s="1" customFormat="1" ht="16.350000000000001" customHeight="1">
      <c r="B256" s="34"/>
      <c r="C256" s="193" t="s">
        <v>1</v>
      </c>
      <c r="D256" s="193" t="s">
        <v>184</v>
      </c>
      <c r="E256" s="194" t="s">
        <v>1</v>
      </c>
      <c r="F256" s="195" t="s">
        <v>1</v>
      </c>
      <c r="G256" s="196" t="s">
        <v>1</v>
      </c>
      <c r="H256" s="197"/>
      <c r="I256" s="198"/>
      <c r="J256" s="199">
        <f t="shared" si="55"/>
        <v>0</v>
      </c>
      <c r="K256" s="170"/>
      <c r="L256" s="34"/>
      <c r="M256" s="200" t="s">
        <v>1</v>
      </c>
      <c r="N256" s="201" t="s">
        <v>44</v>
      </c>
      <c r="T256" s="61"/>
      <c r="AT256" s="17" t="s">
        <v>433</v>
      </c>
      <c r="AU256" s="17" t="s">
        <v>85</v>
      </c>
      <c r="AY256" s="17" t="s">
        <v>433</v>
      </c>
      <c r="BE256" s="103">
        <f t="shared" si="56"/>
        <v>0</v>
      </c>
      <c r="BF256" s="103">
        <f t="shared" si="57"/>
        <v>0</v>
      </c>
      <c r="BG256" s="103">
        <f t="shared" si="58"/>
        <v>0</v>
      </c>
      <c r="BH256" s="103">
        <f t="shared" si="59"/>
        <v>0</v>
      </c>
      <c r="BI256" s="103">
        <f t="shared" si="60"/>
        <v>0</v>
      </c>
      <c r="BJ256" s="17" t="s">
        <v>90</v>
      </c>
      <c r="BK256" s="103">
        <f t="shared" si="61"/>
        <v>0</v>
      </c>
    </row>
    <row r="257" spans="2:63" s="1" customFormat="1" ht="16.350000000000001" customHeight="1">
      <c r="B257" s="34"/>
      <c r="C257" s="193" t="s">
        <v>1</v>
      </c>
      <c r="D257" s="193" t="s">
        <v>184</v>
      </c>
      <c r="E257" s="194" t="s">
        <v>1</v>
      </c>
      <c r="F257" s="195" t="s">
        <v>1</v>
      </c>
      <c r="G257" s="196" t="s">
        <v>1</v>
      </c>
      <c r="H257" s="197"/>
      <c r="I257" s="198"/>
      <c r="J257" s="199">
        <f t="shared" si="55"/>
        <v>0</v>
      </c>
      <c r="K257" s="170"/>
      <c r="L257" s="34"/>
      <c r="M257" s="200" t="s">
        <v>1</v>
      </c>
      <c r="N257" s="201" t="s">
        <v>44</v>
      </c>
      <c r="T257" s="61"/>
      <c r="AT257" s="17" t="s">
        <v>433</v>
      </c>
      <c r="AU257" s="17" t="s">
        <v>85</v>
      </c>
      <c r="AY257" s="17" t="s">
        <v>433</v>
      </c>
      <c r="BE257" s="103">
        <f t="shared" si="56"/>
        <v>0</v>
      </c>
      <c r="BF257" s="103">
        <f t="shared" si="57"/>
        <v>0</v>
      </c>
      <c r="BG257" s="103">
        <f t="shared" si="58"/>
        <v>0</v>
      </c>
      <c r="BH257" s="103">
        <f t="shared" si="59"/>
        <v>0</v>
      </c>
      <c r="BI257" s="103">
        <f t="shared" si="60"/>
        <v>0</v>
      </c>
      <c r="BJ257" s="17" t="s">
        <v>90</v>
      </c>
      <c r="BK257" s="103">
        <f t="shared" si="61"/>
        <v>0</v>
      </c>
    </row>
    <row r="258" spans="2:63" s="1" customFormat="1" ht="16.350000000000001" customHeight="1">
      <c r="B258" s="34"/>
      <c r="C258" s="193" t="s">
        <v>1</v>
      </c>
      <c r="D258" s="193" t="s">
        <v>184</v>
      </c>
      <c r="E258" s="194" t="s">
        <v>1</v>
      </c>
      <c r="F258" s="195" t="s">
        <v>1</v>
      </c>
      <c r="G258" s="196" t="s">
        <v>1</v>
      </c>
      <c r="H258" s="197"/>
      <c r="I258" s="198"/>
      <c r="J258" s="199">
        <f t="shared" si="55"/>
        <v>0</v>
      </c>
      <c r="K258" s="170"/>
      <c r="L258" s="34"/>
      <c r="M258" s="200" t="s">
        <v>1</v>
      </c>
      <c r="N258" s="201" t="s">
        <v>44</v>
      </c>
      <c r="T258" s="61"/>
      <c r="AT258" s="17" t="s">
        <v>433</v>
      </c>
      <c r="AU258" s="17" t="s">
        <v>85</v>
      </c>
      <c r="AY258" s="17" t="s">
        <v>433</v>
      </c>
      <c r="BE258" s="103">
        <f t="shared" si="56"/>
        <v>0</v>
      </c>
      <c r="BF258" s="103">
        <f t="shared" si="57"/>
        <v>0</v>
      </c>
      <c r="BG258" s="103">
        <f t="shared" si="58"/>
        <v>0</v>
      </c>
      <c r="BH258" s="103">
        <f t="shared" si="59"/>
        <v>0</v>
      </c>
      <c r="BI258" s="103">
        <f t="shared" si="60"/>
        <v>0</v>
      </c>
      <c r="BJ258" s="17" t="s">
        <v>90</v>
      </c>
      <c r="BK258" s="103">
        <f t="shared" si="61"/>
        <v>0</v>
      </c>
    </row>
    <row r="259" spans="2:63" s="1" customFormat="1" ht="16.350000000000001" customHeight="1">
      <c r="B259" s="34"/>
      <c r="C259" s="193" t="s">
        <v>1</v>
      </c>
      <c r="D259" s="193" t="s">
        <v>184</v>
      </c>
      <c r="E259" s="194" t="s">
        <v>1</v>
      </c>
      <c r="F259" s="195" t="s">
        <v>1</v>
      </c>
      <c r="G259" s="196" t="s">
        <v>1</v>
      </c>
      <c r="H259" s="197"/>
      <c r="I259" s="198"/>
      <c r="J259" s="199">
        <f t="shared" si="55"/>
        <v>0</v>
      </c>
      <c r="K259" s="170"/>
      <c r="L259" s="34"/>
      <c r="M259" s="200" t="s">
        <v>1</v>
      </c>
      <c r="N259" s="201" t="s">
        <v>44</v>
      </c>
      <c r="T259" s="61"/>
      <c r="AT259" s="17" t="s">
        <v>433</v>
      </c>
      <c r="AU259" s="17" t="s">
        <v>85</v>
      </c>
      <c r="AY259" s="17" t="s">
        <v>433</v>
      </c>
      <c r="BE259" s="103">
        <f t="shared" si="56"/>
        <v>0</v>
      </c>
      <c r="BF259" s="103">
        <f t="shared" si="57"/>
        <v>0</v>
      </c>
      <c r="BG259" s="103">
        <f t="shared" si="58"/>
        <v>0</v>
      </c>
      <c r="BH259" s="103">
        <f t="shared" si="59"/>
        <v>0</v>
      </c>
      <c r="BI259" s="103">
        <f t="shared" si="60"/>
        <v>0</v>
      </c>
      <c r="BJ259" s="17" t="s">
        <v>90</v>
      </c>
      <c r="BK259" s="103">
        <f t="shared" si="61"/>
        <v>0</v>
      </c>
    </row>
    <row r="260" spans="2:63" s="1" customFormat="1" ht="16.350000000000001" customHeight="1">
      <c r="B260" s="34"/>
      <c r="C260" s="193" t="s">
        <v>1</v>
      </c>
      <c r="D260" s="193" t="s">
        <v>184</v>
      </c>
      <c r="E260" s="194" t="s">
        <v>1</v>
      </c>
      <c r="F260" s="195" t="s">
        <v>1</v>
      </c>
      <c r="G260" s="196" t="s">
        <v>1</v>
      </c>
      <c r="H260" s="197"/>
      <c r="I260" s="198"/>
      <c r="J260" s="199">
        <f t="shared" si="55"/>
        <v>0</v>
      </c>
      <c r="K260" s="170"/>
      <c r="L260" s="34"/>
      <c r="M260" s="200" t="s">
        <v>1</v>
      </c>
      <c r="N260" s="201" t="s">
        <v>44</v>
      </c>
      <c r="T260" s="61"/>
      <c r="AT260" s="17" t="s">
        <v>433</v>
      </c>
      <c r="AU260" s="17" t="s">
        <v>85</v>
      </c>
      <c r="AY260" s="17" t="s">
        <v>433</v>
      </c>
      <c r="BE260" s="103">
        <f t="shared" si="56"/>
        <v>0</v>
      </c>
      <c r="BF260" s="103">
        <f t="shared" si="57"/>
        <v>0</v>
      </c>
      <c r="BG260" s="103">
        <f t="shared" si="58"/>
        <v>0</v>
      </c>
      <c r="BH260" s="103">
        <f t="shared" si="59"/>
        <v>0</v>
      </c>
      <c r="BI260" s="103">
        <f t="shared" si="60"/>
        <v>0</v>
      </c>
      <c r="BJ260" s="17" t="s">
        <v>90</v>
      </c>
      <c r="BK260" s="103">
        <f t="shared" si="61"/>
        <v>0</v>
      </c>
    </row>
    <row r="261" spans="2:63" s="1" customFormat="1" ht="16.350000000000001" customHeight="1">
      <c r="B261" s="34"/>
      <c r="C261" s="193" t="s">
        <v>1</v>
      </c>
      <c r="D261" s="193" t="s">
        <v>184</v>
      </c>
      <c r="E261" s="194" t="s">
        <v>1</v>
      </c>
      <c r="F261" s="195" t="s">
        <v>1</v>
      </c>
      <c r="G261" s="196" t="s">
        <v>1</v>
      </c>
      <c r="H261" s="197"/>
      <c r="I261" s="198"/>
      <c r="J261" s="199">
        <f t="shared" si="55"/>
        <v>0</v>
      </c>
      <c r="K261" s="170"/>
      <c r="L261" s="34"/>
      <c r="M261" s="200" t="s">
        <v>1</v>
      </c>
      <c r="N261" s="201" t="s">
        <v>44</v>
      </c>
      <c r="T261" s="61"/>
      <c r="AT261" s="17" t="s">
        <v>433</v>
      </c>
      <c r="AU261" s="17" t="s">
        <v>85</v>
      </c>
      <c r="AY261" s="17" t="s">
        <v>433</v>
      </c>
      <c r="BE261" s="103">
        <f t="shared" si="56"/>
        <v>0</v>
      </c>
      <c r="BF261" s="103">
        <f t="shared" si="57"/>
        <v>0</v>
      </c>
      <c r="BG261" s="103">
        <f t="shared" si="58"/>
        <v>0</v>
      </c>
      <c r="BH261" s="103">
        <f t="shared" si="59"/>
        <v>0</v>
      </c>
      <c r="BI261" s="103">
        <f t="shared" si="60"/>
        <v>0</v>
      </c>
      <c r="BJ261" s="17" t="s">
        <v>90</v>
      </c>
      <c r="BK261" s="103">
        <f t="shared" si="61"/>
        <v>0</v>
      </c>
    </row>
    <row r="262" spans="2:63" s="1" customFormat="1" ht="16.350000000000001" customHeight="1">
      <c r="B262" s="34"/>
      <c r="C262" s="193" t="s">
        <v>1</v>
      </c>
      <c r="D262" s="193" t="s">
        <v>184</v>
      </c>
      <c r="E262" s="194" t="s">
        <v>1</v>
      </c>
      <c r="F262" s="195" t="s">
        <v>1</v>
      </c>
      <c r="G262" s="196" t="s">
        <v>1</v>
      </c>
      <c r="H262" s="197"/>
      <c r="I262" s="198"/>
      <c r="J262" s="199">
        <f t="shared" si="55"/>
        <v>0</v>
      </c>
      <c r="K262" s="170"/>
      <c r="L262" s="34"/>
      <c r="M262" s="200" t="s">
        <v>1</v>
      </c>
      <c r="N262" s="201" t="s">
        <v>44</v>
      </c>
      <c r="O262" s="202"/>
      <c r="P262" s="202"/>
      <c r="Q262" s="202"/>
      <c r="R262" s="202"/>
      <c r="S262" s="202"/>
      <c r="T262" s="203"/>
      <c r="AT262" s="17" t="s">
        <v>433</v>
      </c>
      <c r="AU262" s="17" t="s">
        <v>85</v>
      </c>
      <c r="AY262" s="17" t="s">
        <v>433</v>
      </c>
      <c r="BE262" s="103">
        <f t="shared" si="56"/>
        <v>0</v>
      </c>
      <c r="BF262" s="103">
        <f t="shared" si="57"/>
        <v>0</v>
      </c>
      <c r="BG262" s="103">
        <f t="shared" si="58"/>
        <v>0</v>
      </c>
      <c r="BH262" s="103">
        <f t="shared" si="59"/>
        <v>0</v>
      </c>
      <c r="BI262" s="103">
        <f t="shared" si="60"/>
        <v>0</v>
      </c>
      <c r="BJ262" s="17" t="s">
        <v>90</v>
      </c>
      <c r="BK262" s="103">
        <f t="shared" si="61"/>
        <v>0</v>
      </c>
    </row>
    <row r="263" spans="2:63" s="1" customFormat="1" ht="6.95" customHeight="1">
      <c r="B263" s="49"/>
      <c r="C263" s="50"/>
      <c r="D263" s="50"/>
      <c r="E263" s="50"/>
      <c r="F263" s="50"/>
      <c r="G263" s="50"/>
      <c r="H263" s="50"/>
      <c r="I263" s="50"/>
      <c r="J263" s="50"/>
      <c r="K263" s="50"/>
      <c r="L263" s="34"/>
    </row>
  </sheetData>
  <sheetProtection algorithmName="SHA-512" hashValue="Twlpz0vccv+1Y4XSMfaIEXFGeCDR3qv1Cojkk52kyCPKofO0kVbDSM0DDHNnSvWukFhrY2sZ5mti8xfT4QX3Lw==" saltValue="aIC+KMiz9q/Vu50gYsUZ6c2oZKNqu66d7lGqmr47RvPk1FegorGX+uIEWSga7Q7oPB/XIWq4XG37l3f/wzP3WA==" spinCount="100000" sheet="1" objects="1" scenarios="1" formatColumns="0" formatRows="0" autoFilter="0"/>
  <autoFilter ref="C140:K262" xr:uid="{00000000-0009-0000-0000-000006000000}"/>
  <mergeCells count="17">
    <mergeCell ref="E20:H20"/>
    <mergeCell ref="E29:H29"/>
    <mergeCell ref="E133:H133"/>
    <mergeCell ref="L2:V2"/>
    <mergeCell ref="D115:F115"/>
    <mergeCell ref="D116:F116"/>
    <mergeCell ref="D117:F117"/>
    <mergeCell ref="E129:H129"/>
    <mergeCell ref="E131:H131"/>
    <mergeCell ref="E85:H85"/>
    <mergeCell ref="E87:H87"/>
    <mergeCell ref="E89:H89"/>
    <mergeCell ref="D113:F113"/>
    <mergeCell ref="D114:F114"/>
    <mergeCell ref="E7:H7"/>
    <mergeCell ref="E9:H9"/>
    <mergeCell ref="E11:H11"/>
  </mergeCells>
  <dataValidations count="2">
    <dataValidation type="list" allowBlank="1" showInputMessage="1" showErrorMessage="1" error="Povolené sú hodnoty K, M." sqref="D253:D263" xr:uid="{00000000-0002-0000-0600-000000000000}">
      <formula1>"K, M"</formula1>
    </dataValidation>
    <dataValidation type="list" allowBlank="1" showInputMessage="1" showErrorMessage="1" error="Povolené sú hodnoty základná, znížená, nulová." sqref="N253:N263" xr:uid="{00000000-0002-0000-06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69"/>
  <sheetViews>
    <sheetView showGridLines="0" topLeftCell="A126" workbookViewId="0">
      <selection activeCell="I158" sqref="I15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7" t="s">
        <v>114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2:46" ht="24.95" customHeight="1">
      <c r="B4" s="20"/>
      <c r="D4" s="21" t="s">
        <v>133</v>
      </c>
      <c r="L4" s="20"/>
      <c r="M4" s="109" t="s">
        <v>9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90" t="str">
        <f>'Rekapitulácia stavby'!K6</f>
        <v>NÚRCH - modernizácia vybraných rehabilitačných priestorov</v>
      </c>
      <c r="F7" s="292"/>
      <c r="G7" s="292"/>
      <c r="H7" s="292"/>
      <c r="L7" s="20"/>
    </row>
    <row r="8" spans="2:46" ht="12" customHeight="1">
      <c r="B8" s="20"/>
      <c r="D8" s="27" t="s">
        <v>134</v>
      </c>
      <c r="L8" s="20"/>
    </row>
    <row r="9" spans="2:46" s="1" customFormat="1" ht="16.5" customHeight="1">
      <c r="B9" s="34"/>
      <c r="E9" s="290" t="s">
        <v>135</v>
      </c>
      <c r="F9" s="289"/>
      <c r="G9" s="289"/>
      <c r="H9" s="289"/>
      <c r="L9" s="34"/>
    </row>
    <row r="10" spans="2:46" s="1" customFormat="1" ht="12" customHeight="1">
      <c r="B10" s="34"/>
      <c r="D10" s="27" t="s">
        <v>136</v>
      </c>
      <c r="L10" s="34"/>
    </row>
    <row r="11" spans="2:46" s="1" customFormat="1" ht="16.5" customHeight="1">
      <c r="B11" s="34"/>
      <c r="E11" s="279" t="s">
        <v>1045</v>
      </c>
      <c r="F11" s="289"/>
      <c r="G11" s="289"/>
      <c r="H11" s="289"/>
      <c r="L11" s="34"/>
    </row>
    <row r="12" spans="2:46" s="1" customFormat="1">
      <c r="B12" s="34"/>
      <c r="L12" s="34"/>
    </row>
    <row r="13" spans="2:46" s="1" customFormat="1" ht="12" customHeight="1">
      <c r="B13" s="34"/>
      <c r="D13" s="27" t="s">
        <v>17</v>
      </c>
      <c r="F13" s="25" t="s">
        <v>1</v>
      </c>
      <c r="I13" s="27" t="s">
        <v>18</v>
      </c>
      <c r="J13" s="25" t="s">
        <v>1</v>
      </c>
      <c r="L13" s="34"/>
    </row>
    <row r="14" spans="2:46" s="1" customFormat="1" ht="12" customHeight="1">
      <c r="B14" s="34"/>
      <c r="D14" s="27" t="s">
        <v>19</v>
      </c>
      <c r="F14" s="25" t="s">
        <v>20</v>
      </c>
      <c r="I14" s="27" t="s">
        <v>21</v>
      </c>
      <c r="J14" s="57">
        <f>'Rekapitulácia stavby'!AN8</f>
        <v>44967</v>
      </c>
      <c r="L14" s="34"/>
    </row>
    <row r="15" spans="2:46" s="1" customFormat="1" ht="10.9" customHeight="1">
      <c r="B15" s="34"/>
      <c r="L15" s="34"/>
    </row>
    <row r="16" spans="2:46" s="1" customFormat="1" ht="12" customHeight="1">
      <c r="B16" s="34"/>
      <c r="D16" s="27" t="s">
        <v>22</v>
      </c>
      <c r="I16" s="27" t="s">
        <v>23</v>
      </c>
      <c r="J16" s="25" t="s">
        <v>1</v>
      </c>
      <c r="L16" s="34"/>
    </row>
    <row r="17" spans="2:12" s="1" customFormat="1" ht="18" customHeight="1">
      <c r="B17" s="34"/>
      <c r="E17" s="25" t="s">
        <v>24</v>
      </c>
      <c r="I17" s="27" t="s">
        <v>25</v>
      </c>
      <c r="J17" s="25" t="s">
        <v>1</v>
      </c>
      <c r="L17" s="34"/>
    </row>
    <row r="18" spans="2:12" s="1" customFormat="1" ht="6.95" customHeight="1">
      <c r="B18" s="34"/>
      <c r="L18" s="34"/>
    </row>
    <row r="19" spans="2:12" s="1" customFormat="1" ht="12" customHeight="1">
      <c r="B19" s="34"/>
      <c r="D19" s="27" t="s">
        <v>26</v>
      </c>
      <c r="I19" s="27" t="s">
        <v>23</v>
      </c>
      <c r="J19" s="28" t="str">
        <f>'Rekapitulácia stavby'!AN13</f>
        <v>36396605</v>
      </c>
      <c r="L19" s="34"/>
    </row>
    <row r="20" spans="2:12" s="1" customFormat="1" ht="18" customHeight="1">
      <c r="B20" s="34"/>
      <c r="E20" s="291" t="str">
        <f>'Rekapitulácia stavby'!E14</f>
        <v>OB-BELSTAV, s.r.o., Olešná 500</v>
      </c>
      <c r="F20" s="254"/>
      <c r="G20" s="254"/>
      <c r="H20" s="254"/>
      <c r="I20" s="27" t="s">
        <v>25</v>
      </c>
      <c r="J20" s="28" t="str">
        <f>'Rekapitulácia stavby'!AN14</f>
        <v>SK2020135777</v>
      </c>
      <c r="L20" s="34"/>
    </row>
    <row r="21" spans="2:12" s="1" customFormat="1" ht="6.95" customHeight="1">
      <c r="B21" s="34"/>
      <c r="L21" s="34"/>
    </row>
    <row r="22" spans="2:12" s="1" customFormat="1" ht="12" customHeight="1">
      <c r="B22" s="34"/>
      <c r="D22" s="27" t="s">
        <v>27</v>
      </c>
      <c r="I22" s="27" t="s">
        <v>23</v>
      </c>
      <c r="J22" s="25" t="s">
        <v>28</v>
      </c>
      <c r="L22" s="34"/>
    </row>
    <row r="23" spans="2:12" s="1" customFormat="1" ht="18" customHeight="1">
      <c r="B23" s="34"/>
      <c r="E23" s="25" t="s">
        <v>29</v>
      </c>
      <c r="I23" s="27" t="s">
        <v>25</v>
      </c>
      <c r="J23" s="25" t="s">
        <v>30</v>
      </c>
      <c r="L23" s="34"/>
    </row>
    <row r="24" spans="2:12" s="1" customFormat="1" ht="6.95" customHeight="1">
      <c r="B24" s="34"/>
      <c r="L24" s="34"/>
    </row>
    <row r="25" spans="2:12" s="1" customFormat="1" ht="12" customHeight="1">
      <c r="B25" s="34"/>
      <c r="D25" s="27" t="s">
        <v>32</v>
      </c>
      <c r="I25" s="27" t="s">
        <v>23</v>
      </c>
      <c r="J25" s="25" t="s">
        <v>1</v>
      </c>
      <c r="L25" s="34"/>
    </row>
    <row r="26" spans="2:12" s="1" customFormat="1" ht="18" customHeight="1">
      <c r="B26" s="34"/>
      <c r="E26" s="25" t="s">
        <v>734</v>
      </c>
      <c r="I26" s="27" t="s">
        <v>25</v>
      </c>
      <c r="J26" s="25" t="s">
        <v>1</v>
      </c>
      <c r="L26" s="34"/>
    </row>
    <row r="27" spans="2:12" s="1" customFormat="1" ht="6.95" customHeight="1">
      <c r="B27" s="34"/>
      <c r="L27" s="34"/>
    </row>
    <row r="28" spans="2:12" s="1" customFormat="1" ht="12" customHeight="1">
      <c r="B28" s="34"/>
      <c r="D28" s="27" t="s">
        <v>34</v>
      </c>
      <c r="L28" s="34"/>
    </row>
    <row r="29" spans="2:12" s="7" customFormat="1" ht="16.5" customHeight="1">
      <c r="B29" s="110"/>
      <c r="E29" s="259" t="s">
        <v>1</v>
      </c>
      <c r="F29" s="259"/>
      <c r="G29" s="259"/>
      <c r="H29" s="259"/>
      <c r="L29" s="110"/>
    </row>
    <row r="30" spans="2:12" s="1" customFormat="1" ht="6.95" customHeight="1">
      <c r="B30" s="34"/>
      <c r="L30" s="34"/>
    </row>
    <row r="31" spans="2:12" s="1" customFormat="1" ht="6.95" customHeight="1">
      <c r="B31" s="34"/>
      <c r="D31" s="58"/>
      <c r="E31" s="58"/>
      <c r="F31" s="58"/>
      <c r="G31" s="58"/>
      <c r="H31" s="58"/>
      <c r="I31" s="58"/>
      <c r="J31" s="58"/>
      <c r="K31" s="58"/>
      <c r="L31" s="34"/>
    </row>
    <row r="32" spans="2:12" s="1" customFormat="1" ht="14.45" customHeight="1">
      <c r="B32" s="34"/>
      <c r="D32" s="25" t="s">
        <v>140</v>
      </c>
      <c r="J32" s="33">
        <f>J98</f>
        <v>3406.25</v>
      </c>
      <c r="L32" s="34"/>
    </row>
    <row r="33" spans="2:12" s="1" customFormat="1" ht="14.45" customHeight="1">
      <c r="B33" s="34"/>
      <c r="D33" s="32" t="s">
        <v>127</v>
      </c>
      <c r="J33" s="33">
        <f>J105</f>
        <v>0</v>
      </c>
      <c r="L33" s="34"/>
    </row>
    <row r="34" spans="2:12" s="1" customFormat="1" ht="25.35" customHeight="1">
      <c r="B34" s="34"/>
      <c r="D34" s="111" t="s">
        <v>38</v>
      </c>
      <c r="J34" s="71">
        <f>ROUND(J32 + J33, 2)</f>
        <v>3406.25</v>
      </c>
      <c r="L34" s="34"/>
    </row>
    <row r="35" spans="2:12" s="1" customFormat="1" ht="6.95" customHeight="1">
      <c r="B35" s="34"/>
      <c r="D35" s="58"/>
      <c r="E35" s="58"/>
      <c r="F35" s="58"/>
      <c r="G35" s="58"/>
      <c r="H35" s="58"/>
      <c r="I35" s="58"/>
      <c r="J35" s="58"/>
      <c r="K35" s="58"/>
      <c r="L35" s="34"/>
    </row>
    <row r="36" spans="2:12" s="1" customFormat="1" ht="14.45" customHeight="1">
      <c r="B36" s="34"/>
      <c r="F36" s="37" t="s">
        <v>40</v>
      </c>
      <c r="I36" s="37" t="s">
        <v>39</v>
      </c>
      <c r="J36" s="37" t="s">
        <v>41</v>
      </c>
      <c r="L36" s="34"/>
    </row>
    <row r="37" spans="2:12" s="1" customFormat="1" ht="14.45" customHeight="1">
      <c r="B37" s="34"/>
      <c r="D37" s="60" t="s">
        <v>42</v>
      </c>
      <c r="E37" s="39" t="s">
        <v>43</v>
      </c>
      <c r="F37" s="112">
        <f>ROUND((ROUND((SUM(BE105:BE112) + SUM(BE134:BE157)),  2) + SUM(BE159:BE168)), 2)</f>
        <v>0</v>
      </c>
      <c r="G37" s="113"/>
      <c r="H37" s="113"/>
      <c r="I37" s="114">
        <v>0.2</v>
      </c>
      <c r="J37" s="112">
        <f>ROUND((ROUND(((SUM(BE105:BE112) + SUM(BE134:BE157))*I37),  2) + (SUM(BE159:BE168)*I37)), 2)</f>
        <v>0</v>
      </c>
      <c r="L37" s="34"/>
    </row>
    <row r="38" spans="2:12" s="1" customFormat="1" ht="14.45" customHeight="1">
      <c r="B38" s="34"/>
      <c r="E38" s="39" t="s">
        <v>44</v>
      </c>
      <c r="F38" s="112">
        <f>ROUND((ROUND((SUM(BF105:BF112) + SUM(BF134:BF157)),  2) + SUM(BF159:BF168)), 2)</f>
        <v>3406.25</v>
      </c>
      <c r="G38" s="113"/>
      <c r="H38" s="113"/>
      <c r="I38" s="114">
        <v>0.2</v>
      </c>
      <c r="J38" s="112">
        <f>ROUND((ROUND(((SUM(BF105:BF112) + SUM(BF134:BF157))*I38),  2) + (SUM(BF159:BF168)*I38)), 2)</f>
        <v>681.25</v>
      </c>
      <c r="L38" s="34"/>
    </row>
    <row r="39" spans="2:12" s="1" customFormat="1" ht="14.45" hidden="1" customHeight="1">
      <c r="B39" s="34"/>
      <c r="E39" s="27" t="s">
        <v>45</v>
      </c>
      <c r="F39" s="90">
        <f>ROUND((ROUND((SUM(BG105:BG112) + SUM(BG134:BG157)),  2) + SUM(BG159:BG168)), 2)</f>
        <v>0</v>
      </c>
      <c r="I39" s="115">
        <v>0.2</v>
      </c>
      <c r="J39" s="90">
        <f>0</f>
        <v>0</v>
      </c>
      <c r="L39" s="34"/>
    </row>
    <row r="40" spans="2:12" s="1" customFormat="1" ht="14.45" hidden="1" customHeight="1">
      <c r="B40" s="34"/>
      <c r="E40" s="27" t="s">
        <v>46</v>
      </c>
      <c r="F40" s="90">
        <f>ROUND((ROUND((SUM(BH105:BH112) + SUM(BH134:BH157)),  2) + SUM(BH159:BH168)), 2)</f>
        <v>0</v>
      </c>
      <c r="I40" s="115">
        <v>0.2</v>
      </c>
      <c r="J40" s="90">
        <f>0</f>
        <v>0</v>
      </c>
      <c r="L40" s="34"/>
    </row>
    <row r="41" spans="2:12" s="1" customFormat="1" ht="14.45" hidden="1" customHeight="1">
      <c r="B41" s="34"/>
      <c r="E41" s="39" t="s">
        <v>47</v>
      </c>
      <c r="F41" s="112">
        <f>ROUND((ROUND((SUM(BI105:BI112) + SUM(BI134:BI157)),  2) + SUM(BI159:BI168)), 2)</f>
        <v>0</v>
      </c>
      <c r="G41" s="113"/>
      <c r="H41" s="113"/>
      <c r="I41" s="114">
        <v>0</v>
      </c>
      <c r="J41" s="112">
        <f>0</f>
        <v>0</v>
      </c>
      <c r="L41" s="34"/>
    </row>
    <row r="42" spans="2:12" s="1" customFormat="1" ht="6.95" customHeight="1">
      <c r="B42" s="34"/>
      <c r="L42" s="34"/>
    </row>
    <row r="43" spans="2:12" s="1" customFormat="1" ht="25.35" customHeight="1">
      <c r="B43" s="34"/>
      <c r="C43" s="107"/>
      <c r="D43" s="116" t="s">
        <v>48</v>
      </c>
      <c r="E43" s="62"/>
      <c r="F43" s="62"/>
      <c r="G43" s="117" t="s">
        <v>49</v>
      </c>
      <c r="H43" s="118" t="s">
        <v>50</v>
      </c>
      <c r="I43" s="62"/>
      <c r="J43" s="119">
        <f>SUM(J34:J41)</f>
        <v>4087.5</v>
      </c>
      <c r="K43" s="120"/>
      <c r="L43" s="34"/>
    </row>
    <row r="44" spans="2:12" s="1" customFormat="1" ht="14.45" customHeight="1">
      <c r="B44" s="34"/>
      <c r="L44" s="34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4"/>
      <c r="D50" s="46" t="s">
        <v>51</v>
      </c>
      <c r="E50" s="47"/>
      <c r="F50" s="47"/>
      <c r="G50" s="46" t="s">
        <v>52</v>
      </c>
      <c r="H50" s="47"/>
      <c r="I50" s="47"/>
      <c r="J50" s="47"/>
      <c r="K50" s="47"/>
      <c r="L50" s="34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4"/>
      <c r="D61" s="48" t="s">
        <v>53</v>
      </c>
      <c r="E61" s="36"/>
      <c r="F61" s="121" t="s">
        <v>54</v>
      </c>
      <c r="G61" s="48" t="s">
        <v>53</v>
      </c>
      <c r="H61" s="36"/>
      <c r="I61" s="36"/>
      <c r="J61" s="122" t="s">
        <v>54</v>
      </c>
      <c r="K61" s="36"/>
      <c r="L61" s="34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4"/>
      <c r="D65" s="46" t="s">
        <v>55</v>
      </c>
      <c r="E65" s="47"/>
      <c r="F65" s="47"/>
      <c r="G65" s="46" t="s">
        <v>56</v>
      </c>
      <c r="H65" s="47"/>
      <c r="I65" s="47"/>
      <c r="J65" s="47"/>
      <c r="K65" s="47"/>
      <c r="L65" s="34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4"/>
      <c r="D76" s="48" t="s">
        <v>53</v>
      </c>
      <c r="E76" s="36"/>
      <c r="F76" s="121" t="s">
        <v>54</v>
      </c>
      <c r="G76" s="48" t="s">
        <v>53</v>
      </c>
      <c r="H76" s="36"/>
      <c r="I76" s="36"/>
      <c r="J76" s="122" t="s">
        <v>54</v>
      </c>
      <c r="K76" s="36"/>
      <c r="L76" s="34"/>
    </row>
    <row r="77" spans="2:12" s="1" customFormat="1" ht="14.45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34"/>
    </row>
    <row r="81" spans="2:12" s="1" customFormat="1" ht="6.95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34"/>
    </row>
    <row r="82" spans="2:12" s="1" customFormat="1" ht="24.95" customHeight="1">
      <c r="B82" s="34"/>
      <c r="C82" s="21" t="s">
        <v>141</v>
      </c>
      <c r="L82" s="34"/>
    </row>
    <row r="83" spans="2:12" s="1" customFormat="1" ht="6.95" customHeight="1">
      <c r="B83" s="34"/>
      <c r="L83" s="34"/>
    </row>
    <row r="84" spans="2:12" s="1" customFormat="1" ht="12" customHeight="1">
      <c r="B84" s="34"/>
      <c r="C84" s="27" t="s">
        <v>15</v>
      </c>
      <c r="L84" s="34"/>
    </row>
    <row r="85" spans="2:12" s="1" customFormat="1" ht="16.5" customHeight="1">
      <c r="B85" s="34"/>
      <c r="E85" s="290" t="str">
        <f>E7</f>
        <v>NÚRCH - modernizácia vybraných rehabilitačných priestorov</v>
      </c>
      <c r="F85" s="292"/>
      <c r="G85" s="292"/>
      <c r="H85" s="292"/>
      <c r="L85" s="34"/>
    </row>
    <row r="86" spans="2:12" ht="12" customHeight="1">
      <c r="B86" s="20"/>
      <c r="C86" s="27" t="s">
        <v>134</v>
      </c>
      <c r="L86" s="20"/>
    </row>
    <row r="87" spans="2:12" s="1" customFormat="1" ht="16.5" customHeight="1">
      <c r="B87" s="34"/>
      <c r="E87" s="290" t="s">
        <v>135</v>
      </c>
      <c r="F87" s="289"/>
      <c r="G87" s="289"/>
      <c r="H87" s="289"/>
      <c r="L87" s="34"/>
    </row>
    <row r="88" spans="2:12" s="1" customFormat="1" ht="12" customHeight="1">
      <c r="B88" s="34"/>
      <c r="C88" s="27" t="s">
        <v>136</v>
      </c>
      <c r="L88" s="34"/>
    </row>
    <row r="89" spans="2:12" s="1" customFormat="1" ht="16.5" customHeight="1">
      <c r="B89" s="34"/>
      <c r="E89" s="279" t="str">
        <f>E11</f>
        <v>02-d - Vykurovanie</v>
      </c>
      <c r="F89" s="289"/>
      <c r="G89" s="289"/>
      <c r="H89" s="289"/>
      <c r="L89" s="34"/>
    </row>
    <row r="90" spans="2:12" s="1" customFormat="1" ht="6.95" customHeight="1">
      <c r="B90" s="34"/>
      <c r="L90" s="34"/>
    </row>
    <row r="91" spans="2:12" s="1" customFormat="1" ht="12" customHeight="1">
      <c r="B91" s="34"/>
      <c r="C91" s="27" t="s">
        <v>19</v>
      </c>
      <c r="F91" s="25" t="str">
        <f>F14</f>
        <v>Piešťany, Nábrežie Ivana Krasku, p.č: 5825/2</v>
      </c>
      <c r="I91" s="27" t="s">
        <v>21</v>
      </c>
      <c r="J91" s="57">
        <f>IF(J14="","",J14)</f>
        <v>44967</v>
      </c>
      <c r="L91" s="34"/>
    </row>
    <row r="92" spans="2:12" s="1" customFormat="1" ht="6.95" customHeight="1">
      <c r="B92" s="34"/>
      <c r="L92" s="34"/>
    </row>
    <row r="93" spans="2:12" s="1" customFormat="1" ht="15.2" customHeight="1">
      <c r="B93" s="34"/>
      <c r="C93" s="27" t="s">
        <v>22</v>
      </c>
      <c r="F93" s="25" t="str">
        <f>E17</f>
        <v>NURCH Piešťany, Nábr. I. Krasku 4, 921 12 Piešťany</v>
      </c>
      <c r="I93" s="27" t="s">
        <v>27</v>
      </c>
      <c r="J93" s="30" t="str">
        <f>E23</f>
        <v>Portik spol. s r.o.</v>
      </c>
      <c r="L93" s="34"/>
    </row>
    <row r="94" spans="2:12" s="1" customFormat="1" ht="15.2" customHeight="1">
      <c r="B94" s="34"/>
      <c r="C94" s="27" t="s">
        <v>26</v>
      </c>
      <c r="F94" s="25" t="str">
        <f>IF(E20="","",E20)</f>
        <v>OB-BELSTAV, s.r.o., Olešná 500</v>
      </c>
      <c r="I94" s="27" t="s">
        <v>32</v>
      </c>
      <c r="J94" s="30" t="str">
        <f>E26</f>
        <v>-</v>
      </c>
      <c r="L94" s="34"/>
    </row>
    <row r="95" spans="2:12" s="1" customFormat="1" ht="10.35" customHeight="1">
      <c r="B95" s="34"/>
      <c r="L95" s="34"/>
    </row>
    <row r="96" spans="2:12" s="1" customFormat="1" ht="29.25" customHeight="1">
      <c r="B96" s="34"/>
      <c r="C96" s="123" t="s">
        <v>142</v>
      </c>
      <c r="D96" s="107"/>
      <c r="E96" s="107"/>
      <c r="F96" s="107"/>
      <c r="G96" s="107"/>
      <c r="H96" s="107"/>
      <c r="I96" s="107"/>
      <c r="J96" s="124" t="s">
        <v>143</v>
      </c>
      <c r="K96" s="107"/>
      <c r="L96" s="34"/>
    </row>
    <row r="97" spans="2:65" s="1" customFormat="1" ht="10.35" customHeight="1">
      <c r="B97" s="34"/>
      <c r="L97" s="34"/>
    </row>
    <row r="98" spans="2:65" s="1" customFormat="1" ht="22.9" customHeight="1">
      <c r="B98" s="34"/>
      <c r="C98" s="125" t="s">
        <v>144</v>
      </c>
      <c r="J98" s="71">
        <f>J134</f>
        <v>3406.25</v>
      </c>
      <c r="L98" s="34"/>
      <c r="AU98" s="17" t="s">
        <v>145</v>
      </c>
    </row>
    <row r="99" spans="2:65" s="8" customFormat="1" ht="24.95" customHeight="1">
      <c r="B99" s="126"/>
      <c r="D99" s="127" t="s">
        <v>149</v>
      </c>
      <c r="E99" s="128"/>
      <c r="F99" s="128"/>
      <c r="G99" s="128"/>
      <c r="H99" s="128"/>
      <c r="I99" s="128"/>
      <c r="J99" s="129">
        <f>J135</f>
        <v>2839.25</v>
      </c>
      <c r="L99" s="126"/>
    </row>
    <row r="100" spans="2:65" s="9" customFormat="1" ht="19.899999999999999" customHeight="1">
      <c r="B100" s="130"/>
      <c r="D100" s="131" t="s">
        <v>1046</v>
      </c>
      <c r="E100" s="132"/>
      <c r="F100" s="132"/>
      <c r="G100" s="132"/>
      <c r="H100" s="132"/>
      <c r="I100" s="132"/>
      <c r="J100" s="133">
        <f>J136</f>
        <v>2839.25</v>
      </c>
      <c r="L100" s="130"/>
    </row>
    <row r="101" spans="2:65" s="8" customFormat="1" ht="24.95" customHeight="1">
      <c r="B101" s="126"/>
      <c r="D101" s="127" t="s">
        <v>155</v>
      </c>
      <c r="E101" s="128"/>
      <c r="F101" s="128"/>
      <c r="G101" s="128"/>
      <c r="H101" s="128"/>
      <c r="I101" s="128"/>
      <c r="J101" s="129">
        <f>J151</f>
        <v>567</v>
      </c>
      <c r="L101" s="126"/>
    </row>
    <row r="102" spans="2:65" s="8" customFormat="1" ht="21.75" customHeight="1">
      <c r="B102" s="126"/>
      <c r="D102" s="134" t="s">
        <v>157</v>
      </c>
      <c r="J102" s="135">
        <f>J158</f>
        <v>0</v>
      </c>
      <c r="L102" s="126"/>
    </row>
    <row r="103" spans="2:65" s="1" customFormat="1" ht="21.75" customHeight="1">
      <c r="B103" s="34"/>
      <c r="L103" s="34"/>
    </row>
    <row r="104" spans="2:65" s="1" customFormat="1" ht="6.95" customHeight="1">
      <c r="B104" s="34"/>
      <c r="L104" s="34"/>
    </row>
    <row r="105" spans="2:65" s="1" customFormat="1" ht="29.25" customHeight="1">
      <c r="B105" s="34"/>
      <c r="C105" s="125" t="s">
        <v>158</v>
      </c>
      <c r="J105" s="136">
        <f>ROUND(J106 + J107 + J108 + J109 + J110 + J111,2)</f>
        <v>0</v>
      </c>
      <c r="L105" s="34"/>
      <c r="N105" s="137" t="s">
        <v>42</v>
      </c>
    </row>
    <row r="106" spans="2:65" s="1" customFormat="1" ht="18" customHeight="1">
      <c r="B106" s="34"/>
      <c r="D106" s="239" t="s">
        <v>159</v>
      </c>
      <c r="E106" s="240"/>
      <c r="F106" s="240"/>
      <c r="J106" s="100">
        <v>0</v>
      </c>
      <c r="L106" s="138"/>
      <c r="M106" s="139"/>
      <c r="N106" s="140" t="s">
        <v>44</v>
      </c>
      <c r="O106" s="139"/>
      <c r="P106" s="139"/>
      <c r="Q106" s="139"/>
      <c r="R106" s="139"/>
      <c r="S106" s="139"/>
      <c r="T106" s="139"/>
      <c r="U106" s="139"/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/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41" t="s">
        <v>160</v>
      </c>
      <c r="AZ106" s="139"/>
      <c r="BA106" s="139"/>
      <c r="BB106" s="139"/>
      <c r="BC106" s="139"/>
      <c r="BD106" s="139"/>
      <c r="BE106" s="142">
        <f t="shared" ref="BE106:BE111" si="0">IF(N106="základná",J106,0)</f>
        <v>0</v>
      </c>
      <c r="BF106" s="142">
        <f t="shared" ref="BF106:BF111" si="1">IF(N106="znížená",J106,0)</f>
        <v>0</v>
      </c>
      <c r="BG106" s="142">
        <f t="shared" ref="BG106:BG111" si="2">IF(N106="zákl. prenesená",J106,0)</f>
        <v>0</v>
      </c>
      <c r="BH106" s="142">
        <f t="shared" ref="BH106:BH111" si="3">IF(N106="zníž. prenesená",J106,0)</f>
        <v>0</v>
      </c>
      <c r="BI106" s="142">
        <f t="shared" ref="BI106:BI111" si="4">IF(N106="nulová",J106,0)</f>
        <v>0</v>
      </c>
      <c r="BJ106" s="141" t="s">
        <v>90</v>
      </c>
      <c r="BK106" s="139"/>
      <c r="BL106" s="139"/>
      <c r="BM106" s="139"/>
    </row>
    <row r="107" spans="2:65" s="1" customFormat="1" ht="18" customHeight="1">
      <c r="B107" s="34"/>
      <c r="D107" s="239" t="s">
        <v>161</v>
      </c>
      <c r="E107" s="240"/>
      <c r="F107" s="240"/>
      <c r="J107" s="100">
        <v>0</v>
      </c>
      <c r="L107" s="138"/>
      <c r="M107" s="139"/>
      <c r="N107" s="140" t="s">
        <v>44</v>
      </c>
      <c r="O107" s="139"/>
      <c r="P107" s="139"/>
      <c r="Q107" s="139"/>
      <c r="R107" s="139"/>
      <c r="S107" s="139"/>
      <c r="T107" s="139"/>
      <c r="U107" s="139"/>
      <c r="V107" s="139"/>
      <c r="W107" s="139"/>
      <c r="X107" s="139"/>
      <c r="Y107" s="139"/>
      <c r="Z107" s="139"/>
      <c r="AA107" s="139"/>
      <c r="AB107" s="139"/>
      <c r="AC107" s="139"/>
      <c r="AD107" s="139"/>
      <c r="AE107" s="139"/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41" t="s">
        <v>160</v>
      </c>
      <c r="AZ107" s="139"/>
      <c r="BA107" s="139"/>
      <c r="BB107" s="139"/>
      <c r="BC107" s="139"/>
      <c r="BD107" s="139"/>
      <c r="BE107" s="142">
        <f t="shared" si="0"/>
        <v>0</v>
      </c>
      <c r="BF107" s="142">
        <f t="shared" si="1"/>
        <v>0</v>
      </c>
      <c r="BG107" s="142">
        <f t="shared" si="2"/>
        <v>0</v>
      </c>
      <c r="BH107" s="142">
        <f t="shared" si="3"/>
        <v>0</v>
      </c>
      <c r="BI107" s="142">
        <f t="shared" si="4"/>
        <v>0</v>
      </c>
      <c r="BJ107" s="141" t="s">
        <v>90</v>
      </c>
      <c r="BK107" s="139"/>
      <c r="BL107" s="139"/>
      <c r="BM107" s="139"/>
    </row>
    <row r="108" spans="2:65" s="1" customFormat="1" ht="18" customHeight="1">
      <c r="B108" s="34"/>
      <c r="D108" s="239" t="s">
        <v>162</v>
      </c>
      <c r="E108" s="240"/>
      <c r="F108" s="240"/>
      <c r="J108" s="100">
        <v>0</v>
      </c>
      <c r="L108" s="138"/>
      <c r="M108" s="139"/>
      <c r="N108" s="140" t="s">
        <v>44</v>
      </c>
      <c r="O108" s="139"/>
      <c r="P108" s="139"/>
      <c r="Q108" s="139"/>
      <c r="R108" s="139"/>
      <c r="S108" s="139"/>
      <c r="T108" s="139"/>
      <c r="U108" s="139"/>
      <c r="V108" s="139"/>
      <c r="W108" s="139"/>
      <c r="X108" s="139"/>
      <c r="Y108" s="139"/>
      <c r="Z108" s="139"/>
      <c r="AA108" s="139"/>
      <c r="AB108" s="139"/>
      <c r="AC108" s="139"/>
      <c r="AD108" s="139"/>
      <c r="AE108" s="139"/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41" t="s">
        <v>160</v>
      </c>
      <c r="AZ108" s="139"/>
      <c r="BA108" s="139"/>
      <c r="BB108" s="139"/>
      <c r="BC108" s="139"/>
      <c r="BD108" s="139"/>
      <c r="BE108" s="142">
        <f t="shared" si="0"/>
        <v>0</v>
      </c>
      <c r="BF108" s="142">
        <f t="shared" si="1"/>
        <v>0</v>
      </c>
      <c r="BG108" s="142">
        <f t="shared" si="2"/>
        <v>0</v>
      </c>
      <c r="BH108" s="142">
        <f t="shared" si="3"/>
        <v>0</v>
      </c>
      <c r="BI108" s="142">
        <f t="shared" si="4"/>
        <v>0</v>
      </c>
      <c r="BJ108" s="141" t="s">
        <v>90</v>
      </c>
      <c r="BK108" s="139"/>
      <c r="BL108" s="139"/>
      <c r="BM108" s="139"/>
    </row>
    <row r="109" spans="2:65" s="1" customFormat="1" ht="18" customHeight="1">
      <c r="B109" s="34"/>
      <c r="D109" s="239" t="s">
        <v>163</v>
      </c>
      <c r="E109" s="240"/>
      <c r="F109" s="240"/>
      <c r="J109" s="100">
        <v>0</v>
      </c>
      <c r="L109" s="138"/>
      <c r="M109" s="139"/>
      <c r="N109" s="140" t="s">
        <v>44</v>
      </c>
      <c r="O109" s="139"/>
      <c r="P109" s="139"/>
      <c r="Q109" s="139"/>
      <c r="R109" s="139"/>
      <c r="S109" s="139"/>
      <c r="T109" s="139"/>
      <c r="U109" s="139"/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/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41" t="s">
        <v>160</v>
      </c>
      <c r="AZ109" s="139"/>
      <c r="BA109" s="139"/>
      <c r="BB109" s="139"/>
      <c r="BC109" s="139"/>
      <c r="BD109" s="139"/>
      <c r="BE109" s="142">
        <f t="shared" si="0"/>
        <v>0</v>
      </c>
      <c r="BF109" s="142">
        <f t="shared" si="1"/>
        <v>0</v>
      </c>
      <c r="BG109" s="142">
        <f t="shared" si="2"/>
        <v>0</v>
      </c>
      <c r="BH109" s="142">
        <f t="shared" si="3"/>
        <v>0</v>
      </c>
      <c r="BI109" s="142">
        <f t="shared" si="4"/>
        <v>0</v>
      </c>
      <c r="BJ109" s="141" t="s">
        <v>90</v>
      </c>
      <c r="BK109" s="139"/>
      <c r="BL109" s="139"/>
      <c r="BM109" s="139"/>
    </row>
    <row r="110" spans="2:65" s="1" customFormat="1" ht="18" customHeight="1">
      <c r="B110" s="34"/>
      <c r="D110" s="239" t="s">
        <v>164</v>
      </c>
      <c r="E110" s="240"/>
      <c r="F110" s="240"/>
      <c r="J110" s="100">
        <v>0</v>
      </c>
      <c r="L110" s="138"/>
      <c r="M110" s="139"/>
      <c r="N110" s="140" t="s">
        <v>44</v>
      </c>
      <c r="O110" s="139"/>
      <c r="P110" s="139"/>
      <c r="Q110" s="139"/>
      <c r="R110" s="139"/>
      <c r="S110" s="139"/>
      <c r="T110" s="139"/>
      <c r="U110" s="139"/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41" t="s">
        <v>160</v>
      </c>
      <c r="AZ110" s="139"/>
      <c r="BA110" s="139"/>
      <c r="BB110" s="139"/>
      <c r="BC110" s="139"/>
      <c r="BD110" s="139"/>
      <c r="BE110" s="142">
        <f t="shared" si="0"/>
        <v>0</v>
      </c>
      <c r="BF110" s="142">
        <f t="shared" si="1"/>
        <v>0</v>
      </c>
      <c r="BG110" s="142">
        <f t="shared" si="2"/>
        <v>0</v>
      </c>
      <c r="BH110" s="142">
        <f t="shared" si="3"/>
        <v>0</v>
      </c>
      <c r="BI110" s="142">
        <f t="shared" si="4"/>
        <v>0</v>
      </c>
      <c r="BJ110" s="141" t="s">
        <v>90</v>
      </c>
      <c r="BK110" s="139"/>
      <c r="BL110" s="139"/>
      <c r="BM110" s="139"/>
    </row>
    <row r="111" spans="2:65" s="1" customFormat="1" ht="18" customHeight="1">
      <c r="B111" s="34"/>
      <c r="D111" s="99" t="s">
        <v>165</v>
      </c>
      <c r="J111" s="100">
        <f>ROUND(J32*T111,2)</f>
        <v>0</v>
      </c>
      <c r="L111" s="138"/>
      <c r="M111" s="139"/>
      <c r="N111" s="140" t="s">
        <v>44</v>
      </c>
      <c r="O111" s="139"/>
      <c r="P111" s="139"/>
      <c r="Q111" s="139"/>
      <c r="R111" s="139"/>
      <c r="S111" s="139"/>
      <c r="T111" s="139"/>
      <c r="U111" s="139"/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/>
      <c r="AF111" s="139"/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41" t="s">
        <v>166</v>
      </c>
      <c r="AZ111" s="139"/>
      <c r="BA111" s="139"/>
      <c r="BB111" s="139"/>
      <c r="BC111" s="139"/>
      <c r="BD111" s="139"/>
      <c r="BE111" s="142">
        <f t="shared" si="0"/>
        <v>0</v>
      </c>
      <c r="BF111" s="142">
        <f t="shared" si="1"/>
        <v>0</v>
      </c>
      <c r="BG111" s="142">
        <f t="shared" si="2"/>
        <v>0</v>
      </c>
      <c r="BH111" s="142">
        <f t="shared" si="3"/>
        <v>0</v>
      </c>
      <c r="BI111" s="142">
        <f t="shared" si="4"/>
        <v>0</v>
      </c>
      <c r="BJ111" s="141" t="s">
        <v>90</v>
      </c>
      <c r="BK111" s="139"/>
      <c r="BL111" s="139"/>
      <c r="BM111" s="139"/>
    </row>
    <row r="112" spans="2:65" s="1" customFormat="1">
      <c r="B112" s="34"/>
      <c r="L112" s="34"/>
    </row>
    <row r="113" spans="2:12" s="1" customFormat="1" ht="29.25" customHeight="1">
      <c r="B113" s="34"/>
      <c r="C113" s="106" t="s">
        <v>132</v>
      </c>
      <c r="D113" s="107"/>
      <c r="E113" s="107"/>
      <c r="F113" s="107"/>
      <c r="G113" s="107"/>
      <c r="H113" s="107"/>
      <c r="I113" s="107"/>
      <c r="J113" s="108">
        <f>ROUND(J98+J105,2)</f>
        <v>3406.25</v>
      </c>
      <c r="K113" s="107"/>
      <c r="L113" s="34"/>
    </row>
    <row r="114" spans="2:12" s="1" customFormat="1" ht="6.95" customHeight="1"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34"/>
    </row>
    <row r="118" spans="2:12" s="1" customFormat="1" ht="6.95" customHeight="1">
      <c r="B118" s="51"/>
      <c r="C118" s="52"/>
      <c r="D118" s="52"/>
      <c r="E118" s="52"/>
      <c r="F118" s="52"/>
      <c r="G118" s="52"/>
      <c r="H118" s="52"/>
      <c r="I118" s="52"/>
      <c r="J118" s="52"/>
      <c r="K118" s="52"/>
      <c r="L118" s="34"/>
    </row>
    <row r="119" spans="2:12" s="1" customFormat="1" ht="24.95" customHeight="1">
      <c r="B119" s="34"/>
      <c r="C119" s="21" t="s">
        <v>167</v>
      </c>
      <c r="L119" s="34"/>
    </row>
    <row r="120" spans="2:12" s="1" customFormat="1" ht="6.95" customHeight="1">
      <c r="B120" s="34"/>
      <c r="L120" s="34"/>
    </row>
    <row r="121" spans="2:12" s="1" customFormat="1" ht="12" customHeight="1">
      <c r="B121" s="34"/>
      <c r="C121" s="27" t="s">
        <v>15</v>
      </c>
      <c r="L121" s="34"/>
    </row>
    <row r="122" spans="2:12" s="1" customFormat="1" ht="16.5" customHeight="1">
      <c r="B122" s="34"/>
      <c r="E122" s="290" t="str">
        <f>E7</f>
        <v>NÚRCH - modernizácia vybraných rehabilitačných priestorov</v>
      </c>
      <c r="F122" s="292"/>
      <c r="G122" s="292"/>
      <c r="H122" s="292"/>
      <c r="L122" s="34"/>
    </row>
    <row r="123" spans="2:12" ht="12" customHeight="1">
      <c r="B123" s="20"/>
      <c r="C123" s="27" t="s">
        <v>134</v>
      </c>
      <c r="L123" s="20"/>
    </row>
    <row r="124" spans="2:12" s="1" customFormat="1" ht="16.5" customHeight="1">
      <c r="B124" s="34"/>
      <c r="E124" s="290" t="s">
        <v>135</v>
      </c>
      <c r="F124" s="289"/>
      <c r="G124" s="289"/>
      <c r="H124" s="289"/>
      <c r="L124" s="34"/>
    </row>
    <row r="125" spans="2:12" s="1" customFormat="1" ht="12" customHeight="1">
      <c r="B125" s="34"/>
      <c r="C125" s="27" t="s">
        <v>136</v>
      </c>
      <c r="L125" s="34"/>
    </row>
    <row r="126" spans="2:12" s="1" customFormat="1" ht="16.5" customHeight="1">
      <c r="B126" s="34"/>
      <c r="E126" s="279" t="str">
        <f>E11</f>
        <v>02-d - Vykurovanie</v>
      </c>
      <c r="F126" s="289"/>
      <c r="G126" s="289"/>
      <c r="H126" s="289"/>
      <c r="L126" s="34"/>
    </row>
    <row r="127" spans="2:12" s="1" customFormat="1" ht="6.95" customHeight="1">
      <c r="B127" s="34"/>
      <c r="L127" s="34"/>
    </row>
    <row r="128" spans="2:12" s="1" customFormat="1" ht="12" customHeight="1">
      <c r="B128" s="34"/>
      <c r="C128" s="27" t="s">
        <v>19</v>
      </c>
      <c r="F128" s="25" t="str">
        <f>F14</f>
        <v>Piešťany, Nábrežie Ivana Krasku, p.č: 5825/2</v>
      </c>
      <c r="I128" s="27" t="s">
        <v>21</v>
      </c>
      <c r="J128" s="57">
        <f>IF(J14="","",J14)</f>
        <v>44967</v>
      </c>
      <c r="L128" s="34"/>
    </row>
    <row r="129" spans="2:65" s="1" customFormat="1" ht="6.95" customHeight="1">
      <c r="B129" s="34"/>
      <c r="L129" s="34"/>
    </row>
    <row r="130" spans="2:65" s="1" customFormat="1" ht="15.2" customHeight="1">
      <c r="B130" s="34"/>
      <c r="C130" s="27" t="s">
        <v>22</v>
      </c>
      <c r="F130" s="25" t="str">
        <f>E17</f>
        <v>NURCH Piešťany, Nábr. I. Krasku 4, 921 12 Piešťany</v>
      </c>
      <c r="I130" s="27" t="s">
        <v>27</v>
      </c>
      <c r="J130" s="30" t="str">
        <f>E23</f>
        <v>Portik spol. s r.o.</v>
      </c>
      <c r="L130" s="34"/>
    </row>
    <row r="131" spans="2:65" s="1" customFormat="1" ht="15.2" customHeight="1">
      <c r="B131" s="34"/>
      <c r="C131" s="27" t="s">
        <v>26</v>
      </c>
      <c r="F131" s="25" t="str">
        <f>IF(E20="","",E20)</f>
        <v>OB-BELSTAV, s.r.o., Olešná 500</v>
      </c>
      <c r="I131" s="27" t="s">
        <v>32</v>
      </c>
      <c r="J131" s="30" t="str">
        <f>E26</f>
        <v>-</v>
      </c>
      <c r="L131" s="34"/>
    </row>
    <row r="132" spans="2:65" s="1" customFormat="1" ht="10.35" customHeight="1">
      <c r="B132" s="34"/>
      <c r="L132" s="34"/>
    </row>
    <row r="133" spans="2:65" s="10" customFormat="1" ht="29.25" customHeight="1">
      <c r="B133" s="143"/>
      <c r="C133" s="144" t="s">
        <v>168</v>
      </c>
      <c r="D133" s="145" t="s">
        <v>63</v>
      </c>
      <c r="E133" s="145" t="s">
        <v>59</v>
      </c>
      <c r="F133" s="145" t="s">
        <v>60</v>
      </c>
      <c r="G133" s="145" t="s">
        <v>169</v>
      </c>
      <c r="H133" s="145" t="s">
        <v>170</v>
      </c>
      <c r="I133" s="145" t="s">
        <v>171</v>
      </c>
      <c r="J133" s="146" t="s">
        <v>143</v>
      </c>
      <c r="K133" s="147" t="s">
        <v>172</v>
      </c>
      <c r="L133" s="143"/>
      <c r="M133" s="64" t="s">
        <v>1</v>
      </c>
      <c r="N133" s="65" t="s">
        <v>42</v>
      </c>
      <c r="O133" s="65" t="s">
        <v>173</v>
      </c>
      <c r="P133" s="65" t="s">
        <v>174</v>
      </c>
      <c r="Q133" s="65" t="s">
        <v>175</v>
      </c>
      <c r="R133" s="65" t="s">
        <v>176</v>
      </c>
      <c r="S133" s="65" t="s">
        <v>177</v>
      </c>
      <c r="T133" s="66" t="s">
        <v>178</v>
      </c>
    </row>
    <row r="134" spans="2:65" s="1" customFormat="1" ht="22.9" customHeight="1">
      <c r="B134" s="34"/>
      <c r="C134" s="69" t="s">
        <v>140</v>
      </c>
      <c r="J134" s="148">
        <f>BK134</f>
        <v>3406.25</v>
      </c>
      <c r="L134" s="34"/>
      <c r="M134" s="67"/>
      <c r="N134" s="58"/>
      <c r="O134" s="58"/>
      <c r="P134" s="149">
        <f>P135+P151+P158</f>
        <v>0</v>
      </c>
      <c r="Q134" s="58"/>
      <c r="R134" s="149">
        <f>R135+R151+R158</f>
        <v>0</v>
      </c>
      <c r="S134" s="58"/>
      <c r="T134" s="150">
        <f>T135+T151+T158</f>
        <v>0</v>
      </c>
      <c r="AT134" s="17" t="s">
        <v>77</v>
      </c>
      <c r="AU134" s="17" t="s">
        <v>145</v>
      </c>
      <c r="BK134" s="151">
        <f>BK135+BK151+BK158</f>
        <v>3406.25</v>
      </c>
    </row>
    <row r="135" spans="2:65" s="11" customFormat="1" ht="25.9" customHeight="1">
      <c r="B135" s="152"/>
      <c r="D135" s="153" t="s">
        <v>77</v>
      </c>
      <c r="E135" s="154" t="s">
        <v>341</v>
      </c>
      <c r="F135" s="154" t="s">
        <v>342</v>
      </c>
      <c r="I135" s="155"/>
      <c r="J135" s="135">
        <f>BK135</f>
        <v>2839.25</v>
      </c>
      <c r="L135" s="152"/>
      <c r="M135" s="156"/>
      <c r="P135" s="157">
        <f>P136</f>
        <v>0</v>
      </c>
      <c r="R135" s="157">
        <f>R136</f>
        <v>0</v>
      </c>
      <c r="T135" s="158">
        <f>T136</f>
        <v>0</v>
      </c>
      <c r="AR135" s="153" t="s">
        <v>90</v>
      </c>
      <c r="AT135" s="159" t="s">
        <v>77</v>
      </c>
      <c r="AU135" s="159" t="s">
        <v>78</v>
      </c>
      <c r="AY135" s="153" t="s">
        <v>181</v>
      </c>
      <c r="BK135" s="160">
        <f>BK136</f>
        <v>2839.25</v>
      </c>
    </row>
    <row r="136" spans="2:65" s="11" customFormat="1" ht="22.9" customHeight="1">
      <c r="B136" s="152"/>
      <c r="D136" s="153" t="s">
        <v>77</v>
      </c>
      <c r="E136" s="161" t="s">
        <v>1047</v>
      </c>
      <c r="F136" s="161" t="s">
        <v>1048</v>
      </c>
      <c r="I136" s="155"/>
      <c r="J136" s="162">
        <f>BK136</f>
        <v>2839.25</v>
      </c>
      <c r="L136" s="152"/>
      <c r="M136" s="156"/>
      <c r="P136" s="157">
        <f>SUM(P137:P150)</f>
        <v>0</v>
      </c>
      <c r="R136" s="157">
        <f>SUM(R137:R150)</f>
        <v>0</v>
      </c>
      <c r="T136" s="158">
        <f>SUM(T137:T150)</f>
        <v>0</v>
      </c>
      <c r="AR136" s="153" t="s">
        <v>85</v>
      </c>
      <c r="AT136" s="159" t="s">
        <v>77</v>
      </c>
      <c r="AU136" s="159" t="s">
        <v>85</v>
      </c>
      <c r="AY136" s="153" t="s">
        <v>181</v>
      </c>
      <c r="BK136" s="160">
        <f>SUM(BK137:BK150)</f>
        <v>2839.25</v>
      </c>
    </row>
    <row r="137" spans="2:65" s="1" customFormat="1" ht="24.2" customHeight="1">
      <c r="B137" s="34"/>
      <c r="C137" s="163" t="s">
        <v>85</v>
      </c>
      <c r="D137" s="163" t="s">
        <v>184</v>
      </c>
      <c r="E137" s="164" t="s">
        <v>1049</v>
      </c>
      <c r="F137" s="165" t="s">
        <v>1050</v>
      </c>
      <c r="G137" s="166" t="s">
        <v>225</v>
      </c>
      <c r="H137" s="167">
        <v>1</v>
      </c>
      <c r="I137" s="168">
        <v>250</v>
      </c>
      <c r="J137" s="169">
        <f>ROUND(I137*H137,2)</f>
        <v>250</v>
      </c>
      <c r="K137" s="170"/>
      <c r="L137" s="34"/>
      <c r="M137" s="171" t="s">
        <v>1</v>
      </c>
      <c r="N137" s="137" t="s">
        <v>44</v>
      </c>
      <c r="P137" s="172">
        <f>O137*H137</f>
        <v>0</v>
      </c>
      <c r="Q137" s="172">
        <v>0</v>
      </c>
      <c r="R137" s="172">
        <f>Q137*H137</f>
        <v>0</v>
      </c>
      <c r="S137" s="172">
        <v>0</v>
      </c>
      <c r="T137" s="173">
        <f>S137*H137</f>
        <v>0</v>
      </c>
      <c r="AR137" s="174" t="s">
        <v>188</v>
      </c>
      <c r="AT137" s="174" t="s">
        <v>184</v>
      </c>
      <c r="AU137" s="174" t="s">
        <v>90</v>
      </c>
      <c r="AY137" s="17" t="s">
        <v>181</v>
      </c>
      <c r="BE137" s="103">
        <f>IF(N137="základná",J137,0)</f>
        <v>0</v>
      </c>
      <c r="BF137" s="103">
        <f>IF(N137="znížená",J137,0)</f>
        <v>250</v>
      </c>
      <c r="BG137" s="103">
        <f>IF(N137="zákl. prenesená",J137,0)</f>
        <v>0</v>
      </c>
      <c r="BH137" s="103">
        <f>IF(N137="zníž. prenesená",J137,0)</f>
        <v>0</v>
      </c>
      <c r="BI137" s="103">
        <f>IF(N137="nulová",J137,0)</f>
        <v>0</v>
      </c>
      <c r="BJ137" s="17" t="s">
        <v>90</v>
      </c>
      <c r="BK137" s="103">
        <f>ROUND(I137*H137,2)</f>
        <v>250</v>
      </c>
      <c r="BL137" s="17" t="s">
        <v>188</v>
      </c>
      <c r="BM137" s="174" t="s">
        <v>90</v>
      </c>
    </row>
    <row r="138" spans="2:65" s="1" customFormat="1" ht="33" customHeight="1">
      <c r="B138" s="34"/>
      <c r="C138" s="205" t="s">
        <v>90</v>
      </c>
      <c r="D138" s="205" t="s">
        <v>509</v>
      </c>
      <c r="E138" s="206" t="s">
        <v>1051</v>
      </c>
      <c r="F138" s="207" t="s">
        <v>1052</v>
      </c>
      <c r="G138" s="208" t="s">
        <v>225</v>
      </c>
      <c r="H138" s="209">
        <v>1</v>
      </c>
      <c r="I138" s="210">
        <v>297</v>
      </c>
      <c r="J138" s="211">
        <f>ROUND(I138*H138,2)</f>
        <v>297</v>
      </c>
      <c r="K138" s="212"/>
      <c r="L138" s="213"/>
      <c r="M138" s="214" t="s">
        <v>1</v>
      </c>
      <c r="N138" s="215" t="s">
        <v>44</v>
      </c>
      <c r="P138" s="172">
        <f>O138*H138</f>
        <v>0</v>
      </c>
      <c r="Q138" s="172">
        <v>0</v>
      </c>
      <c r="R138" s="172">
        <f>Q138*H138</f>
        <v>0</v>
      </c>
      <c r="S138" s="172">
        <v>0</v>
      </c>
      <c r="T138" s="173">
        <f>S138*H138</f>
        <v>0</v>
      </c>
      <c r="AR138" s="174" t="s">
        <v>229</v>
      </c>
      <c r="AT138" s="174" t="s">
        <v>509</v>
      </c>
      <c r="AU138" s="174" t="s">
        <v>90</v>
      </c>
      <c r="AY138" s="17" t="s">
        <v>181</v>
      </c>
      <c r="BE138" s="103">
        <f>IF(N138="základná",J138,0)</f>
        <v>0</v>
      </c>
      <c r="BF138" s="103">
        <f>IF(N138="znížená",J138,0)</f>
        <v>297</v>
      </c>
      <c r="BG138" s="103">
        <f>IF(N138="zákl. prenesená",J138,0)</f>
        <v>0</v>
      </c>
      <c r="BH138" s="103">
        <f>IF(N138="zníž. prenesená",J138,0)</f>
        <v>0</v>
      </c>
      <c r="BI138" s="103">
        <f>IF(N138="nulová",J138,0)</f>
        <v>0</v>
      </c>
      <c r="BJ138" s="17" t="s">
        <v>90</v>
      </c>
      <c r="BK138" s="103">
        <f>ROUND(I138*H138,2)</f>
        <v>297</v>
      </c>
      <c r="BL138" s="17" t="s">
        <v>188</v>
      </c>
      <c r="BM138" s="174" t="s">
        <v>188</v>
      </c>
    </row>
    <row r="139" spans="2:65" s="1" customFormat="1" ht="21.75" customHeight="1">
      <c r="B139" s="34"/>
      <c r="C139" s="163" t="s">
        <v>95</v>
      </c>
      <c r="D139" s="163" t="s">
        <v>184</v>
      </c>
      <c r="E139" s="164" t="s">
        <v>1053</v>
      </c>
      <c r="F139" s="165" t="s">
        <v>1054</v>
      </c>
      <c r="G139" s="166" t="s">
        <v>187</v>
      </c>
      <c r="H139" s="167">
        <v>22.5</v>
      </c>
      <c r="I139" s="168">
        <v>18</v>
      </c>
      <c r="J139" s="169">
        <f>ROUND(I139*H139,2)</f>
        <v>405</v>
      </c>
      <c r="K139" s="170"/>
      <c r="L139" s="34"/>
      <c r="M139" s="171" t="s">
        <v>1</v>
      </c>
      <c r="N139" s="137" t="s">
        <v>44</v>
      </c>
      <c r="P139" s="172">
        <f>O139*H139</f>
        <v>0</v>
      </c>
      <c r="Q139" s="172">
        <v>0</v>
      </c>
      <c r="R139" s="172">
        <f>Q139*H139</f>
        <v>0</v>
      </c>
      <c r="S139" s="172">
        <v>0</v>
      </c>
      <c r="T139" s="173">
        <f>S139*H139</f>
        <v>0</v>
      </c>
      <c r="AR139" s="174" t="s">
        <v>188</v>
      </c>
      <c r="AT139" s="174" t="s">
        <v>184</v>
      </c>
      <c r="AU139" s="174" t="s">
        <v>90</v>
      </c>
      <c r="AY139" s="17" t="s">
        <v>181</v>
      </c>
      <c r="BE139" s="103">
        <f>IF(N139="základná",J139,0)</f>
        <v>0</v>
      </c>
      <c r="BF139" s="103">
        <f>IF(N139="znížená",J139,0)</f>
        <v>405</v>
      </c>
      <c r="BG139" s="103">
        <f>IF(N139="zákl. prenesená",J139,0)</f>
        <v>0</v>
      </c>
      <c r="BH139" s="103">
        <f>IF(N139="zníž. prenesená",J139,0)</f>
        <v>0</v>
      </c>
      <c r="BI139" s="103">
        <f>IF(N139="nulová",J139,0)</f>
        <v>0</v>
      </c>
      <c r="BJ139" s="17" t="s">
        <v>90</v>
      </c>
      <c r="BK139" s="103">
        <f>ROUND(I139*H139,2)</f>
        <v>405</v>
      </c>
      <c r="BL139" s="17" t="s">
        <v>188</v>
      </c>
      <c r="BM139" s="174" t="s">
        <v>216</v>
      </c>
    </row>
    <row r="140" spans="2:65" s="15" customFormat="1">
      <c r="B140" s="223"/>
      <c r="D140" s="175" t="s">
        <v>192</v>
      </c>
      <c r="E140" s="224" t="s">
        <v>1</v>
      </c>
      <c r="F140" s="225" t="s">
        <v>1055</v>
      </c>
      <c r="H140" s="224" t="s">
        <v>1</v>
      </c>
      <c r="I140" s="226"/>
      <c r="L140" s="223"/>
      <c r="M140" s="227"/>
      <c r="T140" s="228"/>
      <c r="AT140" s="224" t="s">
        <v>192</v>
      </c>
      <c r="AU140" s="224" t="s">
        <v>90</v>
      </c>
      <c r="AV140" s="15" t="s">
        <v>85</v>
      </c>
      <c r="AW140" s="15" t="s">
        <v>31</v>
      </c>
      <c r="AX140" s="15" t="s">
        <v>78</v>
      </c>
      <c r="AY140" s="224" t="s">
        <v>181</v>
      </c>
    </row>
    <row r="141" spans="2:65" s="12" customFormat="1">
      <c r="B141" s="178"/>
      <c r="D141" s="175" t="s">
        <v>192</v>
      </c>
      <c r="E141" s="179" t="s">
        <v>1</v>
      </c>
      <c r="F141" s="180" t="s">
        <v>1056</v>
      </c>
      <c r="H141" s="181">
        <v>12.5</v>
      </c>
      <c r="I141" s="182"/>
      <c r="L141" s="178"/>
      <c r="M141" s="183"/>
      <c r="T141" s="184"/>
      <c r="AT141" s="179" t="s">
        <v>192</v>
      </c>
      <c r="AU141" s="179" t="s">
        <v>90</v>
      </c>
      <c r="AV141" s="12" t="s">
        <v>90</v>
      </c>
      <c r="AW141" s="12" t="s">
        <v>31</v>
      </c>
      <c r="AX141" s="12" t="s">
        <v>78</v>
      </c>
      <c r="AY141" s="179" t="s">
        <v>181</v>
      </c>
    </row>
    <row r="142" spans="2:65" s="12" customFormat="1">
      <c r="B142" s="178"/>
      <c r="D142" s="175" t="s">
        <v>192</v>
      </c>
      <c r="E142" s="179" t="s">
        <v>1</v>
      </c>
      <c r="F142" s="180" t="s">
        <v>1057</v>
      </c>
      <c r="H142" s="181">
        <v>10</v>
      </c>
      <c r="I142" s="182"/>
      <c r="L142" s="178"/>
      <c r="M142" s="183"/>
      <c r="T142" s="184"/>
      <c r="AT142" s="179" t="s">
        <v>192</v>
      </c>
      <c r="AU142" s="179" t="s">
        <v>90</v>
      </c>
      <c r="AV142" s="12" t="s">
        <v>90</v>
      </c>
      <c r="AW142" s="12" t="s">
        <v>31</v>
      </c>
      <c r="AX142" s="12" t="s">
        <v>78</v>
      </c>
      <c r="AY142" s="179" t="s">
        <v>181</v>
      </c>
    </row>
    <row r="143" spans="2:65" s="13" customFormat="1">
      <c r="B143" s="185"/>
      <c r="D143" s="175" t="s">
        <v>192</v>
      </c>
      <c r="E143" s="186" t="s">
        <v>1</v>
      </c>
      <c r="F143" s="187" t="s">
        <v>206</v>
      </c>
      <c r="H143" s="188">
        <v>22.5</v>
      </c>
      <c r="I143" s="189"/>
      <c r="L143" s="185"/>
      <c r="M143" s="190"/>
      <c r="T143" s="191"/>
      <c r="AT143" s="186" t="s">
        <v>192</v>
      </c>
      <c r="AU143" s="186" t="s">
        <v>90</v>
      </c>
      <c r="AV143" s="13" t="s">
        <v>188</v>
      </c>
      <c r="AW143" s="13" t="s">
        <v>31</v>
      </c>
      <c r="AX143" s="13" t="s">
        <v>85</v>
      </c>
      <c r="AY143" s="186" t="s">
        <v>181</v>
      </c>
    </row>
    <row r="144" spans="2:65" s="1" customFormat="1" ht="37.9" customHeight="1">
      <c r="B144" s="34"/>
      <c r="C144" s="205" t="s">
        <v>188</v>
      </c>
      <c r="D144" s="205" t="s">
        <v>509</v>
      </c>
      <c r="E144" s="206" t="s">
        <v>1058</v>
      </c>
      <c r="F144" s="207" t="s">
        <v>1059</v>
      </c>
      <c r="G144" s="208" t="s">
        <v>225</v>
      </c>
      <c r="H144" s="209">
        <v>1</v>
      </c>
      <c r="I144" s="210">
        <v>168</v>
      </c>
      <c r="J144" s="211">
        <f t="shared" ref="J144:J150" si="5">ROUND(I144*H144,2)</f>
        <v>168</v>
      </c>
      <c r="K144" s="212"/>
      <c r="L144" s="213"/>
      <c r="M144" s="214" t="s">
        <v>1</v>
      </c>
      <c r="N144" s="215" t="s">
        <v>44</v>
      </c>
      <c r="P144" s="172">
        <f t="shared" ref="P144:P150" si="6">O144*H144</f>
        <v>0</v>
      </c>
      <c r="Q144" s="172">
        <v>0</v>
      </c>
      <c r="R144" s="172">
        <f t="shared" ref="R144:R150" si="7">Q144*H144</f>
        <v>0</v>
      </c>
      <c r="S144" s="172">
        <v>0</v>
      </c>
      <c r="T144" s="173">
        <f t="shared" ref="T144:T150" si="8">S144*H144</f>
        <v>0</v>
      </c>
      <c r="AR144" s="174" t="s">
        <v>229</v>
      </c>
      <c r="AT144" s="174" t="s">
        <v>509</v>
      </c>
      <c r="AU144" s="174" t="s">
        <v>90</v>
      </c>
      <c r="AY144" s="17" t="s">
        <v>181</v>
      </c>
      <c r="BE144" s="103">
        <f t="shared" ref="BE144:BE150" si="9">IF(N144="základná",J144,0)</f>
        <v>0</v>
      </c>
      <c r="BF144" s="103">
        <f t="shared" ref="BF144:BF150" si="10">IF(N144="znížená",J144,0)</f>
        <v>168</v>
      </c>
      <c r="BG144" s="103">
        <f t="shared" ref="BG144:BG150" si="11">IF(N144="zákl. prenesená",J144,0)</f>
        <v>0</v>
      </c>
      <c r="BH144" s="103">
        <f t="shared" ref="BH144:BH150" si="12">IF(N144="zníž. prenesená",J144,0)</f>
        <v>0</v>
      </c>
      <c r="BI144" s="103">
        <f t="shared" ref="BI144:BI150" si="13">IF(N144="nulová",J144,0)</f>
        <v>0</v>
      </c>
      <c r="BJ144" s="17" t="s">
        <v>90</v>
      </c>
      <c r="BK144" s="103">
        <f t="shared" ref="BK144:BK150" si="14">ROUND(I144*H144,2)</f>
        <v>168</v>
      </c>
      <c r="BL144" s="17" t="s">
        <v>188</v>
      </c>
      <c r="BM144" s="174" t="s">
        <v>229</v>
      </c>
    </row>
    <row r="145" spans="2:65" s="1" customFormat="1" ht="37.9" customHeight="1">
      <c r="B145" s="34"/>
      <c r="C145" s="205" t="s">
        <v>210</v>
      </c>
      <c r="D145" s="205" t="s">
        <v>509</v>
      </c>
      <c r="E145" s="206" t="s">
        <v>1060</v>
      </c>
      <c r="F145" s="207" t="s">
        <v>1061</v>
      </c>
      <c r="G145" s="208" t="s">
        <v>225</v>
      </c>
      <c r="H145" s="209">
        <v>2</v>
      </c>
      <c r="I145" s="210">
        <v>199</v>
      </c>
      <c r="J145" s="211">
        <f t="shared" si="5"/>
        <v>398</v>
      </c>
      <c r="K145" s="212"/>
      <c r="L145" s="213"/>
      <c r="M145" s="214" t="s">
        <v>1</v>
      </c>
      <c r="N145" s="215" t="s">
        <v>44</v>
      </c>
      <c r="P145" s="172">
        <f t="shared" si="6"/>
        <v>0</v>
      </c>
      <c r="Q145" s="172">
        <v>0</v>
      </c>
      <c r="R145" s="172">
        <f t="shared" si="7"/>
        <v>0</v>
      </c>
      <c r="S145" s="172">
        <v>0</v>
      </c>
      <c r="T145" s="173">
        <f t="shared" si="8"/>
        <v>0</v>
      </c>
      <c r="AR145" s="174" t="s">
        <v>229</v>
      </c>
      <c r="AT145" s="174" t="s">
        <v>509</v>
      </c>
      <c r="AU145" s="174" t="s">
        <v>90</v>
      </c>
      <c r="AY145" s="17" t="s">
        <v>181</v>
      </c>
      <c r="BE145" s="103">
        <f t="shared" si="9"/>
        <v>0</v>
      </c>
      <c r="BF145" s="103">
        <f t="shared" si="10"/>
        <v>398</v>
      </c>
      <c r="BG145" s="103">
        <f t="shared" si="11"/>
        <v>0</v>
      </c>
      <c r="BH145" s="103">
        <f t="shared" si="12"/>
        <v>0</v>
      </c>
      <c r="BI145" s="103">
        <f t="shared" si="13"/>
        <v>0</v>
      </c>
      <c r="BJ145" s="17" t="s">
        <v>90</v>
      </c>
      <c r="BK145" s="103">
        <f t="shared" si="14"/>
        <v>398</v>
      </c>
      <c r="BL145" s="17" t="s">
        <v>188</v>
      </c>
      <c r="BM145" s="174" t="s">
        <v>228</v>
      </c>
    </row>
    <row r="146" spans="2:65" s="1" customFormat="1" ht="37.9" customHeight="1">
      <c r="B146" s="34"/>
      <c r="C146" s="205" t="s">
        <v>216</v>
      </c>
      <c r="D146" s="205" t="s">
        <v>509</v>
      </c>
      <c r="E146" s="206" t="s">
        <v>1062</v>
      </c>
      <c r="F146" s="207" t="s">
        <v>1063</v>
      </c>
      <c r="G146" s="208" t="s">
        <v>225</v>
      </c>
      <c r="H146" s="209">
        <v>1</v>
      </c>
      <c r="I146" s="210">
        <v>330</v>
      </c>
      <c r="J146" s="211">
        <f t="shared" si="5"/>
        <v>330</v>
      </c>
      <c r="K146" s="212"/>
      <c r="L146" s="213"/>
      <c r="M146" s="214" t="s">
        <v>1</v>
      </c>
      <c r="N146" s="215" t="s">
        <v>44</v>
      </c>
      <c r="P146" s="172">
        <f t="shared" si="6"/>
        <v>0</v>
      </c>
      <c r="Q146" s="172">
        <v>0</v>
      </c>
      <c r="R146" s="172">
        <f t="shared" si="7"/>
        <v>0</v>
      </c>
      <c r="S146" s="172">
        <v>0</v>
      </c>
      <c r="T146" s="173">
        <f t="shared" si="8"/>
        <v>0</v>
      </c>
      <c r="AR146" s="174" t="s">
        <v>229</v>
      </c>
      <c r="AT146" s="174" t="s">
        <v>509</v>
      </c>
      <c r="AU146" s="174" t="s">
        <v>90</v>
      </c>
      <c r="AY146" s="17" t="s">
        <v>181</v>
      </c>
      <c r="BE146" s="103">
        <f t="shared" si="9"/>
        <v>0</v>
      </c>
      <c r="BF146" s="103">
        <f t="shared" si="10"/>
        <v>330</v>
      </c>
      <c r="BG146" s="103">
        <f t="shared" si="11"/>
        <v>0</v>
      </c>
      <c r="BH146" s="103">
        <f t="shared" si="12"/>
        <v>0</v>
      </c>
      <c r="BI146" s="103">
        <f t="shared" si="13"/>
        <v>0</v>
      </c>
      <c r="BJ146" s="17" t="s">
        <v>90</v>
      </c>
      <c r="BK146" s="103">
        <f t="shared" si="14"/>
        <v>330</v>
      </c>
      <c r="BL146" s="17" t="s">
        <v>188</v>
      </c>
      <c r="BM146" s="174" t="s">
        <v>250</v>
      </c>
    </row>
    <row r="147" spans="2:65" s="1" customFormat="1" ht="37.9" customHeight="1">
      <c r="B147" s="34"/>
      <c r="C147" s="205" t="s">
        <v>222</v>
      </c>
      <c r="D147" s="205" t="s">
        <v>509</v>
      </c>
      <c r="E147" s="206" t="s">
        <v>1064</v>
      </c>
      <c r="F147" s="207" t="s">
        <v>1065</v>
      </c>
      <c r="G147" s="208" t="s">
        <v>225</v>
      </c>
      <c r="H147" s="209">
        <v>1</v>
      </c>
      <c r="I147" s="210">
        <v>156</v>
      </c>
      <c r="J147" s="211">
        <f t="shared" si="5"/>
        <v>156</v>
      </c>
      <c r="K147" s="212"/>
      <c r="L147" s="213"/>
      <c r="M147" s="214" t="s">
        <v>1</v>
      </c>
      <c r="N147" s="215" t="s">
        <v>44</v>
      </c>
      <c r="P147" s="172">
        <f t="shared" si="6"/>
        <v>0</v>
      </c>
      <c r="Q147" s="172">
        <v>0</v>
      </c>
      <c r="R147" s="172">
        <f t="shared" si="7"/>
        <v>0</v>
      </c>
      <c r="S147" s="172">
        <v>0</v>
      </c>
      <c r="T147" s="173">
        <f t="shared" si="8"/>
        <v>0</v>
      </c>
      <c r="AR147" s="174" t="s">
        <v>229</v>
      </c>
      <c r="AT147" s="174" t="s">
        <v>509</v>
      </c>
      <c r="AU147" s="174" t="s">
        <v>90</v>
      </c>
      <c r="AY147" s="17" t="s">
        <v>181</v>
      </c>
      <c r="BE147" s="103">
        <f t="shared" si="9"/>
        <v>0</v>
      </c>
      <c r="BF147" s="103">
        <f t="shared" si="10"/>
        <v>156</v>
      </c>
      <c r="BG147" s="103">
        <f t="shared" si="11"/>
        <v>0</v>
      </c>
      <c r="BH147" s="103">
        <f t="shared" si="12"/>
        <v>0</v>
      </c>
      <c r="BI147" s="103">
        <f t="shared" si="13"/>
        <v>0</v>
      </c>
      <c r="BJ147" s="17" t="s">
        <v>90</v>
      </c>
      <c r="BK147" s="103">
        <f t="shared" si="14"/>
        <v>156</v>
      </c>
      <c r="BL147" s="17" t="s">
        <v>188</v>
      </c>
      <c r="BM147" s="174" t="s">
        <v>260</v>
      </c>
    </row>
    <row r="148" spans="2:65" s="1" customFormat="1" ht="37.9" customHeight="1">
      <c r="B148" s="34"/>
      <c r="C148" s="205" t="s">
        <v>229</v>
      </c>
      <c r="D148" s="205" t="s">
        <v>509</v>
      </c>
      <c r="E148" s="206" t="s">
        <v>1066</v>
      </c>
      <c r="F148" s="207" t="s">
        <v>1067</v>
      </c>
      <c r="G148" s="208" t="s">
        <v>225</v>
      </c>
      <c r="H148" s="209">
        <v>2</v>
      </c>
      <c r="I148" s="210">
        <v>185</v>
      </c>
      <c r="J148" s="211">
        <f t="shared" si="5"/>
        <v>370</v>
      </c>
      <c r="K148" s="212"/>
      <c r="L148" s="213"/>
      <c r="M148" s="214" t="s">
        <v>1</v>
      </c>
      <c r="N148" s="215" t="s">
        <v>44</v>
      </c>
      <c r="P148" s="172">
        <f t="shared" si="6"/>
        <v>0</v>
      </c>
      <c r="Q148" s="172">
        <v>0</v>
      </c>
      <c r="R148" s="172">
        <f t="shared" si="7"/>
        <v>0</v>
      </c>
      <c r="S148" s="172">
        <v>0</v>
      </c>
      <c r="T148" s="173">
        <f t="shared" si="8"/>
        <v>0</v>
      </c>
      <c r="AR148" s="174" t="s">
        <v>229</v>
      </c>
      <c r="AT148" s="174" t="s">
        <v>509</v>
      </c>
      <c r="AU148" s="174" t="s">
        <v>90</v>
      </c>
      <c r="AY148" s="17" t="s">
        <v>181</v>
      </c>
      <c r="BE148" s="103">
        <f t="shared" si="9"/>
        <v>0</v>
      </c>
      <c r="BF148" s="103">
        <f t="shared" si="10"/>
        <v>370</v>
      </c>
      <c r="BG148" s="103">
        <f t="shared" si="11"/>
        <v>0</v>
      </c>
      <c r="BH148" s="103">
        <f t="shared" si="12"/>
        <v>0</v>
      </c>
      <c r="BI148" s="103">
        <f t="shared" si="13"/>
        <v>0</v>
      </c>
      <c r="BJ148" s="17" t="s">
        <v>90</v>
      </c>
      <c r="BK148" s="103">
        <f t="shared" si="14"/>
        <v>370</v>
      </c>
      <c r="BL148" s="17" t="s">
        <v>188</v>
      </c>
      <c r="BM148" s="174" t="s">
        <v>271</v>
      </c>
    </row>
    <row r="149" spans="2:65" s="1" customFormat="1" ht="37.9" customHeight="1">
      <c r="B149" s="34"/>
      <c r="C149" s="205" t="s">
        <v>182</v>
      </c>
      <c r="D149" s="205" t="s">
        <v>509</v>
      </c>
      <c r="E149" s="206" t="s">
        <v>1068</v>
      </c>
      <c r="F149" s="207" t="s">
        <v>1069</v>
      </c>
      <c r="G149" s="208" t="s">
        <v>225</v>
      </c>
      <c r="H149" s="209">
        <v>1</v>
      </c>
      <c r="I149" s="210">
        <v>300</v>
      </c>
      <c r="J149" s="211">
        <f t="shared" si="5"/>
        <v>300</v>
      </c>
      <c r="K149" s="212"/>
      <c r="L149" s="213"/>
      <c r="M149" s="214" t="s">
        <v>1</v>
      </c>
      <c r="N149" s="215" t="s">
        <v>44</v>
      </c>
      <c r="P149" s="172">
        <f t="shared" si="6"/>
        <v>0</v>
      </c>
      <c r="Q149" s="172">
        <v>0</v>
      </c>
      <c r="R149" s="172">
        <f t="shared" si="7"/>
        <v>0</v>
      </c>
      <c r="S149" s="172">
        <v>0</v>
      </c>
      <c r="T149" s="173">
        <f t="shared" si="8"/>
        <v>0</v>
      </c>
      <c r="AR149" s="174" t="s">
        <v>229</v>
      </c>
      <c r="AT149" s="174" t="s">
        <v>509</v>
      </c>
      <c r="AU149" s="174" t="s">
        <v>90</v>
      </c>
      <c r="AY149" s="17" t="s">
        <v>181</v>
      </c>
      <c r="BE149" s="103">
        <f t="shared" si="9"/>
        <v>0</v>
      </c>
      <c r="BF149" s="103">
        <f t="shared" si="10"/>
        <v>300</v>
      </c>
      <c r="BG149" s="103">
        <f t="shared" si="11"/>
        <v>0</v>
      </c>
      <c r="BH149" s="103">
        <f t="shared" si="12"/>
        <v>0</v>
      </c>
      <c r="BI149" s="103">
        <f t="shared" si="13"/>
        <v>0</v>
      </c>
      <c r="BJ149" s="17" t="s">
        <v>90</v>
      </c>
      <c r="BK149" s="103">
        <f t="shared" si="14"/>
        <v>300</v>
      </c>
      <c r="BL149" s="17" t="s">
        <v>188</v>
      </c>
      <c r="BM149" s="174" t="s">
        <v>282</v>
      </c>
    </row>
    <row r="150" spans="2:65" s="1" customFormat="1" ht="24.2" customHeight="1">
      <c r="B150" s="34"/>
      <c r="C150" s="163" t="s">
        <v>228</v>
      </c>
      <c r="D150" s="163" t="s">
        <v>184</v>
      </c>
      <c r="E150" s="164" t="s">
        <v>1070</v>
      </c>
      <c r="F150" s="165" t="s">
        <v>1071</v>
      </c>
      <c r="G150" s="166" t="s">
        <v>428</v>
      </c>
      <c r="H150" s="192">
        <v>26.74</v>
      </c>
      <c r="I150" s="168">
        <v>6.18</v>
      </c>
      <c r="J150" s="169">
        <f t="shared" si="5"/>
        <v>165.25</v>
      </c>
      <c r="K150" s="170"/>
      <c r="L150" s="34"/>
      <c r="M150" s="171" t="s">
        <v>1</v>
      </c>
      <c r="N150" s="137" t="s">
        <v>44</v>
      </c>
      <c r="P150" s="172">
        <f t="shared" si="6"/>
        <v>0</v>
      </c>
      <c r="Q150" s="172">
        <v>0</v>
      </c>
      <c r="R150" s="172">
        <f t="shared" si="7"/>
        <v>0</v>
      </c>
      <c r="S150" s="172">
        <v>0</v>
      </c>
      <c r="T150" s="173">
        <f t="shared" si="8"/>
        <v>0</v>
      </c>
      <c r="AR150" s="174" t="s">
        <v>188</v>
      </c>
      <c r="AT150" s="174" t="s">
        <v>184</v>
      </c>
      <c r="AU150" s="174" t="s">
        <v>90</v>
      </c>
      <c r="AY150" s="17" t="s">
        <v>181</v>
      </c>
      <c r="BE150" s="103">
        <f t="shared" si="9"/>
        <v>0</v>
      </c>
      <c r="BF150" s="103">
        <f t="shared" si="10"/>
        <v>165.25</v>
      </c>
      <c r="BG150" s="103">
        <f t="shared" si="11"/>
        <v>0</v>
      </c>
      <c r="BH150" s="103">
        <f t="shared" si="12"/>
        <v>0</v>
      </c>
      <c r="BI150" s="103">
        <f t="shared" si="13"/>
        <v>0</v>
      </c>
      <c r="BJ150" s="17" t="s">
        <v>90</v>
      </c>
      <c r="BK150" s="103">
        <f t="shared" si="14"/>
        <v>165.25</v>
      </c>
      <c r="BL150" s="17" t="s">
        <v>188</v>
      </c>
      <c r="BM150" s="174" t="s">
        <v>7</v>
      </c>
    </row>
    <row r="151" spans="2:65" s="11" customFormat="1" ht="25.9" customHeight="1">
      <c r="B151" s="152"/>
      <c r="D151" s="153" t="s">
        <v>77</v>
      </c>
      <c r="E151" s="154" t="s">
        <v>415</v>
      </c>
      <c r="F151" s="154" t="s">
        <v>416</v>
      </c>
      <c r="I151" s="155"/>
      <c r="J151" s="135">
        <f>BK151</f>
        <v>567</v>
      </c>
      <c r="L151" s="152"/>
      <c r="M151" s="156"/>
      <c r="P151" s="157">
        <f>SUM(P152:P157)</f>
        <v>0</v>
      </c>
      <c r="R151" s="157">
        <f>SUM(R152:R157)</f>
        <v>0</v>
      </c>
      <c r="T151" s="158">
        <f>SUM(T152:T157)</f>
        <v>0</v>
      </c>
      <c r="AR151" s="153" t="s">
        <v>188</v>
      </c>
      <c r="AT151" s="159" t="s">
        <v>77</v>
      </c>
      <c r="AU151" s="159" t="s">
        <v>78</v>
      </c>
      <c r="AY151" s="153" t="s">
        <v>181</v>
      </c>
      <c r="BK151" s="160">
        <f>SUM(BK152:BK157)</f>
        <v>567</v>
      </c>
    </row>
    <row r="152" spans="2:65" s="1" customFormat="1" ht="37.9" customHeight="1">
      <c r="B152" s="34"/>
      <c r="C152" s="163" t="s">
        <v>243</v>
      </c>
      <c r="D152" s="163" t="s">
        <v>184</v>
      </c>
      <c r="E152" s="164" t="s">
        <v>647</v>
      </c>
      <c r="F152" s="165" t="s">
        <v>648</v>
      </c>
      <c r="G152" s="166" t="s">
        <v>420</v>
      </c>
      <c r="H152" s="167">
        <v>6</v>
      </c>
      <c r="I152" s="168">
        <v>22</v>
      </c>
      <c r="J152" s="169">
        <f>ROUND(I152*H152,2)</f>
        <v>132</v>
      </c>
      <c r="K152" s="170"/>
      <c r="L152" s="34"/>
      <c r="M152" s="171" t="s">
        <v>1</v>
      </c>
      <c r="N152" s="137" t="s">
        <v>44</v>
      </c>
      <c r="P152" s="172">
        <f>O152*H152</f>
        <v>0</v>
      </c>
      <c r="Q152" s="172">
        <v>0</v>
      </c>
      <c r="R152" s="172">
        <f>Q152*H152</f>
        <v>0</v>
      </c>
      <c r="S152" s="172">
        <v>0</v>
      </c>
      <c r="T152" s="173">
        <f>S152*H152</f>
        <v>0</v>
      </c>
      <c r="AR152" s="174" t="s">
        <v>1037</v>
      </c>
      <c r="AT152" s="174" t="s">
        <v>184</v>
      </c>
      <c r="AU152" s="174" t="s">
        <v>85</v>
      </c>
      <c r="AY152" s="17" t="s">
        <v>181</v>
      </c>
      <c r="BE152" s="103">
        <f>IF(N152="základná",J152,0)</f>
        <v>0</v>
      </c>
      <c r="BF152" s="103">
        <f>IF(N152="znížená",J152,0)</f>
        <v>132</v>
      </c>
      <c r="BG152" s="103">
        <f>IF(N152="zákl. prenesená",J152,0)</f>
        <v>0</v>
      </c>
      <c r="BH152" s="103">
        <f>IF(N152="zníž. prenesená",J152,0)</f>
        <v>0</v>
      </c>
      <c r="BI152" s="103">
        <f>IF(N152="nulová",J152,0)</f>
        <v>0</v>
      </c>
      <c r="BJ152" s="17" t="s">
        <v>90</v>
      </c>
      <c r="BK152" s="103">
        <f>ROUND(I152*H152,2)</f>
        <v>132</v>
      </c>
      <c r="BL152" s="17" t="s">
        <v>1037</v>
      </c>
      <c r="BM152" s="174" t="s">
        <v>302</v>
      </c>
    </row>
    <row r="153" spans="2:65" s="12" customFormat="1" ht="22.5">
      <c r="B153" s="178"/>
      <c r="D153" s="175" t="s">
        <v>192</v>
      </c>
      <c r="E153" s="179" t="s">
        <v>1</v>
      </c>
      <c r="F153" s="180" t="s">
        <v>1072</v>
      </c>
      <c r="H153" s="181">
        <v>6</v>
      </c>
      <c r="I153" s="182"/>
      <c r="L153" s="178"/>
      <c r="M153" s="183"/>
      <c r="T153" s="184"/>
      <c r="AT153" s="179" t="s">
        <v>192</v>
      </c>
      <c r="AU153" s="179" t="s">
        <v>85</v>
      </c>
      <c r="AV153" s="12" t="s">
        <v>90</v>
      </c>
      <c r="AW153" s="12" t="s">
        <v>31</v>
      </c>
      <c r="AX153" s="12" t="s">
        <v>78</v>
      </c>
      <c r="AY153" s="179" t="s">
        <v>181</v>
      </c>
    </row>
    <row r="154" spans="2:65" s="13" customFormat="1">
      <c r="B154" s="185"/>
      <c r="D154" s="175" t="s">
        <v>192</v>
      </c>
      <c r="E154" s="186" t="s">
        <v>1</v>
      </c>
      <c r="F154" s="187" t="s">
        <v>206</v>
      </c>
      <c r="H154" s="188">
        <v>6</v>
      </c>
      <c r="I154" s="189"/>
      <c r="L154" s="185"/>
      <c r="M154" s="190"/>
      <c r="T154" s="191"/>
      <c r="AT154" s="186" t="s">
        <v>192</v>
      </c>
      <c r="AU154" s="186" t="s">
        <v>85</v>
      </c>
      <c r="AV154" s="13" t="s">
        <v>188</v>
      </c>
      <c r="AW154" s="13" t="s">
        <v>31</v>
      </c>
      <c r="AX154" s="13" t="s">
        <v>85</v>
      </c>
      <c r="AY154" s="186" t="s">
        <v>181</v>
      </c>
    </row>
    <row r="155" spans="2:65" s="1" customFormat="1" ht="21.75" customHeight="1">
      <c r="B155" s="34"/>
      <c r="C155" s="163" t="s">
        <v>250</v>
      </c>
      <c r="D155" s="163" t="s">
        <v>184</v>
      </c>
      <c r="E155" s="164" t="s">
        <v>1073</v>
      </c>
      <c r="F155" s="165" t="s">
        <v>1074</v>
      </c>
      <c r="G155" s="166" t="s">
        <v>225</v>
      </c>
      <c r="H155" s="167">
        <v>1</v>
      </c>
      <c r="I155" s="168">
        <v>200</v>
      </c>
      <c r="J155" s="169">
        <f>ROUND(I155*H155,2)</f>
        <v>200</v>
      </c>
      <c r="K155" s="170"/>
      <c r="L155" s="34"/>
      <c r="M155" s="171" t="s">
        <v>1</v>
      </c>
      <c r="N155" s="137" t="s">
        <v>44</v>
      </c>
      <c r="P155" s="172">
        <f>O155*H155</f>
        <v>0</v>
      </c>
      <c r="Q155" s="172">
        <v>0</v>
      </c>
      <c r="R155" s="172">
        <f>Q155*H155</f>
        <v>0</v>
      </c>
      <c r="S155" s="172">
        <v>0</v>
      </c>
      <c r="T155" s="173">
        <f>S155*H155</f>
        <v>0</v>
      </c>
      <c r="AR155" s="174" t="s">
        <v>1037</v>
      </c>
      <c r="AT155" s="174" t="s">
        <v>184</v>
      </c>
      <c r="AU155" s="174" t="s">
        <v>85</v>
      </c>
      <c r="AY155" s="17" t="s">
        <v>181</v>
      </c>
      <c r="BE155" s="103">
        <f>IF(N155="základná",J155,0)</f>
        <v>0</v>
      </c>
      <c r="BF155" s="103">
        <f>IF(N155="znížená",J155,0)</f>
        <v>200</v>
      </c>
      <c r="BG155" s="103">
        <f>IF(N155="zákl. prenesená",J155,0)</f>
        <v>0</v>
      </c>
      <c r="BH155" s="103">
        <f>IF(N155="zníž. prenesená",J155,0)</f>
        <v>0</v>
      </c>
      <c r="BI155" s="103">
        <f>IF(N155="nulová",J155,0)</f>
        <v>0</v>
      </c>
      <c r="BJ155" s="17" t="s">
        <v>90</v>
      </c>
      <c r="BK155" s="103">
        <f>ROUND(I155*H155,2)</f>
        <v>200</v>
      </c>
      <c r="BL155" s="17" t="s">
        <v>1037</v>
      </c>
      <c r="BM155" s="174" t="s">
        <v>313</v>
      </c>
    </row>
    <row r="156" spans="2:65" s="1" customFormat="1" ht="16.5" customHeight="1">
      <c r="B156" s="34"/>
      <c r="C156" s="163" t="s">
        <v>255</v>
      </c>
      <c r="D156" s="163" t="s">
        <v>184</v>
      </c>
      <c r="E156" s="164" t="s">
        <v>1075</v>
      </c>
      <c r="F156" s="165" t="s">
        <v>1076</v>
      </c>
      <c r="G156" s="166" t="s">
        <v>225</v>
      </c>
      <c r="H156" s="167">
        <v>1</v>
      </c>
      <c r="I156" s="168">
        <v>35</v>
      </c>
      <c r="J156" s="169">
        <f>ROUND(I156*H156,2)</f>
        <v>35</v>
      </c>
      <c r="K156" s="170"/>
      <c r="L156" s="34"/>
      <c r="M156" s="171" t="s">
        <v>1</v>
      </c>
      <c r="N156" s="137" t="s">
        <v>44</v>
      </c>
      <c r="P156" s="172">
        <f>O156*H156</f>
        <v>0</v>
      </c>
      <c r="Q156" s="172">
        <v>0</v>
      </c>
      <c r="R156" s="172">
        <f>Q156*H156</f>
        <v>0</v>
      </c>
      <c r="S156" s="172">
        <v>0</v>
      </c>
      <c r="T156" s="173">
        <f>S156*H156</f>
        <v>0</v>
      </c>
      <c r="AR156" s="174" t="s">
        <v>1037</v>
      </c>
      <c r="AT156" s="174" t="s">
        <v>184</v>
      </c>
      <c r="AU156" s="174" t="s">
        <v>85</v>
      </c>
      <c r="AY156" s="17" t="s">
        <v>181</v>
      </c>
      <c r="BE156" s="103">
        <f>IF(N156="základná",J156,0)</f>
        <v>0</v>
      </c>
      <c r="BF156" s="103">
        <f>IF(N156="znížená",J156,0)</f>
        <v>35</v>
      </c>
      <c r="BG156" s="103">
        <f>IF(N156="zákl. prenesená",J156,0)</f>
        <v>0</v>
      </c>
      <c r="BH156" s="103">
        <f>IF(N156="zníž. prenesená",J156,0)</f>
        <v>0</v>
      </c>
      <c r="BI156" s="103">
        <f>IF(N156="nulová",J156,0)</f>
        <v>0</v>
      </c>
      <c r="BJ156" s="17" t="s">
        <v>90</v>
      </c>
      <c r="BK156" s="103">
        <f>ROUND(I156*H156,2)</f>
        <v>35</v>
      </c>
      <c r="BL156" s="17" t="s">
        <v>1037</v>
      </c>
      <c r="BM156" s="174" t="s">
        <v>322</v>
      </c>
    </row>
    <row r="157" spans="2:65" s="1" customFormat="1" ht="16.5" customHeight="1">
      <c r="B157" s="34"/>
      <c r="C157" s="163" t="s">
        <v>260</v>
      </c>
      <c r="D157" s="163" t="s">
        <v>184</v>
      </c>
      <c r="E157" s="164" t="s">
        <v>1077</v>
      </c>
      <c r="F157" s="165" t="s">
        <v>1078</v>
      </c>
      <c r="G157" s="166" t="s">
        <v>225</v>
      </c>
      <c r="H157" s="167">
        <v>1</v>
      </c>
      <c r="I157" s="168">
        <v>200</v>
      </c>
      <c r="J157" s="169">
        <f>ROUND(I157*H157,2)</f>
        <v>200</v>
      </c>
      <c r="K157" s="170"/>
      <c r="L157" s="34"/>
      <c r="M157" s="171" t="s">
        <v>1</v>
      </c>
      <c r="N157" s="137" t="s">
        <v>44</v>
      </c>
      <c r="P157" s="172">
        <f>O157*H157</f>
        <v>0</v>
      </c>
      <c r="Q157" s="172">
        <v>0</v>
      </c>
      <c r="R157" s="172">
        <f>Q157*H157</f>
        <v>0</v>
      </c>
      <c r="S157" s="172">
        <v>0</v>
      </c>
      <c r="T157" s="173">
        <f>S157*H157</f>
        <v>0</v>
      </c>
      <c r="AR157" s="174" t="s">
        <v>1037</v>
      </c>
      <c r="AT157" s="174" t="s">
        <v>184</v>
      </c>
      <c r="AU157" s="174" t="s">
        <v>85</v>
      </c>
      <c r="AY157" s="17" t="s">
        <v>181</v>
      </c>
      <c r="BE157" s="103">
        <f>IF(N157="základná",J157,0)</f>
        <v>0</v>
      </c>
      <c r="BF157" s="103">
        <f>IF(N157="znížená",J157,0)</f>
        <v>200</v>
      </c>
      <c r="BG157" s="103">
        <f>IF(N157="zákl. prenesená",J157,0)</f>
        <v>0</v>
      </c>
      <c r="BH157" s="103">
        <f>IF(N157="zníž. prenesená",J157,0)</f>
        <v>0</v>
      </c>
      <c r="BI157" s="103">
        <f>IF(N157="nulová",J157,0)</f>
        <v>0</v>
      </c>
      <c r="BJ157" s="17" t="s">
        <v>90</v>
      </c>
      <c r="BK157" s="103">
        <f>ROUND(I157*H157,2)</f>
        <v>200</v>
      </c>
      <c r="BL157" s="17" t="s">
        <v>1037</v>
      </c>
      <c r="BM157" s="174" t="s">
        <v>331</v>
      </c>
    </row>
    <row r="158" spans="2:65" s="1" customFormat="1" ht="49.9" customHeight="1">
      <c r="B158" s="34"/>
      <c r="E158" s="154" t="s">
        <v>431</v>
      </c>
      <c r="F158" s="154" t="s">
        <v>432</v>
      </c>
      <c r="J158" s="135">
        <f t="shared" ref="J158:J168" si="15">BK158</f>
        <v>0</v>
      </c>
      <c r="L158" s="34"/>
      <c r="M158" s="177"/>
      <c r="T158" s="61"/>
      <c r="AT158" s="17" t="s">
        <v>77</v>
      </c>
      <c r="AU158" s="17" t="s">
        <v>78</v>
      </c>
      <c r="AY158" s="17" t="s">
        <v>433</v>
      </c>
      <c r="BK158" s="103">
        <f>SUM(BK159:BK168)</f>
        <v>0</v>
      </c>
    </row>
    <row r="159" spans="2:65" s="1" customFormat="1" ht="16.350000000000001" customHeight="1">
      <c r="B159" s="34"/>
      <c r="C159" s="193" t="s">
        <v>1</v>
      </c>
      <c r="D159" s="193" t="s">
        <v>184</v>
      </c>
      <c r="E159" s="194" t="s">
        <v>1</v>
      </c>
      <c r="F159" s="195" t="s">
        <v>1</v>
      </c>
      <c r="G159" s="196" t="s">
        <v>1</v>
      </c>
      <c r="H159" s="197"/>
      <c r="I159" s="198"/>
      <c r="J159" s="199">
        <f t="shared" si="15"/>
        <v>0</v>
      </c>
      <c r="K159" s="170"/>
      <c r="L159" s="34"/>
      <c r="M159" s="200" t="s">
        <v>1</v>
      </c>
      <c r="N159" s="201" t="s">
        <v>44</v>
      </c>
      <c r="T159" s="61"/>
      <c r="AT159" s="17" t="s">
        <v>433</v>
      </c>
      <c r="AU159" s="17" t="s">
        <v>85</v>
      </c>
      <c r="AY159" s="17" t="s">
        <v>433</v>
      </c>
      <c r="BE159" s="103">
        <f t="shared" ref="BE159:BE168" si="16">IF(N159="základná",J159,0)</f>
        <v>0</v>
      </c>
      <c r="BF159" s="103">
        <f t="shared" ref="BF159:BF168" si="17">IF(N159="znížená",J159,0)</f>
        <v>0</v>
      </c>
      <c r="BG159" s="103">
        <f t="shared" ref="BG159:BG168" si="18">IF(N159="zákl. prenesená",J159,0)</f>
        <v>0</v>
      </c>
      <c r="BH159" s="103">
        <f t="shared" ref="BH159:BH168" si="19">IF(N159="zníž. prenesená",J159,0)</f>
        <v>0</v>
      </c>
      <c r="BI159" s="103">
        <f t="shared" ref="BI159:BI168" si="20">IF(N159="nulová",J159,0)</f>
        <v>0</v>
      </c>
      <c r="BJ159" s="17" t="s">
        <v>90</v>
      </c>
      <c r="BK159" s="103">
        <f t="shared" ref="BK159:BK168" si="21">I159*H159</f>
        <v>0</v>
      </c>
    </row>
    <row r="160" spans="2:65" s="1" customFormat="1" ht="16.350000000000001" customHeight="1">
      <c r="B160" s="34"/>
      <c r="C160" s="193" t="s">
        <v>1</v>
      </c>
      <c r="D160" s="193" t="s">
        <v>184</v>
      </c>
      <c r="E160" s="194" t="s">
        <v>1</v>
      </c>
      <c r="F160" s="195" t="s">
        <v>1</v>
      </c>
      <c r="G160" s="196" t="s">
        <v>1</v>
      </c>
      <c r="H160" s="197"/>
      <c r="I160" s="198"/>
      <c r="J160" s="199">
        <f t="shared" si="15"/>
        <v>0</v>
      </c>
      <c r="K160" s="170"/>
      <c r="L160" s="34"/>
      <c r="M160" s="200" t="s">
        <v>1</v>
      </c>
      <c r="N160" s="201" t="s">
        <v>44</v>
      </c>
      <c r="T160" s="61"/>
      <c r="AT160" s="17" t="s">
        <v>433</v>
      </c>
      <c r="AU160" s="17" t="s">
        <v>85</v>
      </c>
      <c r="AY160" s="17" t="s">
        <v>433</v>
      </c>
      <c r="BE160" s="103">
        <f t="shared" si="16"/>
        <v>0</v>
      </c>
      <c r="BF160" s="103">
        <f t="shared" si="17"/>
        <v>0</v>
      </c>
      <c r="BG160" s="103">
        <f t="shared" si="18"/>
        <v>0</v>
      </c>
      <c r="BH160" s="103">
        <f t="shared" si="19"/>
        <v>0</v>
      </c>
      <c r="BI160" s="103">
        <f t="shared" si="20"/>
        <v>0</v>
      </c>
      <c r="BJ160" s="17" t="s">
        <v>90</v>
      </c>
      <c r="BK160" s="103">
        <f t="shared" si="21"/>
        <v>0</v>
      </c>
    </row>
    <row r="161" spans="2:63" s="1" customFormat="1" ht="16.350000000000001" customHeight="1">
      <c r="B161" s="34"/>
      <c r="C161" s="193" t="s">
        <v>1</v>
      </c>
      <c r="D161" s="193" t="s">
        <v>184</v>
      </c>
      <c r="E161" s="194" t="s">
        <v>1</v>
      </c>
      <c r="F161" s="195" t="s">
        <v>1</v>
      </c>
      <c r="G161" s="196" t="s">
        <v>1</v>
      </c>
      <c r="H161" s="197"/>
      <c r="I161" s="198"/>
      <c r="J161" s="199">
        <f t="shared" si="15"/>
        <v>0</v>
      </c>
      <c r="K161" s="170"/>
      <c r="L161" s="34"/>
      <c r="M161" s="200" t="s">
        <v>1</v>
      </c>
      <c r="N161" s="201" t="s">
        <v>44</v>
      </c>
      <c r="T161" s="61"/>
      <c r="AT161" s="17" t="s">
        <v>433</v>
      </c>
      <c r="AU161" s="17" t="s">
        <v>85</v>
      </c>
      <c r="AY161" s="17" t="s">
        <v>433</v>
      </c>
      <c r="BE161" s="103">
        <f t="shared" si="16"/>
        <v>0</v>
      </c>
      <c r="BF161" s="103">
        <f t="shared" si="17"/>
        <v>0</v>
      </c>
      <c r="BG161" s="103">
        <f t="shared" si="18"/>
        <v>0</v>
      </c>
      <c r="BH161" s="103">
        <f t="shared" si="19"/>
        <v>0</v>
      </c>
      <c r="BI161" s="103">
        <f t="shared" si="20"/>
        <v>0</v>
      </c>
      <c r="BJ161" s="17" t="s">
        <v>90</v>
      </c>
      <c r="BK161" s="103">
        <f t="shared" si="21"/>
        <v>0</v>
      </c>
    </row>
    <row r="162" spans="2:63" s="1" customFormat="1" ht="16.350000000000001" customHeight="1">
      <c r="B162" s="34"/>
      <c r="C162" s="193" t="s">
        <v>1</v>
      </c>
      <c r="D162" s="193" t="s">
        <v>184</v>
      </c>
      <c r="E162" s="194" t="s">
        <v>1</v>
      </c>
      <c r="F162" s="195" t="s">
        <v>1</v>
      </c>
      <c r="G162" s="196" t="s">
        <v>1</v>
      </c>
      <c r="H162" s="197"/>
      <c r="I162" s="198"/>
      <c r="J162" s="199">
        <f t="shared" si="15"/>
        <v>0</v>
      </c>
      <c r="K162" s="170"/>
      <c r="L162" s="34"/>
      <c r="M162" s="200" t="s">
        <v>1</v>
      </c>
      <c r="N162" s="201" t="s">
        <v>44</v>
      </c>
      <c r="T162" s="61"/>
      <c r="AT162" s="17" t="s">
        <v>433</v>
      </c>
      <c r="AU162" s="17" t="s">
        <v>85</v>
      </c>
      <c r="AY162" s="17" t="s">
        <v>433</v>
      </c>
      <c r="BE162" s="103">
        <f t="shared" si="16"/>
        <v>0</v>
      </c>
      <c r="BF162" s="103">
        <f t="shared" si="17"/>
        <v>0</v>
      </c>
      <c r="BG162" s="103">
        <f t="shared" si="18"/>
        <v>0</v>
      </c>
      <c r="BH162" s="103">
        <f t="shared" si="19"/>
        <v>0</v>
      </c>
      <c r="BI162" s="103">
        <f t="shared" si="20"/>
        <v>0</v>
      </c>
      <c r="BJ162" s="17" t="s">
        <v>90</v>
      </c>
      <c r="BK162" s="103">
        <f t="shared" si="21"/>
        <v>0</v>
      </c>
    </row>
    <row r="163" spans="2:63" s="1" customFormat="1" ht="16.350000000000001" customHeight="1">
      <c r="B163" s="34"/>
      <c r="C163" s="193" t="s">
        <v>1</v>
      </c>
      <c r="D163" s="193" t="s">
        <v>184</v>
      </c>
      <c r="E163" s="194" t="s">
        <v>1</v>
      </c>
      <c r="F163" s="195" t="s">
        <v>1</v>
      </c>
      <c r="G163" s="196" t="s">
        <v>1</v>
      </c>
      <c r="H163" s="197"/>
      <c r="I163" s="198"/>
      <c r="J163" s="199">
        <f t="shared" si="15"/>
        <v>0</v>
      </c>
      <c r="K163" s="170"/>
      <c r="L163" s="34"/>
      <c r="M163" s="200" t="s">
        <v>1</v>
      </c>
      <c r="N163" s="201" t="s">
        <v>44</v>
      </c>
      <c r="T163" s="61"/>
      <c r="AT163" s="17" t="s">
        <v>433</v>
      </c>
      <c r="AU163" s="17" t="s">
        <v>85</v>
      </c>
      <c r="AY163" s="17" t="s">
        <v>433</v>
      </c>
      <c r="BE163" s="103">
        <f t="shared" si="16"/>
        <v>0</v>
      </c>
      <c r="BF163" s="103">
        <f t="shared" si="17"/>
        <v>0</v>
      </c>
      <c r="BG163" s="103">
        <f t="shared" si="18"/>
        <v>0</v>
      </c>
      <c r="BH163" s="103">
        <f t="shared" si="19"/>
        <v>0</v>
      </c>
      <c r="BI163" s="103">
        <f t="shared" si="20"/>
        <v>0</v>
      </c>
      <c r="BJ163" s="17" t="s">
        <v>90</v>
      </c>
      <c r="BK163" s="103">
        <f t="shared" si="21"/>
        <v>0</v>
      </c>
    </row>
    <row r="164" spans="2:63" s="1" customFormat="1" ht="16.350000000000001" customHeight="1">
      <c r="B164" s="34"/>
      <c r="C164" s="193" t="s">
        <v>1</v>
      </c>
      <c r="D164" s="193" t="s">
        <v>184</v>
      </c>
      <c r="E164" s="194" t="s">
        <v>1</v>
      </c>
      <c r="F164" s="195" t="s">
        <v>1</v>
      </c>
      <c r="G164" s="196" t="s">
        <v>1</v>
      </c>
      <c r="H164" s="197"/>
      <c r="I164" s="198"/>
      <c r="J164" s="199">
        <f t="shared" si="15"/>
        <v>0</v>
      </c>
      <c r="K164" s="170"/>
      <c r="L164" s="34"/>
      <c r="M164" s="200" t="s">
        <v>1</v>
      </c>
      <c r="N164" s="201" t="s">
        <v>44</v>
      </c>
      <c r="T164" s="61"/>
      <c r="AT164" s="17" t="s">
        <v>433</v>
      </c>
      <c r="AU164" s="17" t="s">
        <v>85</v>
      </c>
      <c r="AY164" s="17" t="s">
        <v>433</v>
      </c>
      <c r="BE164" s="103">
        <f t="shared" si="16"/>
        <v>0</v>
      </c>
      <c r="BF164" s="103">
        <f t="shared" si="17"/>
        <v>0</v>
      </c>
      <c r="BG164" s="103">
        <f t="shared" si="18"/>
        <v>0</v>
      </c>
      <c r="BH164" s="103">
        <f t="shared" si="19"/>
        <v>0</v>
      </c>
      <c r="BI164" s="103">
        <f t="shared" si="20"/>
        <v>0</v>
      </c>
      <c r="BJ164" s="17" t="s">
        <v>90</v>
      </c>
      <c r="BK164" s="103">
        <f t="shared" si="21"/>
        <v>0</v>
      </c>
    </row>
    <row r="165" spans="2:63" s="1" customFormat="1" ht="16.350000000000001" customHeight="1">
      <c r="B165" s="34"/>
      <c r="C165" s="193" t="s">
        <v>1</v>
      </c>
      <c r="D165" s="193" t="s">
        <v>184</v>
      </c>
      <c r="E165" s="194" t="s">
        <v>1</v>
      </c>
      <c r="F165" s="195" t="s">
        <v>1</v>
      </c>
      <c r="G165" s="196" t="s">
        <v>1</v>
      </c>
      <c r="H165" s="197"/>
      <c r="I165" s="198"/>
      <c r="J165" s="199">
        <f t="shared" si="15"/>
        <v>0</v>
      </c>
      <c r="K165" s="170"/>
      <c r="L165" s="34"/>
      <c r="M165" s="200" t="s">
        <v>1</v>
      </c>
      <c r="N165" s="201" t="s">
        <v>44</v>
      </c>
      <c r="T165" s="61"/>
      <c r="AT165" s="17" t="s">
        <v>433</v>
      </c>
      <c r="AU165" s="17" t="s">
        <v>85</v>
      </c>
      <c r="AY165" s="17" t="s">
        <v>433</v>
      </c>
      <c r="BE165" s="103">
        <f t="shared" si="16"/>
        <v>0</v>
      </c>
      <c r="BF165" s="103">
        <f t="shared" si="17"/>
        <v>0</v>
      </c>
      <c r="BG165" s="103">
        <f t="shared" si="18"/>
        <v>0</v>
      </c>
      <c r="BH165" s="103">
        <f t="shared" si="19"/>
        <v>0</v>
      </c>
      <c r="BI165" s="103">
        <f t="shared" si="20"/>
        <v>0</v>
      </c>
      <c r="BJ165" s="17" t="s">
        <v>90</v>
      </c>
      <c r="BK165" s="103">
        <f t="shared" si="21"/>
        <v>0</v>
      </c>
    </row>
    <row r="166" spans="2:63" s="1" customFormat="1" ht="16.350000000000001" customHeight="1">
      <c r="B166" s="34"/>
      <c r="C166" s="193" t="s">
        <v>1</v>
      </c>
      <c r="D166" s="193" t="s">
        <v>184</v>
      </c>
      <c r="E166" s="194" t="s">
        <v>1</v>
      </c>
      <c r="F166" s="195" t="s">
        <v>1</v>
      </c>
      <c r="G166" s="196" t="s">
        <v>1</v>
      </c>
      <c r="H166" s="197"/>
      <c r="I166" s="198"/>
      <c r="J166" s="199">
        <f t="shared" si="15"/>
        <v>0</v>
      </c>
      <c r="K166" s="170"/>
      <c r="L166" s="34"/>
      <c r="M166" s="200" t="s">
        <v>1</v>
      </c>
      <c r="N166" s="201" t="s">
        <v>44</v>
      </c>
      <c r="T166" s="61"/>
      <c r="AT166" s="17" t="s">
        <v>433</v>
      </c>
      <c r="AU166" s="17" t="s">
        <v>85</v>
      </c>
      <c r="AY166" s="17" t="s">
        <v>433</v>
      </c>
      <c r="BE166" s="103">
        <f t="shared" si="16"/>
        <v>0</v>
      </c>
      <c r="BF166" s="103">
        <f t="shared" si="17"/>
        <v>0</v>
      </c>
      <c r="BG166" s="103">
        <f t="shared" si="18"/>
        <v>0</v>
      </c>
      <c r="BH166" s="103">
        <f t="shared" si="19"/>
        <v>0</v>
      </c>
      <c r="BI166" s="103">
        <f t="shared" si="20"/>
        <v>0</v>
      </c>
      <c r="BJ166" s="17" t="s">
        <v>90</v>
      </c>
      <c r="BK166" s="103">
        <f t="shared" si="21"/>
        <v>0</v>
      </c>
    </row>
    <row r="167" spans="2:63" s="1" customFormat="1" ht="16.350000000000001" customHeight="1">
      <c r="B167" s="34"/>
      <c r="C167" s="193" t="s">
        <v>1</v>
      </c>
      <c r="D167" s="193" t="s">
        <v>184</v>
      </c>
      <c r="E167" s="194" t="s">
        <v>1</v>
      </c>
      <c r="F167" s="195" t="s">
        <v>1</v>
      </c>
      <c r="G167" s="196" t="s">
        <v>1</v>
      </c>
      <c r="H167" s="197"/>
      <c r="I167" s="198"/>
      <c r="J167" s="199">
        <f t="shared" si="15"/>
        <v>0</v>
      </c>
      <c r="K167" s="170"/>
      <c r="L167" s="34"/>
      <c r="M167" s="200" t="s">
        <v>1</v>
      </c>
      <c r="N167" s="201" t="s">
        <v>44</v>
      </c>
      <c r="T167" s="61"/>
      <c r="AT167" s="17" t="s">
        <v>433</v>
      </c>
      <c r="AU167" s="17" t="s">
        <v>85</v>
      </c>
      <c r="AY167" s="17" t="s">
        <v>433</v>
      </c>
      <c r="BE167" s="103">
        <f t="shared" si="16"/>
        <v>0</v>
      </c>
      <c r="BF167" s="103">
        <f t="shared" si="17"/>
        <v>0</v>
      </c>
      <c r="BG167" s="103">
        <f t="shared" si="18"/>
        <v>0</v>
      </c>
      <c r="BH167" s="103">
        <f t="shared" si="19"/>
        <v>0</v>
      </c>
      <c r="BI167" s="103">
        <f t="shared" si="20"/>
        <v>0</v>
      </c>
      <c r="BJ167" s="17" t="s">
        <v>90</v>
      </c>
      <c r="BK167" s="103">
        <f t="shared" si="21"/>
        <v>0</v>
      </c>
    </row>
    <row r="168" spans="2:63" s="1" customFormat="1" ht="16.350000000000001" customHeight="1">
      <c r="B168" s="34"/>
      <c r="C168" s="193" t="s">
        <v>1</v>
      </c>
      <c r="D168" s="193" t="s">
        <v>184</v>
      </c>
      <c r="E168" s="194" t="s">
        <v>1</v>
      </c>
      <c r="F168" s="195" t="s">
        <v>1</v>
      </c>
      <c r="G168" s="196" t="s">
        <v>1</v>
      </c>
      <c r="H168" s="197"/>
      <c r="I168" s="198"/>
      <c r="J168" s="199">
        <f t="shared" si="15"/>
        <v>0</v>
      </c>
      <c r="K168" s="170"/>
      <c r="L168" s="34"/>
      <c r="M168" s="200" t="s">
        <v>1</v>
      </c>
      <c r="N168" s="201" t="s">
        <v>44</v>
      </c>
      <c r="O168" s="202"/>
      <c r="P168" s="202"/>
      <c r="Q168" s="202"/>
      <c r="R168" s="202"/>
      <c r="S168" s="202"/>
      <c r="T168" s="203"/>
      <c r="AT168" s="17" t="s">
        <v>433</v>
      </c>
      <c r="AU168" s="17" t="s">
        <v>85</v>
      </c>
      <c r="AY168" s="17" t="s">
        <v>433</v>
      </c>
      <c r="BE168" s="103">
        <f t="shared" si="16"/>
        <v>0</v>
      </c>
      <c r="BF168" s="103">
        <f t="shared" si="17"/>
        <v>0</v>
      </c>
      <c r="BG168" s="103">
        <f t="shared" si="18"/>
        <v>0</v>
      </c>
      <c r="BH168" s="103">
        <f t="shared" si="19"/>
        <v>0</v>
      </c>
      <c r="BI168" s="103">
        <f t="shared" si="20"/>
        <v>0</v>
      </c>
      <c r="BJ168" s="17" t="s">
        <v>90</v>
      </c>
      <c r="BK168" s="103">
        <f t="shared" si="21"/>
        <v>0</v>
      </c>
    </row>
    <row r="169" spans="2:63" s="1" customFormat="1" ht="6.95" customHeight="1">
      <c r="B169" s="49"/>
      <c r="C169" s="50"/>
      <c r="D169" s="50"/>
      <c r="E169" s="50"/>
      <c r="F169" s="50"/>
      <c r="G169" s="50"/>
      <c r="H169" s="50"/>
      <c r="I169" s="50"/>
      <c r="J169" s="50"/>
      <c r="K169" s="50"/>
      <c r="L169" s="34"/>
    </row>
  </sheetData>
  <sheetProtection algorithmName="SHA-512" hashValue="ILaKQrHYJr/mPWyLEJH5XQaaLQkXbAk9Hs8wd7+WTgV7ohsonYWzPUMWdBQ1hCZLBlC9oP+tNBnL3rtJk9m6pw==" saltValue="KtwzSEqET8eu6RitDzZ0+L7SxNVsnpmBTJMYoFt7T0KhITcrHkTxXMjCb04DTSZUBKxoz4DyGsw0sIJz4Pew/A==" spinCount="100000" sheet="1" objects="1" scenarios="1" formatColumns="0" formatRows="0" autoFilter="0"/>
  <autoFilter ref="C133:K168" xr:uid="{00000000-0009-0000-0000-000007000000}"/>
  <mergeCells count="17">
    <mergeCell ref="E20:H20"/>
    <mergeCell ref="E29:H29"/>
    <mergeCell ref="E126:H126"/>
    <mergeCell ref="L2:V2"/>
    <mergeCell ref="D108:F108"/>
    <mergeCell ref="D109:F109"/>
    <mergeCell ref="D110:F110"/>
    <mergeCell ref="E122:H122"/>
    <mergeCell ref="E124:H124"/>
    <mergeCell ref="E85:H85"/>
    <mergeCell ref="E87:H87"/>
    <mergeCell ref="E89:H89"/>
    <mergeCell ref="D106:F106"/>
    <mergeCell ref="D107:F107"/>
    <mergeCell ref="E7:H7"/>
    <mergeCell ref="E9:H9"/>
    <mergeCell ref="E11:H11"/>
  </mergeCells>
  <dataValidations count="2">
    <dataValidation type="list" allowBlank="1" showInputMessage="1" showErrorMessage="1" error="Povolené sú hodnoty K, M." sqref="D159:D169" xr:uid="{00000000-0002-0000-0700-000000000000}">
      <formula1>"K, M"</formula1>
    </dataValidation>
    <dataValidation type="list" allowBlank="1" showInputMessage="1" showErrorMessage="1" error="Povolené sú hodnoty základná, znížená, nulová." sqref="N159:N169" xr:uid="{00000000-0002-0000-07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289"/>
  <sheetViews>
    <sheetView showGridLines="0" topLeftCell="A114" workbookViewId="0">
      <selection activeCell="I278" sqref="I27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7" t="s">
        <v>117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2:46" ht="24.95" customHeight="1">
      <c r="B4" s="20"/>
      <c r="D4" s="21" t="s">
        <v>133</v>
      </c>
      <c r="L4" s="20"/>
      <c r="M4" s="109" t="s">
        <v>9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90" t="str">
        <f>'Rekapitulácia stavby'!K6</f>
        <v>NÚRCH - modernizácia vybraných rehabilitačných priestorov</v>
      </c>
      <c r="F7" s="292"/>
      <c r="G7" s="292"/>
      <c r="H7" s="292"/>
      <c r="L7" s="20"/>
    </row>
    <row r="8" spans="2:46" ht="12" customHeight="1">
      <c r="B8" s="20"/>
      <c r="D8" s="27" t="s">
        <v>134</v>
      </c>
      <c r="L8" s="20"/>
    </row>
    <row r="9" spans="2:46" s="1" customFormat="1" ht="16.5" customHeight="1">
      <c r="B9" s="34"/>
      <c r="E9" s="290" t="s">
        <v>135</v>
      </c>
      <c r="F9" s="289"/>
      <c r="G9" s="289"/>
      <c r="H9" s="289"/>
      <c r="L9" s="34"/>
    </row>
    <row r="10" spans="2:46" s="1" customFormat="1" ht="12" customHeight="1">
      <c r="B10" s="34"/>
      <c r="D10" s="27" t="s">
        <v>136</v>
      </c>
      <c r="L10" s="34"/>
    </row>
    <row r="11" spans="2:46" s="1" customFormat="1" ht="16.5" customHeight="1">
      <c r="B11" s="34"/>
      <c r="E11" s="279" t="s">
        <v>1079</v>
      </c>
      <c r="F11" s="289"/>
      <c r="G11" s="289"/>
      <c r="H11" s="289"/>
      <c r="L11" s="34"/>
    </row>
    <row r="12" spans="2:46" s="1" customFormat="1">
      <c r="B12" s="34"/>
      <c r="L12" s="34"/>
    </row>
    <row r="13" spans="2:46" s="1" customFormat="1" ht="12" customHeight="1">
      <c r="B13" s="34"/>
      <c r="D13" s="27" t="s">
        <v>17</v>
      </c>
      <c r="F13" s="25" t="s">
        <v>1</v>
      </c>
      <c r="I13" s="27" t="s">
        <v>18</v>
      </c>
      <c r="J13" s="25" t="s">
        <v>1</v>
      </c>
      <c r="L13" s="34"/>
    </row>
    <row r="14" spans="2:46" s="1" customFormat="1" ht="12" customHeight="1">
      <c r="B14" s="34"/>
      <c r="D14" s="27" t="s">
        <v>19</v>
      </c>
      <c r="F14" s="25" t="s">
        <v>20</v>
      </c>
      <c r="I14" s="27" t="s">
        <v>21</v>
      </c>
      <c r="J14" s="57">
        <f>'Rekapitulácia stavby'!AN8</f>
        <v>44967</v>
      </c>
      <c r="L14" s="34"/>
    </row>
    <row r="15" spans="2:46" s="1" customFormat="1" ht="10.9" customHeight="1">
      <c r="B15" s="34"/>
      <c r="L15" s="34"/>
    </row>
    <row r="16" spans="2:46" s="1" customFormat="1" ht="12" customHeight="1">
      <c r="B16" s="34"/>
      <c r="D16" s="27" t="s">
        <v>22</v>
      </c>
      <c r="I16" s="27" t="s">
        <v>23</v>
      </c>
      <c r="J16" s="25" t="s">
        <v>1</v>
      </c>
      <c r="L16" s="34"/>
    </row>
    <row r="17" spans="2:12" s="1" customFormat="1" ht="18" customHeight="1">
      <c r="B17" s="34"/>
      <c r="E17" s="25" t="s">
        <v>24</v>
      </c>
      <c r="I17" s="27" t="s">
        <v>25</v>
      </c>
      <c r="J17" s="25" t="s">
        <v>1</v>
      </c>
      <c r="L17" s="34"/>
    </row>
    <row r="18" spans="2:12" s="1" customFormat="1" ht="6.95" customHeight="1">
      <c r="B18" s="34"/>
      <c r="L18" s="34"/>
    </row>
    <row r="19" spans="2:12" s="1" customFormat="1" ht="12" customHeight="1">
      <c r="B19" s="34"/>
      <c r="D19" s="27" t="s">
        <v>26</v>
      </c>
      <c r="I19" s="27" t="s">
        <v>23</v>
      </c>
      <c r="J19" s="28" t="str">
        <f>'Rekapitulácia stavby'!AN13</f>
        <v>36396605</v>
      </c>
      <c r="L19" s="34"/>
    </row>
    <row r="20" spans="2:12" s="1" customFormat="1" ht="18" customHeight="1">
      <c r="B20" s="34"/>
      <c r="E20" s="291" t="str">
        <f>'Rekapitulácia stavby'!E14</f>
        <v>OB-BELSTAV, s.r.o., Olešná 500</v>
      </c>
      <c r="F20" s="254"/>
      <c r="G20" s="254"/>
      <c r="H20" s="254"/>
      <c r="I20" s="27" t="s">
        <v>25</v>
      </c>
      <c r="J20" s="28" t="str">
        <f>'Rekapitulácia stavby'!AN14</f>
        <v>SK2020135777</v>
      </c>
      <c r="L20" s="34"/>
    </row>
    <row r="21" spans="2:12" s="1" customFormat="1" ht="6.95" customHeight="1">
      <c r="B21" s="34"/>
      <c r="L21" s="34"/>
    </row>
    <row r="22" spans="2:12" s="1" customFormat="1" ht="12" customHeight="1">
      <c r="B22" s="34"/>
      <c r="D22" s="27" t="s">
        <v>27</v>
      </c>
      <c r="I22" s="27" t="s">
        <v>23</v>
      </c>
      <c r="J22" s="25" t="s">
        <v>28</v>
      </c>
      <c r="L22" s="34"/>
    </row>
    <row r="23" spans="2:12" s="1" customFormat="1" ht="18" customHeight="1">
      <c r="B23" s="34"/>
      <c r="E23" s="25" t="s">
        <v>29</v>
      </c>
      <c r="I23" s="27" t="s">
        <v>25</v>
      </c>
      <c r="J23" s="25" t="s">
        <v>30</v>
      </c>
      <c r="L23" s="34"/>
    </row>
    <row r="24" spans="2:12" s="1" customFormat="1" ht="6.95" customHeight="1">
      <c r="B24" s="34"/>
      <c r="L24" s="34"/>
    </row>
    <row r="25" spans="2:12" s="1" customFormat="1" ht="12" customHeight="1">
      <c r="B25" s="34"/>
      <c r="D25" s="27" t="s">
        <v>32</v>
      </c>
      <c r="I25" s="27" t="s">
        <v>23</v>
      </c>
      <c r="J25" s="25" t="s">
        <v>1</v>
      </c>
      <c r="L25" s="34"/>
    </row>
    <row r="26" spans="2:12" s="1" customFormat="1" ht="18" customHeight="1">
      <c r="B26" s="34"/>
      <c r="E26" s="25" t="s">
        <v>1080</v>
      </c>
      <c r="I26" s="27" t="s">
        <v>25</v>
      </c>
      <c r="J26" s="25" t="s">
        <v>1</v>
      </c>
      <c r="L26" s="34"/>
    </row>
    <row r="27" spans="2:12" s="1" customFormat="1" ht="6.95" customHeight="1">
      <c r="B27" s="34"/>
      <c r="L27" s="34"/>
    </row>
    <row r="28" spans="2:12" s="1" customFormat="1" ht="12" customHeight="1">
      <c r="B28" s="34"/>
      <c r="D28" s="27" t="s">
        <v>34</v>
      </c>
      <c r="L28" s="34"/>
    </row>
    <row r="29" spans="2:12" s="7" customFormat="1" ht="16.5" customHeight="1">
      <c r="B29" s="110"/>
      <c r="E29" s="259" t="s">
        <v>1</v>
      </c>
      <c r="F29" s="259"/>
      <c r="G29" s="259"/>
      <c r="H29" s="259"/>
      <c r="L29" s="110"/>
    </row>
    <row r="30" spans="2:12" s="1" customFormat="1" ht="6.95" customHeight="1">
      <c r="B30" s="34"/>
      <c r="L30" s="34"/>
    </row>
    <row r="31" spans="2:12" s="1" customFormat="1" ht="6.95" customHeight="1">
      <c r="B31" s="34"/>
      <c r="D31" s="58"/>
      <c r="E31" s="58"/>
      <c r="F31" s="58"/>
      <c r="G31" s="58"/>
      <c r="H31" s="58"/>
      <c r="I31" s="58"/>
      <c r="J31" s="58"/>
      <c r="K31" s="58"/>
      <c r="L31" s="34"/>
    </row>
    <row r="32" spans="2:12" s="1" customFormat="1" ht="14.45" customHeight="1">
      <c r="B32" s="34"/>
      <c r="D32" s="25" t="s">
        <v>140</v>
      </c>
      <c r="J32" s="33">
        <f>J98</f>
        <v>52491.679999999971</v>
      </c>
      <c r="L32" s="34"/>
    </row>
    <row r="33" spans="2:12" s="1" customFormat="1" ht="14.45" customHeight="1">
      <c r="B33" s="34"/>
      <c r="D33" s="32" t="s">
        <v>127</v>
      </c>
      <c r="J33" s="33">
        <f>J109</f>
        <v>0</v>
      </c>
      <c r="L33" s="34"/>
    </row>
    <row r="34" spans="2:12" s="1" customFormat="1" ht="25.35" customHeight="1">
      <c r="B34" s="34"/>
      <c r="D34" s="111" t="s">
        <v>38</v>
      </c>
      <c r="J34" s="71">
        <f>ROUND(J32 + J33, 2)</f>
        <v>52491.68</v>
      </c>
      <c r="L34" s="34"/>
    </row>
    <row r="35" spans="2:12" s="1" customFormat="1" ht="6.95" customHeight="1">
      <c r="B35" s="34"/>
      <c r="D35" s="58"/>
      <c r="E35" s="58"/>
      <c r="F35" s="58"/>
      <c r="G35" s="58"/>
      <c r="H35" s="58"/>
      <c r="I35" s="58"/>
      <c r="J35" s="58"/>
      <c r="K35" s="58"/>
      <c r="L35" s="34"/>
    </row>
    <row r="36" spans="2:12" s="1" customFormat="1" ht="14.45" customHeight="1">
      <c r="B36" s="34"/>
      <c r="F36" s="37" t="s">
        <v>40</v>
      </c>
      <c r="I36" s="37" t="s">
        <v>39</v>
      </c>
      <c r="J36" s="37" t="s">
        <v>41</v>
      </c>
      <c r="L36" s="34"/>
    </row>
    <row r="37" spans="2:12" s="1" customFormat="1" ht="14.45" customHeight="1">
      <c r="B37" s="34"/>
      <c r="D37" s="60" t="s">
        <v>42</v>
      </c>
      <c r="E37" s="39" t="s">
        <v>43</v>
      </c>
      <c r="F37" s="112">
        <f>ROUND((ROUND((SUM(BE109:BE116) + SUM(BE138:BE277)),  2) + SUM(BE279:BE288)), 2)</f>
        <v>0</v>
      </c>
      <c r="G37" s="113"/>
      <c r="H37" s="113"/>
      <c r="I37" s="114">
        <v>0.2</v>
      </c>
      <c r="J37" s="112">
        <f>ROUND((ROUND(((SUM(BE109:BE116) + SUM(BE138:BE277))*I37),  2) + (SUM(BE279:BE288)*I37)), 2)</f>
        <v>0</v>
      </c>
      <c r="L37" s="34"/>
    </row>
    <row r="38" spans="2:12" s="1" customFormat="1" ht="14.45" customHeight="1">
      <c r="B38" s="34"/>
      <c r="E38" s="39" t="s">
        <v>44</v>
      </c>
      <c r="F38" s="112">
        <f>ROUND((ROUND((SUM(BF109:BF116) + SUM(BF138:BF277)),  2) + SUM(BF279:BF288)), 2)</f>
        <v>52491.68</v>
      </c>
      <c r="G38" s="113"/>
      <c r="H38" s="113"/>
      <c r="I38" s="114">
        <v>0.2</v>
      </c>
      <c r="J38" s="112">
        <f>ROUND((ROUND(((SUM(BF109:BF116) + SUM(BF138:BF277))*I38),  2) + (SUM(BF279:BF288)*I38)), 2)</f>
        <v>10498.34</v>
      </c>
      <c r="L38" s="34"/>
    </row>
    <row r="39" spans="2:12" s="1" customFormat="1" ht="14.45" hidden="1" customHeight="1">
      <c r="B39" s="34"/>
      <c r="E39" s="27" t="s">
        <v>45</v>
      </c>
      <c r="F39" s="90">
        <f>ROUND((ROUND((SUM(BG109:BG116) + SUM(BG138:BG277)),  2) + SUM(BG279:BG288)), 2)</f>
        <v>0</v>
      </c>
      <c r="I39" s="115">
        <v>0.2</v>
      </c>
      <c r="J39" s="90">
        <f>0</f>
        <v>0</v>
      </c>
      <c r="L39" s="34"/>
    </row>
    <row r="40" spans="2:12" s="1" customFormat="1" ht="14.45" hidden="1" customHeight="1">
      <c r="B40" s="34"/>
      <c r="E40" s="27" t="s">
        <v>46</v>
      </c>
      <c r="F40" s="90">
        <f>ROUND((ROUND((SUM(BH109:BH116) + SUM(BH138:BH277)),  2) + SUM(BH279:BH288)), 2)</f>
        <v>0</v>
      </c>
      <c r="I40" s="115">
        <v>0.2</v>
      </c>
      <c r="J40" s="90">
        <f>0</f>
        <v>0</v>
      </c>
      <c r="L40" s="34"/>
    </row>
    <row r="41" spans="2:12" s="1" customFormat="1" ht="14.45" hidden="1" customHeight="1">
      <c r="B41" s="34"/>
      <c r="E41" s="39" t="s">
        <v>47</v>
      </c>
      <c r="F41" s="112">
        <f>ROUND((ROUND((SUM(BI109:BI116) + SUM(BI138:BI277)),  2) + SUM(BI279:BI288)), 2)</f>
        <v>0</v>
      </c>
      <c r="G41" s="113"/>
      <c r="H41" s="113"/>
      <c r="I41" s="114">
        <v>0</v>
      </c>
      <c r="J41" s="112">
        <f>0</f>
        <v>0</v>
      </c>
      <c r="L41" s="34"/>
    </row>
    <row r="42" spans="2:12" s="1" customFormat="1" ht="6.95" customHeight="1">
      <c r="B42" s="34"/>
      <c r="L42" s="34"/>
    </row>
    <row r="43" spans="2:12" s="1" customFormat="1" ht="25.35" customHeight="1">
      <c r="B43" s="34"/>
      <c r="C43" s="107"/>
      <c r="D43" s="116" t="s">
        <v>48</v>
      </c>
      <c r="E43" s="62"/>
      <c r="F43" s="62"/>
      <c r="G43" s="117" t="s">
        <v>49</v>
      </c>
      <c r="H43" s="118" t="s">
        <v>50</v>
      </c>
      <c r="I43" s="62"/>
      <c r="J43" s="119">
        <f>SUM(J34:J41)</f>
        <v>62990.020000000004</v>
      </c>
      <c r="K43" s="120"/>
      <c r="L43" s="34"/>
    </row>
    <row r="44" spans="2:12" s="1" customFormat="1" ht="14.45" customHeight="1">
      <c r="B44" s="34"/>
      <c r="L44" s="34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4"/>
      <c r="D50" s="46" t="s">
        <v>51</v>
      </c>
      <c r="E50" s="47"/>
      <c r="F50" s="47"/>
      <c r="G50" s="46" t="s">
        <v>52</v>
      </c>
      <c r="H50" s="47"/>
      <c r="I50" s="47"/>
      <c r="J50" s="47"/>
      <c r="K50" s="47"/>
      <c r="L50" s="34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4"/>
      <c r="D61" s="48" t="s">
        <v>53</v>
      </c>
      <c r="E61" s="36"/>
      <c r="F61" s="121" t="s">
        <v>54</v>
      </c>
      <c r="G61" s="48" t="s">
        <v>53</v>
      </c>
      <c r="H61" s="36"/>
      <c r="I61" s="36"/>
      <c r="J61" s="122" t="s">
        <v>54</v>
      </c>
      <c r="K61" s="36"/>
      <c r="L61" s="34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4"/>
      <c r="D65" s="46" t="s">
        <v>55</v>
      </c>
      <c r="E65" s="47"/>
      <c r="F65" s="47"/>
      <c r="G65" s="46" t="s">
        <v>56</v>
      </c>
      <c r="H65" s="47"/>
      <c r="I65" s="47"/>
      <c r="J65" s="47"/>
      <c r="K65" s="47"/>
      <c r="L65" s="34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4"/>
      <c r="D76" s="48" t="s">
        <v>53</v>
      </c>
      <c r="E76" s="36"/>
      <c r="F76" s="121" t="s">
        <v>54</v>
      </c>
      <c r="G76" s="48" t="s">
        <v>53</v>
      </c>
      <c r="H76" s="36"/>
      <c r="I76" s="36"/>
      <c r="J76" s="122" t="s">
        <v>54</v>
      </c>
      <c r="K76" s="36"/>
      <c r="L76" s="34"/>
    </row>
    <row r="77" spans="2:12" s="1" customFormat="1" ht="14.45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34"/>
    </row>
    <row r="81" spans="2:12" s="1" customFormat="1" ht="6.95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34"/>
    </row>
    <row r="82" spans="2:12" s="1" customFormat="1" ht="24.95" customHeight="1">
      <c r="B82" s="34"/>
      <c r="C82" s="21" t="s">
        <v>141</v>
      </c>
      <c r="L82" s="34"/>
    </row>
    <row r="83" spans="2:12" s="1" customFormat="1" ht="6.95" customHeight="1">
      <c r="B83" s="34"/>
      <c r="L83" s="34"/>
    </row>
    <row r="84" spans="2:12" s="1" customFormat="1" ht="12" customHeight="1">
      <c r="B84" s="34"/>
      <c r="C84" s="27" t="s">
        <v>15</v>
      </c>
      <c r="L84" s="34"/>
    </row>
    <row r="85" spans="2:12" s="1" customFormat="1" ht="16.5" customHeight="1">
      <c r="B85" s="34"/>
      <c r="E85" s="290" t="str">
        <f>E7</f>
        <v>NÚRCH - modernizácia vybraných rehabilitačných priestorov</v>
      </c>
      <c r="F85" s="292"/>
      <c r="G85" s="292"/>
      <c r="H85" s="292"/>
      <c r="L85" s="34"/>
    </row>
    <row r="86" spans="2:12" ht="12" customHeight="1">
      <c r="B86" s="20"/>
      <c r="C86" s="27" t="s">
        <v>134</v>
      </c>
      <c r="L86" s="20"/>
    </row>
    <row r="87" spans="2:12" s="1" customFormat="1" ht="16.5" customHeight="1">
      <c r="B87" s="34"/>
      <c r="E87" s="290" t="s">
        <v>135</v>
      </c>
      <c r="F87" s="289"/>
      <c r="G87" s="289"/>
      <c r="H87" s="289"/>
      <c r="L87" s="34"/>
    </row>
    <row r="88" spans="2:12" s="1" customFormat="1" ht="12" customHeight="1">
      <c r="B88" s="34"/>
      <c r="C88" s="27" t="s">
        <v>136</v>
      </c>
      <c r="L88" s="34"/>
    </row>
    <row r="89" spans="2:12" s="1" customFormat="1" ht="16.5" customHeight="1">
      <c r="B89" s="34"/>
      <c r="E89" s="279" t="str">
        <f>E11</f>
        <v>02-e - Elektroinštalácie</v>
      </c>
      <c r="F89" s="289"/>
      <c r="G89" s="289"/>
      <c r="H89" s="289"/>
      <c r="L89" s="34"/>
    </row>
    <row r="90" spans="2:12" s="1" customFormat="1" ht="6.95" customHeight="1">
      <c r="B90" s="34"/>
      <c r="L90" s="34"/>
    </row>
    <row r="91" spans="2:12" s="1" customFormat="1" ht="12" customHeight="1">
      <c r="B91" s="34"/>
      <c r="C91" s="27" t="s">
        <v>19</v>
      </c>
      <c r="F91" s="25" t="str">
        <f>F14</f>
        <v>Piešťany, Nábrežie Ivana Krasku, p.č: 5825/2</v>
      </c>
      <c r="I91" s="27" t="s">
        <v>21</v>
      </c>
      <c r="J91" s="57">
        <f>IF(J14="","",J14)</f>
        <v>44967</v>
      </c>
      <c r="L91" s="34"/>
    </row>
    <row r="92" spans="2:12" s="1" customFormat="1" ht="6.95" customHeight="1">
      <c r="B92" s="34"/>
      <c r="L92" s="34"/>
    </row>
    <row r="93" spans="2:12" s="1" customFormat="1" ht="15.2" customHeight="1">
      <c r="B93" s="34"/>
      <c r="C93" s="27" t="s">
        <v>22</v>
      </c>
      <c r="F93" s="25" t="str">
        <f>E17</f>
        <v>NURCH Piešťany, Nábr. I. Krasku 4, 921 12 Piešťany</v>
      </c>
      <c r="I93" s="27" t="s">
        <v>27</v>
      </c>
      <c r="J93" s="30" t="str">
        <f>E23</f>
        <v>Portik spol. s r.o.</v>
      </c>
      <c r="L93" s="34"/>
    </row>
    <row r="94" spans="2:12" s="1" customFormat="1" ht="15.2" customHeight="1">
      <c r="B94" s="34"/>
      <c r="C94" s="27" t="s">
        <v>26</v>
      </c>
      <c r="F94" s="25" t="str">
        <f>IF(E20="","",E20)</f>
        <v>OB-BELSTAV, s.r.o., Olešná 500</v>
      </c>
      <c r="I94" s="27" t="s">
        <v>32</v>
      </c>
      <c r="J94" s="30" t="str">
        <f>E26</f>
        <v>Ing. Michal Hronec</v>
      </c>
      <c r="L94" s="34"/>
    </row>
    <row r="95" spans="2:12" s="1" customFormat="1" ht="10.35" customHeight="1">
      <c r="B95" s="34"/>
      <c r="L95" s="34"/>
    </row>
    <row r="96" spans="2:12" s="1" customFormat="1" ht="29.25" customHeight="1">
      <c r="B96" s="34"/>
      <c r="C96" s="123" t="s">
        <v>142</v>
      </c>
      <c r="D96" s="107"/>
      <c r="E96" s="107"/>
      <c r="F96" s="107"/>
      <c r="G96" s="107"/>
      <c r="H96" s="107"/>
      <c r="I96" s="107"/>
      <c r="J96" s="124" t="s">
        <v>143</v>
      </c>
      <c r="K96" s="107"/>
      <c r="L96" s="34"/>
    </row>
    <row r="97" spans="2:65" s="1" customFormat="1" ht="10.35" customHeight="1">
      <c r="B97" s="34"/>
      <c r="L97" s="34"/>
    </row>
    <row r="98" spans="2:65" s="1" customFormat="1" ht="22.9" customHeight="1">
      <c r="B98" s="34"/>
      <c r="C98" s="125" t="s">
        <v>144</v>
      </c>
      <c r="J98" s="71">
        <f>J138</f>
        <v>52491.679999999971</v>
      </c>
      <c r="L98" s="34"/>
      <c r="AU98" s="17" t="s">
        <v>145</v>
      </c>
    </row>
    <row r="99" spans="2:65" s="8" customFormat="1" ht="24.95" customHeight="1">
      <c r="B99" s="126"/>
      <c r="D99" s="127" t="s">
        <v>146</v>
      </c>
      <c r="E99" s="128"/>
      <c r="F99" s="128"/>
      <c r="G99" s="128"/>
      <c r="H99" s="128"/>
      <c r="I99" s="128"/>
      <c r="J99" s="129">
        <f>J139</f>
        <v>4294.6000000000004</v>
      </c>
      <c r="L99" s="126"/>
    </row>
    <row r="100" spans="2:65" s="9" customFormat="1" ht="19.899999999999999" customHeight="1">
      <c r="B100" s="130"/>
      <c r="D100" s="131" t="s">
        <v>147</v>
      </c>
      <c r="E100" s="132"/>
      <c r="F100" s="132"/>
      <c r="G100" s="132"/>
      <c r="H100" s="132"/>
      <c r="I100" s="132"/>
      <c r="J100" s="133">
        <f>J140</f>
        <v>4294.6000000000004</v>
      </c>
      <c r="L100" s="130"/>
    </row>
    <row r="101" spans="2:65" s="8" customFormat="1" ht="24.95" customHeight="1">
      <c r="B101" s="126"/>
      <c r="D101" s="127" t="s">
        <v>1081</v>
      </c>
      <c r="E101" s="128"/>
      <c r="F101" s="128"/>
      <c r="G101" s="128"/>
      <c r="H101" s="128"/>
      <c r="I101" s="128"/>
      <c r="J101" s="129">
        <f>J147</f>
        <v>46537.079999999973</v>
      </c>
      <c r="L101" s="126"/>
    </row>
    <row r="102" spans="2:65" s="9" customFormat="1" ht="19.899999999999999" customHeight="1">
      <c r="B102" s="130"/>
      <c r="D102" s="131" t="s">
        <v>1082</v>
      </c>
      <c r="E102" s="132"/>
      <c r="F102" s="132"/>
      <c r="G102" s="132"/>
      <c r="H102" s="132"/>
      <c r="I102" s="132"/>
      <c r="J102" s="133">
        <f>J148</f>
        <v>44173.879999999976</v>
      </c>
      <c r="L102" s="130"/>
    </row>
    <row r="103" spans="2:65" s="9" customFormat="1" ht="19.899999999999999" customHeight="1">
      <c r="B103" s="130"/>
      <c r="D103" s="131" t="s">
        <v>1083</v>
      </c>
      <c r="E103" s="132"/>
      <c r="F103" s="132"/>
      <c r="G103" s="132"/>
      <c r="H103" s="132"/>
      <c r="I103" s="132"/>
      <c r="J103" s="133">
        <f>J268</f>
        <v>163.19999999999999</v>
      </c>
      <c r="L103" s="130"/>
    </row>
    <row r="104" spans="2:65" s="9" customFormat="1" ht="19.899999999999999" customHeight="1">
      <c r="B104" s="130"/>
      <c r="D104" s="131" t="s">
        <v>1084</v>
      </c>
      <c r="E104" s="132"/>
      <c r="F104" s="132"/>
      <c r="G104" s="132"/>
      <c r="H104" s="132"/>
      <c r="I104" s="132"/>
      <c r="J104" s="133">
        <f>J271</f>
        <v>2200</v>
      </c>
      <c r="L104" s="130"/>
    </row>
    <row r="105" spans="2:65" s="8" customFormat="1" ht="24.95" customHeight="1">
      <c r="B105" s="126"/>
      <c r="D105" s="127" t="s">
        <v>156</v>
      </c>
      <c r="E105" s="128"/>
      <c r="F105" s="128"/>
      <c r="G105" s="128"/>
      <c r="H105" s="128"/>
      <c r="I105" s="128"/>
      <c r="J105" s="129">
        <f>J274</f>
        <v>1660</v>
      </c>
      <c r="L105" s="126"/>
    </row>
    <row r="106" spans="2:65" s="8" customFormat="1" ht="21.75" customHeight="1">
      <c r="B106" s="126"/>
      <c r="D106" s="134" t="s">
        <v>157</v>
      </c>
      <c r="J106" s="135">
        <f>J278</f>
        <v>0</v>
      </c>
      <c r="L106" s="126"/>
    </row>
    <row r="107" spans="2:65" s="1" customFormat="1" ht="21.75" customHeight="1">
      <c r="B107" s="34"/>
      <c r="L107" s="34"/>
    </row>
    <row r="108" spans="2:65" s="1" customFormat="1" ht="6.95" customHeight="1">
      <c r="B108" s="34"/>
      <c r="L108" s="34"/>
    </row>
    <row r="109" spans="2:65" s="1" customFormat="1" ht="29.25" customHeight="1">
      <c r="B109" s="34"/>
      <c r="C109" s="125" t="s">
        <v>158</v>
      </c>
      <c r="J109" s="136">
        <f>ROUND(J110 + J111 + J112 + J113 + J114 + J115,2)</f>
        <v>0</v>
      </c>
      <c r="L109" s="34"/>
      <c r="N109" s="137" t="s">
        <v>42</v>
      </c>
    </row>
    <row r="110" spans="2:65" s="1" customFormat="1" ht="18" customHeight="1">
      <c r="B110" s="34"/>
      <c r="D110" s="239" t="s">
        <v>159</v>
      </c>
      <c r="E110" s="240"/>
      <c r="F110" s="240"/>
      <c r="J110" s="100">
        <v>0</v>
      </c>
      <c r="L110" s="138"/>
      <c r="M110" s="139"/>
      <c r="N110" s="140" t="s">
        <v>44</v>
      </c>
      <c r="O110" s="139"/>
      <c r="P110" s="139"/>
      <c r="Q110" s="139"/>
      <c r="R110" s="139"/>
      <c r="S110" s="139"/>
      <c r="T110" s="139"/>
      <c r="U110" s="139"/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41" t="s">
        <v>160</v>
      </c>
      <c r="AZ110" s="139"/>
      <c r="BA110" s="139"/>
      <c r="BB110" s="139"/>
      <c r="BC110" s="139"/>
      <c r="BD110" s="139"/>
      <c r="BE110" s="142">
        <f t="shared" ref="BE110:BE115" si="0">IF(N110="základná",J110,0)</f>
        <v>0</v>
      </c>
      <c r="BF110" s="142">
        <f t="shared" ref="BF110:BF115" si="1">IF(N110="znížená",J110,0)</f>
        <v>0</v>
      </c>
      <c r="BG110" s="142">
        <f t="shared" ref="BG110:BG115" si="2">IF(N110="zákl. prenesená",J110,0)</f>
        <v>0</v>
      </c>
      <c r="BH110" s="142">
        <f t="shared" ref="BH110:BH115" si="3">IF(N110="zníž. prenesená",J110,0)</f>
        <v>0</v>
      </c>
      <c r="BI110" s="142">
        <f t="shared" ref="BI110:BI115" si="4">IF(N110="nulová",J110,0)</f>
        <v>0</v>
      </c>
      <c r="BJ110" s="141" t="s">
        <v>90</v>
      </c>
      <c r="BK110" s="139"/>
      <c r="BL110" s="139"/>
      <c r="BM110" s="139"/>
    </row>
    <row r="111" spans="2:65" s="1" customFormat="1" ht="18" customHeight="1">
      <c r="B111" s="34"/>
      <c r="D111" s="239" t="s">
        <v>1085</v>
      </c>
      <c r="E111" s="240"/>
      <c r="F111" s="240"/>
      <c r="J111" s="100">
        <v>0</v>
      </c>
      <c r="L111" s="138"/>
      <c r="M111" s="139"/>
      <c r="N111" s="140" t="s">
        <v>44</v>
      </c>
      <c r="O111" s="139"/>
      <c r="P111" s="139"/>
      <c r="Q111" s="139"/>
      <c r="R111" s="139"/>
      <c r="S111" s="139"/>
      <c r="T111" s="139"/>
      <c r="U111" s="139"/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/>
      <c r="AF111" s="139"/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41" t="s">
        <v>160</v>
      </c>
      <c r="AZ111" s="139"/>
      <c r="BA111" s="139"/>
      <c r="BB111" s="139"/>
      <c r="BC111" s="139"/>
      <c r="BD111" s="139"/>
      <c r="BE111" s="142">
        <f t="shared" si="0"/>
        <v>0</v>
      </c>
      <c r="BF111" s="142">
        <f t="shared" si="1"/>
        <v>0</v>
      </c>
      <c r="BG111" s="142">
        <f t="shared" si="2"/>
        <v>0</v>
      </c>
      <c r="BH111" s="142">
        <f t="shared" si="3"/>
        <v>0</v>
      </c>
      <c r="BI111" s="142">
        <f t="shared" si="4"/>
        <v>0</v>
      </c>
      <c r="BJ111" s="141" t="s">
        <v>90</v>
      </c>
      <c r="BK111" s="139"/>
      <c r="BL111" s="139"/>
      <c r="BM111" s="139"/>
    </row>
    <row r="112" spans="2:65" s="1" customFormat="1" ht="18" customHeight="1">
      <c r="B112" s="34"/>
      <c r="D112" s="239" t="s">
        <v>162</v>
      </c>
      <c r="E112" s="240"/>
      <c r="F112" s="240"/>
      <c r="J112" s="100">
        <v>0</v>
      </c>
      <c r="L112" s="138"/>
      <c r="M112" s="139"/>
      <c r="N112" s="140" t="s">
        <v>44</v>
      </c>
      <c r="O112" s="139"/>
      <c r="P112" s="139"/>
      <c r="Q112" s="139"/>
      <c r="R112" s="139"/>
      <c r="S112" s="139"/>
      <c r="T112" s="139"/>
      <c r="U112" s="139"/>
      <c r="V112" s="139"/>
      <c r="W112" s="139"/>
      <c r="X112" s="139"/>
      <c r="Y112" s="139"/>
      <c r="Z112" s="139"/>
      <c r="AA112" s="139"/>
      <c r="AB112" s="139"/>
      <c r="AC112" s="139"/>
      <c r="AD112" s="139"/>
      <c r="AE112" s="139"/>
      <c r="AF112" s="139"/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41" t="s">
        <v>160</v>
      </c>
      <c r="AZ112" s="139"/>
      <c r="BA112" s="139"/>
      <c r="BB112" s="139"/>
      <c r="BC112" s="139"/>
      <c r="BD112" s="139"/>
      <c r="BE112" s="142">
        <f t="shared" si="0"/>
        <v>0</v>
      </c>
      <c r="BF112" s="142">
        <f t="shared" si="1"/>
        <v>0</v>
      </c>
      <c r="BG112" s="142">
        <f t="shared" si="2"/>
        <v>0</v>
      </c>
      <c r="BH112" s="142">
        <f t="shared" si="3"/>
        <v>0</v>
      </c>
      <c r="BI112" s="142">
        <f t="shared" si="4"/>
        <v>0</v>
      </c>
      <c r="BJ112" s="141" t="s">
        <v>90</v>
      </c>
      <c r="BK112" s="139"/>
      <c r="BL112" s="139"/>
      <c r="BM112" s="139"/>
    </row>
    <row r="113" spans="2:65" s="1" customFormat="1" ht="18" customHeight="1">
      <c r="B113" s="34"/>
      <c r="D113" s="239" t="s">
        <v>163</v>
      </c>
      <c r="E113" s="240"/>
      <c r="F113" s="240"/>
      <c r="J113" s="100">
        <v>0</v>
      </c>
      <c r="L113" s="138"/>
      <c r="M113" s="139"/>
      <c r="N113" s="140" t="s">
        <v>44</v>
      </c>
      <c r="O113" s="139"/>
      <c r="P113" s="139"/>
      <c r="Q113" s="139"/>
      <c r="R113" s="139"/>
      <c r="S113" s="139"/>
      <c r="T113" s="139"/>
      <c r="U113" s="139"/>
      <c r="V113" s="139"/>
      <c r="W113" s="139"/>
      <c r="X113" s="139"/>
      <c r="Y113" s="139"/>
      <c r="Z113" s="139"/>
      <c r="AA113" s="139"/>
      <c r="AB113" s="139"/>
      <c r="AC113" s="139"/>
      <c r="AD113" s="139"/>
      <c r="AE113" s="139"/>
      <c r="AF113" s="139"/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41" t="s">
        <v>160</v>
      </c>
      <c r="AZ113" s="139"/>
      <c r="BA113" s="139"/>
      <c r="BB113" s="139"/>
      <c r="BC113" s="139"/>
      <c r="BD113" s="139"/>
      <c r="BE113" s="142">
        <f t="shared" si="0"/>
        <v>0</v>
      </c>
      <c r="BF113" s="142">
        <f t="shared" si="1"/>
        <v>0</v>
      </c>
      <c r="BG113" s="142">
        <f t="shared" si="2"/>
        <v>0</v>
      </c>
      <c r="BH113" s="142">
        <f t="shared" si="3"/>
        <v>0</v>
      </c>
      <c r="BI113" s="142">
        <f t="shared" si="4"/>
        <v>0</v>
      </c>
      <c r="BJ113" s="141" t="s">
        <v>90</v>
      </c>
      <c r="BK113" s="139"/>
      <c r="BL113" s="139"/>
      <c r="BM113" s="139"/>
    </row>
    <row r="114" spans="2:65" s="1" customFormat="1" ht="18" customHeight="1">
      <c r="B114" s="34"/>
      <c r="D114" s="239" t="s">
        <v>1086</v>
      </c>
      <c r="E114" s="240"/>
      <c r="F114" s="240"/>
      <c r="J114" s="100">
        <v>0</v>
      </c>
      <c r="L114" s="138"/>
      <c r="M114" s="139"/>
      <c r="N114" s="140" t="s">
        <v>44</v>
      </c>
      <c r="O114" s="139"/>
      <c r="P114" s="139"/>
      <c r="Q114" s="139"/>
      <c r="R114" s="139"/>
      <c r="S114" s="139"/>
      <c r="T114" s="139"/>
      <c r="U114" s="139"/>
      <c r="V114" s="139"/>
      <c r="W114" s="139"/>
      <c r="X114" s="139"/>
      <c r="Y114" s="139"/>
      <c r="Z114" s="139"/>
      <c r="AA114" s="139"/>
      <c r="AB114" s="139"/>
      <c r="AC114" s="139"/>
      <c r="AD114" s="139"/>
      <c r="AE114" s="139"/>
      <c r="AF114" s="139"/>
      <c r="AG114" s="139"/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141" t="s">
        <v>160</v>
      </c>
      <c r="AZ114" s="139"/>
      <c r="BA114" s="139"/>
      <c r="BB114" s="139"/>
      <c r="BC114" s="139"/>
      <c r="BD114" s="139"/>
      <c r="BE114" s="142">
        <f t="shared" si="0"/>
        <v>0</v>
      </c>
      <c r="BF114" s="142">
        <f t="shared" si="1"/>
        <v>0</v>
      </c>
      <c r="BG114" s="142">
        <f t="shared" si="2"/>
        <v>0</v>
      </c>
      <c r="BH114" s="142">
        <f t="shared" si="3"/>
        <v>0</v>
      </c>
      <c r="BI114" s="142">
        <f t="shared" si="4"/>
        <v>0</v>
      </c>
      <c r="BJ114" s="141" t="s">
        <v>90</v>
      </c>
      <c r="BK114" s="139"/>
      <c r="BL114" s="139"/>
      <c r="BM114" s="139"/>
    </row>
    <row r="115" spans="2:65" s="1" customFormat="1" ht="18" customHeight="1">
      <c r="B115" s="34"/>
      <c r="D115" s="99" t="s">
        <v>165</v>
      </c>
      <c r="J115" s="100">
        <f>ROUND(J32*T115,2)</f>
        <v>0</v>
      </c>
      <c r="L115" s="138"/>
      <c r="M115" s="139"/>
      <c r="N115" s="140" t="s">
        <v>44</v>
      </c>
      <c r="O115" s="139"/>
      <c r="P115" s="139"/>
      <c r="Q115" s="139"/>
      <c r="R115" s="139"/>
      <c r="S115" s="139"/>
      <c r="T115" s="139"/>
      <c r="U115" s="139"/>
      <c r="V115" s="139"/>
      <c r="W115" s="139"/>
      <c r="X115" s="139"/>
      <c r="Y115" s="139"/>
      <c r="Z115" s="139"/>
      <c r="AA115" s="139"/>
      <c r="AB115" s="139"/>
      <c r="AC115" s="139"/>
      <c r="AD115" s="139"/>
      <c r="AE115" s="139"/>
      <c r="AF115" s="139"/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41" t="s">
        <v>166</v>
      </c>
      <c r="AZ115" s="139"/>
      <c r="BA115" s="139"/>
      <c r="BB115" s="139"/>
      <c r="BC115" s="139"/>
      <c r="BD115" s="139"/>
      <c r="BE115" s="142">
        <f t="shared" si="0"/>
        <v>0</v>
      </c>
      <c r="BF115" s="142">
        <f t="shared" si="1"/>
        <v>0</v>
      </c>
      <c r="BG115" s="142">
        <f t="shared" si="2"/>
        <v>0</v>
      </c>
      <c r="BH115" s="142">
        <f t="shared" si="3"/>
        <v>0</v>
      </c>
      <c r="BI115" s="142">
        <f t="shared" si="4"/>
        <v>0</v>
      </c>
      <c r="BJ115" s="141" t="s">
        <v>90</v>
      </c>
      <c r="BK115" s="139"/>
      <c r="BL115" s="139"/>
      <c r="BM115" s="139"/>
    </row>
    <row r="116" spans="2:65" s="1" customFormat="1">
      <c r="B116" s="34"/>
      <c r="L116" s="34"/>
    </row>
    <row r="117" spans="2:65" s="1" customFormat="1" ht="29.25" customHeight="1">
      <c r="B117" s="34"/>
      <c r="C117" s="106" t="s">
        <v>132</v>
      </c>
      <c r="D117" s="107"/>
      <c r="E117" s="107"/>
      <c r="F117" s="107"/>
      <c r="G117" s="107"/>
      <c r="H117" s="107"/>
      <c r="I117" s="107"/>
      <c r="J117" s="108">
        <f>ROUND(J98+J109,2)</f>
        <v>52491.68</v>
      </c>
      <c r="K117" s="107"/>
      <c r="L117" s="34"/>
    </row>
    <row r="118" spans="2:65" s="1" customFormat="1" ht="6.95" customHeight="1"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34"/>
    </row>
    <row r="122" spans="2:65" s="1" customFormat="1" ht="6.95" customHeight="1">
      <c r="B122" s="51"/>
      <c r="C122" s="52"/>
      <c r="D122" s="52"/>
      <c r="E122" s="52"/>
      <c r="F122" s="52"/>
      <c r="G122" s="52"/>
      <c r="H122" s="52"/>
      <c r="I122" s="52"/>
      <c r="J122" s="52"/>
      <c r="K122" s="52"/>
      <c r="L122" s="34"/>
    </row>
    <row r="123" spans="2:65" s="1" customFormat="1" ht="24.95" customHeight="1">
      <c r="B123" s="34"/>
      <c r="C123" s="21" t="s">
        <v>167</v>
      </c>
      <c r="L123" s="34"/>
    </row>
    <row r="124" spans="2:65" s="1" customFormat="1" ht="6.95" customHeight="1">
      <c r="B124" s="34"/>
      <c r="L124" s="34"/>
    </row>
    <row r="125" spans="2:65" s="1" customFormat="1" ht="12" customHeight="1">
      <c r="B125" s="34"/>
      <c r="C125" s="27" t="s">
        <v>15</v>
      </c>
      <c r="L125" s="34"/>
    </row>
    <row r="126" spans="2:65" s="1" customFormat="1" ht="16.5" customHeight="1">
      <c r="B126" s="34"/>
      <c r="E126" s="290" t="str">
        <f>E7</f>
        <v>NÚRCH - modernizácia vybraných rehabilitačných priestorov</v>
      </c>
      <c r="F126" s="292"/>
      <c r="G126" s="292"/>
      <c r="H126" s="292"/>
      <c r="L126" s="34"/>
    </row>
    <row r="127" spans="2:65" ht="12" customHeight="1">
      <c r="B127" s="20"/>
      <c r="C127" s="27" t="s">
        <v>134</v>
      </c>
      <c r="L127" s="20"/>
    </row>
    <row r="128" spans="2:65" s="1" customFormat="1" ht="16.5" customHeight="1">
      <c r="B128" s="34"/>
      <c r="E128" s="290" t="s">
        <v>135</v>
      </c>
      <c r="F128" s="289"/>
      <c r="G128" s="289"/>
      <c r="H128" s="289"/>
      <c r="L128" s="34"/>
    </row>
    <row r="129" spans="2:65" s="1" customFormat="1" ht="12" customHeight="1">
      <c r="B129" s="34"/>
      <c r="C129" s="27" t="s">
        <v>136</v>
      </c>
      <c r="L129" s="34"/>
    </row>
    <row r="130" spans="2:65" s="1" customFormat="1" ht="16.5" customHeight="1">
      <c r="B130" s="34"/>
      <c r="E130" s="279" t="str">
        <f>E11</f>
        <v>02-e - Elektroinštalácie</v>
      </c>
      <c r="F130" s="289"/>
      <c r="G130" s="289"/>
      <c r="H130" s="289"/>
      <c r="L130" s="34"/>
    </row>
    <row r="131" spans="2:65" s="1" customFormat="1" ht="6.95" customHeight="1">
      <c r="B131" s="34"/>
      <c r="L131" s="34"/>
    </row>
    <row r="132" spans="2:65" s="1" customFormat="1" ht="12" customHeight="1">
      <c r="B132" s="34"/>
      <c r="C132" s="27" t="s">
        <v>19</v>
      </c>
      <c r="F132" s="25" t="str">
        <f>F14</f>
        <v>Piešťany, Nábrežie Ivana Krasku, p.č: 5825/2</v>
      </c>
      <c r="I132" s="27" t="s">
        <v>21</v>
      </c>
      <c r="J132" s="57">
        <f>IF(J14="","",J14)</f>
        <v>44967</v>
      </c>
      <c r="L132" s="34"/>
    </row>
    <row r="133" spans="2:65" s="1" customFormat="1" ht="6.95" customHeight="1">
      <c r="B133" s="34"/>
      <c r="L133" s="34"/>
    </row>
    <row r="134" spans="2:65" s="1" customFormat="1" ht="15.2" customHeight="1">
      <c r="B134" s="34"/>
      <c r="C134" s="27" t="s">
        <v>22</v>
      </c>
      <c r="F134" s="25" t="str">
        <f>E17</f>
        <v>NURCH Piešťany, Nábr. I. Krasku 4, 921 12 Piešťany</v>
      </c>
      <c r="I134" s="27" t="s">
        <v>27</v>
      </c>
      <c r="J134" s="30" t="str">
        <f>E23</f>
        <v>Portik spol. s r.o.</v>
      </c>
      <c r="L134" s="34"/>
    </row>
    <row r="135" spans="2:65" s="1" customFormat="1" ht="15.2" customHeight="1">
      <c r="B135" s="34"/>
      <c r="C135" s="27" t="s">
        <v>26</v>
      </c>
      <c r="F135" s="25" t="str">
        <f>IF(E20="","",E20)</f>
        <v>OB-BELSTAV, s.r.o., Olešná 500</v>
      </c>
      <c r="I135" s="27" t="s">
        <v>32</v>
      </c>
      <c r="J135" s="30" t="str">
        <f>E26</f>
        <v>Ing. Michal Hronec</v>
      </c>
      <c r="L135" s="34"/>
    </row>
    <row r="136" spans="2:65" s="1" customFormat="1" ht="10.35" customHeight="1">
      <c r="B136" s="34"/>
      <c r="L136" s="34"/>
    </row>
    <row r="137" spans="2:65" s="10" customFormat="1" ht="29.25" customHeight="1">
      <c r="B137" s="143"/>
      <c r="C137" s="144" t="s">
        <v>168</v>
      </c>
      <c r="D137" s="145" t="s">
        <v>63</v>
      </c>
      <c r="E137" s="145" t="s">
        <v>59</v>
      </c>
      <c r="F137" s="145" t="s">
        <v>60</v>
      </c>
      <c r="G137" s="145" t="s">
        <v>169</v>
      </c>
      <c r="H137" s="145" t="s">
        <v>170</v>
      </c>
      <c r="I137" s="145" t="s">
        <v>171</v>
      </c>
      <c r="J137" s="146" t="s">
        <v>143</v>
      </c>
      <c r="K137" s="147" t="s">
        <v>172</v>
      </c>
      <c r="L137" s="143"/>
      <c r="M137" s="64" t="s">
        <v>1</v>
      </c>
      <c r="N137" s="65" t="s">
        <v>42</v>
      </c>
      <c r="O137" s="65" t="s">
        <v>173</v>
      </c>
      <c r="P137" s="65" t="s">
        <v>174</v>
      </c>
      <c r="Q137" s="65" t="s">
        <v>175</v>
      </c>
      <c r="R137" s="65" t="s">
        <v>176</v>
      </c>
      <c r="S137" s="65" t="s">
        <v>177</v>
      </c>
      <c r="T137" s="66" t="s">
        <v>178</v>
      </c>
    </row>
    <row r="138" spans="2:65" s="1" customFormat="1" ht="22.9" customHeight="1">
      <c r="B138" s="34"/>
      <c r="C138" s="69" t="s">
        <v>140</v>
      </c>
      <c r="J138" s="148">
        <f>BK138</f>
        <v>52491.679999999971</v>
      </c>
      <c r="L138" s="34"/>
      <c r="M138" s="67"/>
      <c r="N138" s="58"/>
      <c r="O138" s="58"/>
      <c r="P138" s="149">
        <f>P139+P147+P274+P278</f>
        <v>0</v>
      </c>
      <c r="Q138" s="58"/>
      <c r="R138" s="149">
        <f>R139+R147+R274+R278</f>
        <v>2.5819000000000005</v>
      </c>
      <c r="S138" s="58"/>
      <c r="T138" s="150">
        <f>T139+T147+T274+T278</f>
        <v>0.48899999999999999</v>
      </c>
      <c r="AT138" s="17" t="s">
        <v>77</v>
      </c>
      <c r="AU138" s="17" t="s">
        <v>145</v>
      </c>
      <c r="BK138" s="151">
        <f>BK139+BK147+BK274+BK278</f>
        <v>52491.679999999971</v>
      </c>
    </row>
    <row r="139" spans="2:65" s="11" customFormat="1" ht="25.9" customHeight="1">
      <c r="B139" s="152"/>
      <c r="D139" s="153" t="s">
        <v>77</v>
      </c>
      <c r="E139" s="154" t="s">
        <v>179</v>
      </c>
      <c r="F139" s="154" t="s">
        <v>180</v>
      </c>
      <c r="I139" s="155"/>
      <c r="J139" s="135">
        <f>BK139</f>
        <v>4294.6000000000004</v>
      </c>
      <c r="L139" s="152"/>
      <c r="M139" s="156"/>
      <c r="P139" s="157">
        <f>P140</f>
        <v>0</v>
      </c>
      <c r="R139" s="157">
        <f>R140</f>
        <v>0</v>
      </c>
      <c r="T139" s="158">
        <f>T140</f>
        <v>0.48899999999999999</v>
      </c>
      <c r="AR139" s="153" t="s">
        <v>85</v>
      </c>
      <c r="AT139" s="159" t="s">
        <v>77</v>
      </c>
      <c r="AU139" s="159" t="s">
        <v>78</v>
      </c>
      <c r="AY139" s="153" t="s">
        <v>181</v>
      </c>
      <c r="BK139" s="160">
        <f>BK140</f>
        <v>4294.6000000000004</v>
      </c>
    </row>
    <row r="140" spans="2:65" s="11" customFormat="1" ht="22.9" customHeight="1">
      <c r="B140" s="152"/>
      <c r="D140" s="153" t="s">
        <v>77</v>
      </c>
      <c r="E140" s="161" t="s">
        <v>182</v>
      </c>
      <c r="F140" s="161" t="s">
        <v>183</v>
      </c>
      <c r="I140" s="155"/>
      <c r="J140" s="162">
        <f>BK140</f>
        <v>4294.6000000000004</v>
      </c>
      <c r="L140" s="152"/>
      <c r="M140" s="156"/>
      <c r="P140" s="157">
        <f>SUM(P141:P146)</f>
        <v>0</v>
      </c>
      <c r="R140" s="157">
        <f>SUM(R141:R146)</f>
        <v>0</v>
      </c>
      <c r="T140" s="158">
        <f>SUM(T141:T146)</f>
        <v>0.48899999999999999</v>
      </c>
      <c r="AR140" s="153" t="s">
        <v>85</v>
      </c>
      <c r="AT140" s="159" t="s">
        <v>77</v>
      </c>
      <c r="AU140" s="159" t="s">
        <v>85</v>
      </c>
      <c r="AY140" s="153" t="s">
        <v>181</v>
      </c>
      <c r="BK140" s="160">
        <f>SUM(BK141:BK146)</f>
        <v>4294.6000000000004</v>
      </c>
    </row>
    <row r="141" spans="2:65" s="1" customFormat="1" ht="24.2" customHeight="1">
      <c r="B141" s="34"/>
      <c r="C141" s="163" t="s">
        <v>85</v>
      </c>
      <c r="D141" s="163" t="s">
        <v>184</v>
      </c>
      <c r="E141" s="164" t="s">
        <v>1087</v>
      </c>
      <c r="F141" s="165" t="s">
        <v>1088</v>
      </c>
      <c r="G141" s="166" t="s">
        <v>348</v>
      </c>
      <c r="H141" s="167">
        <v>1</v>
      </c>
      <c r="I141" s="168">
        <v>380</v>
      </c>
      <c r="J141" s="169">
        <f t="shared" ref="J141:J146" si="5">ROUND(I141*H141,2)</f>
        <v>380</v>
      </c>
      <c r="K141" s="170"/>
      <c r="L141" s="34"/>
      <c r="M141" s="171" t="s">
        <v>1</v>
      </c>
      <c r="N141" s="137" t="s">
        <v>44</v>
      </c>
      <c r="P141" s="172">
        <f t="shared" ref="P141:P146" si="6">O141*H141</f>
        <v>0</v>
      </c>
      <c r="Q141" s="172">
        <v>0</v>
      </c>
      <c r="R141" s="172">
        <f t="shared" ref="R141:R146" si="7">Q141*H141</f>
        <v>0</v>
      </c>
      <c r="S141" s="172">
        <v>2E-3</v>
      </c>
      <c r="T141" s="173">
        <f t="shared" ref="T141:T146" si="8">S141*H141</f>
        <v>2E-3</v>
      </c>
      <c r="AR141" s="174" t="s">
        <v>188</v>
      </c>
      <c r="AT141" s="174" t="s">
        <v>184</v>
      </c>
      <c r="AU141" s="174" t="s">
        <v>90</v>
      </c>
      <c r="AY141" s="17" t="s">
        <v>181</v>
      </c>
      <c r="BE141" s="103">
        <f t="shared" ref="BE141:BE146" si="9">IF(N141="základná",J141,0)</f>
        <v>0</v>
      </c>
      <c r="BF141" s="103">
        <f t="shared" ref="BF141:BF146" si="10">IF(N141="znížená",J141,0)</f>
        <v>380</v>
      </c>
      <c r="BG141" s="103">
        <f t="shared" ref="BG141:BG146" si="11">IF(N141="zákl. prenesená",J141,0)</f>
        <v>0</v>
      </c>
      <c r="BH141" s="103">
        <f t="shared" ref="BH141:BH146" si="12">IF(N141="zníž. prenesená",J141,0)</f>
        <v>0</v>
      </c>
      <c r="BI141" s="103">
        <f t="shared" ref="BI141:BI146" si="13">IF(N141="nulová",J141,0)</f>
        <v>0</v>
      </c>
      <c r="BJ141" s="17" t="s">
        <v>90</v>
      </c>
      <c r="BK141" s="103">
        <f t="shared" ref="BK141:BK146" si="14">ROUND(I141*H141,2)</f>
        <v>380</v>
      </c>
      <c r="BL141" s="17" t="s">
        <v>188</v>
      </c>
      <c r="BM141" s="174" t="s">
        <v>1089</v>
      </c>
    </row>
    <row r="142" spans="2:65" s="1" customFormat="1" ht="24.2" customHeight="1">
      <c r="B142" s="34"/>
      <c r="C142" s="163" t="s">
        <v>90</v>
      </c>
      <c r="D142" s="163" t="s">
        <v>184</v>
      </c>
      <c r="E142" s="164" t="s">
        <v>1090</v>
      </c>
      <c r="F142" s="165" t="s">
        <v>1091</v>
      </c>
      <c r="G142" s="166" t="s">
        <v>348</v>
      </c>
      <c r="H142" s="167">
        <v>1</v>
      </c>
      <c r="I142" s="168">
        <v>1000</v>
      </c>
      <c r="J142" s="169">
        <f t="shared" si="5"/>
        <v>1000</v>
      </c>
      <c r="K142" s="170"/>
      <c r="L142" s="34"/>
      <c r="M142" s="171" t="s">
        <v>1</v>
      </c>
      <c r="N142" s="137" t="s">
        <v>44</v>
      </c>
      <c r="P142" s="172">
        <f t="shared" si="6"/>
        <v>0</v>
      </c>
      <c r="Q142" s="172">
        <v>0</v>
      </c>
      <c r="R142" s="172">
        <f t="shared" si="7"/>
        <v>0</v>
      </c>
      <c r="S142" s="172">
        <v>2E-3</v>
      </c>
      <c r="T142" s="173">
        <f t="shared" si="8"/>
        <v>2E-3</v>
      </c>
      <c r="AR142" s="174" t="s">
        <v>188</v>
      </c>
      <c r="AT142" s="174" t="s">
        <v>184</v>
      </c>
      <c r="AU142" s="174" t="s">
        <v>90</v>
      </c>
      <c r="AY142" s="17" t="s">
        <v>181</v>
      </c>
      <c r="BE142" s="103">
        <f t="shared" si="9"/>
        <v>0</v>
      </c>
      <c r="BF142" s="103">
        <f t="shared" si="10"/>
        <v>1000</v>
      </c>
      <c r="BG142" s="103">
        <f t="shared" si="11"/>
        <v>0</v>
      </c>
      <c r="BH142" s="103">
        <f t="shared" si="12"/>
        <v>0</v>
      </c>
      <c r="BI142" s="103">
        <f t="shared" si="13"/>
        <v>0</v>
      </c>
      <c r="BJ142" s="17" t="s">
        <v>90</v>
      </c>
      <c r="BK142" s="103">
        <f t="shared" si="14"/>
        <v>1000</v>
      </c>
      <c r="BL142" s="17" t="s">
        <v>188</v>
      </c>
      <c r="BM142" s="174" t="s">
        <v>1092</v>
      </c>
    </row>
    <row r="143" spans="2:65" s="1" customFormat="1" ht="49.15" customHeight="1">
      <c r="B143" s="34"/>
      <c r="C143" s="163" t="s">
        <v>95</v>
      </c>
      <c r="D143" s="163" t="s">
        <v>184</v>
      </c>
      <c r="E143" s="164" t="s">
        <v>1093</v>
      </c>
      <c r="F143" s="165" t="s">
        <v>1094</v>
      </c>
      <c r="G143" s="166" t="s">
        <v>348</v>
      </c>
      <c r="H143" s="167">
        <v>1</v>
      </c>
      <c r="I143" s="168">
        <v>1000</v>
      </c>
      <c r="J143" s="169">
        <f t="shared" si="5"/>
        <v>1000</v>
      </c>
      <c r="K143" s="170"/>
      <c r="L143" s="34"/>
      <c r="M143" s="171" t="s">
        <v>1</v>
      </c>
      <c r="N143" s="137" t="s">
        <v>44</v>
      </c>
      <c r="P143" s="172">
        <f t="shared" si="6"/>
        <v>0</v>
      </c>
      <c r="Q143" s="172">
        <v>0</v>
      </c>
      <c r="R143" s="172">
        <f t="shared" si="7"/>
        <v>0</v>
      </c>
      <c r="S143" s="172">
        <v>2E-3</v>
      </c>
      <c r="T143" s="173">
        <f t="shared" si="8"/>
        <v>2E-3</v>
      </c>
      <c r="AR143" s="174" t="s">
        <v>188</v>
      </c>
      <c r="AT143" s="174" t="s">
        <v>184</v>
      </c>
      <c r="AU143" s="174" t="s">
        <v>90</v>
      </c>
      <c r="AY143" s="17" t="s">
        <v>181</v>
      </c>
      <c r="BE143" s="103">
        <f t="shared" si="9"/>
        <v>0</v>
      </c>
      <c r="BF143" s="103">
        <f t="shared" si="10"/>
        <v>1000</v>
      </c>
      <c r="BG143" s="103">
        <f t="shared" si="11"/>
        <v>0</v>
      </c>
      <c r="BH143" s="103">
        <f t="shared" si="12"/>
        <v>0</v>
      </c>
      <c r="BI143" s="103">
        <f t="shared" si="13"/>
        <v>0</v>
      </c>
      <c r="BJ143" s="17" t="s">
        <v>90</v>
      </c>
      <c r="BK143" s="103">
        <f t="shared" si="14"/>
        <v>1000</v>
      </c>
      <c r="BL143" s="17" t="s">
        <v>188</v>
      </c>
      <c r="BM143" s="174" t="s">
        <v>1095</v>
      </c>
    </row>
    <row r="144" spans="2:65" s="1" customFormat="1" ht="24.2" customHeight="1">
      <c r="B144" s="34"/>
      <c r="C144" s="163" t="s">
        <v>188</v>
      </c>
      <c r="D144" s="163" t="s">
        <v>184</v>
      </c>
      <c r="E144" s="164" t="s">
        <v>1096</v>
      </c>
      <c r="F144" s="165" t="s">
        <v>1097</v>
      </c>
      <c r="G144" s="166" t="s">
        <v>263</v>
      </c>
      <c r="H144" s="167">
        <v>2100</v>
      </c>
      <c r="I144" s="168">
        <v>0.5</v>
      </c>
      <c r="J144" s="169">
        <f t="shared" si="5"/>
        <v>1050</v>
      </c>
      <c r="K144" s="170"/>
      <c r="L144" s="34"/>
      <c r="M144" s="171" t="s">
        <v>1</v>
      </c>
      <c r="N144" s="137" t="s">
        <v>44</v>
      </c>
      <c r="P144" s="172">
        <f t="shared" si="6"/>
        <v>0</v>
      </c>
      <c r="Q144" s="172">
        <v>0</v>
      </c>
      <c r="R144" s="172">
        <f t="shared" si="7"/>
        <v>0</v>
      </c>
      <c r="S144" s="172">
        <v>1.0000000000000001E-5</v>
      </c>
      <c r="T144" s="173">
        <f t="shared" si="8"/>
        <v>2.1000000000000001E-2</v>
      </c>
      <c r="AR144" s="174" t="s">
        <v>188</v>
      </c>
      <c r="AT144" s="174" t="s">
        <v>184</v>
      </c>
      <c r="AU144" s="174" t="s">
        <v>90</v>
      </c>
      <c r="AY144" s="17" t="s">
        <v>181</v>
      </c>
      <c r="BE144" s="103">
        <f t="shared" si="9"/>
        <v>0</v>
      </c>
      <c r="BF144" s="103">
        <f t="shared" si="10"/>
        <v>1050</v>
      </c>
      <c r="BG144" s="103">
        <f t="shared" si="11"/>
        <v>0</v>
      </c>
      <c r="BH144" s="103">
        <f t="shared" si="12"/>
        <v>0</v>
      </c>
      <c r="BI144" s="103">
        <f t="shared" si="13"/>
        <v>0</v>
      </c>
      <c r="BJ144" s="17" t="s">
        <v>90</v>
      </c>
      <c r="BK144" s="103">
        <f t="shared" si="14"/>
        <v>1050</v>
      </c>
      <c r="BL144" s="17" t="s">
        <v>188</v>
      </c>
      <c r="BM144" s="174" t="s">
        <v>1098</v>
      </c>
    </row>
    <row r="145" spans="2:65" s="1" customFormat="1" ht="33" customHeight="1">
      <c r="B145" s="34"/>
      <c r="C145" s="163" t="s">
        <v>210</v>
      </c>
      <c r="D145" s="163" t="s">
        <v>184</v>
      </c>
      <c r="E145" s="164" t="s">
        <v>1099</v>
      </c>
      <c r="F145" s="165" t="s">
        <v>1100</v>
      </c>
      <c r="G145" s="166" t="s">
        <v>225</v>
      </c>
      <c r="H145" s="167">
        <v>62</v>
      </c>
      <c r="I145" s="168">
        <v>3.3</v>
      </c>
      <c r="J145" s="169">
        <f t="shared" si="5"/>
        <v>204.6</v>
      </c>
      <c r="K145" s="170"/>
      <c r="L145" s="34"/>
      <c r="M145" s="171" t="s">
        <v>1</v>
      </c>
      <c r="N145" s="137" t="s">
        <v>44</v>
      </c>
      <c r="P145" s="172">
        <f t="shared" si="6"/>
        <v>0</v>
      </c>
      <c r="Q145" s="172">
        <v>0</v>
      </c>
      <c r="R145" s="172">
        <f t="shared" si="7"/>
        <v>0</v>
      </c>
      <c r="S145" s="172">
        <v>1E-3</v>
      </c>
      <c r="T145" s="173">
        <f t="shared" si="8"/>
        <v>6.2E-2</v>
      </c>
      <c r="AR145" s="174" t="s">
        <v>188</v>
      </c>
      <c r="AT145" s="174" t="s">
        <v>184</v>
      </c>
      <c r="AU145" s="174" t="s">
        <v>90</v>
      </c>
      <c r="AY145" s="17" t="s">
        <v>181</v>
      </c>
      <c r="BE145" s="103">
        <f t="shared" si="9"/>
        <v>0</v>
      </c>
      <c r="BF145" s="103">
        <f t="shared" si="10"/>
        <v>204.6</v>
      </c>
      <c r="BG145" s="103">
        <f t="shared" si="11"/>
        <v>0</v>
      </c>
      <c r="BH145" s="103">
        <f t="shared" si="12"/>
        <v>0</v>
      </c>
      <c r="BI145" s="103">
        <f t="shared" si="13"/>
        <v>0</v>
      </c>
      <c r="BJ145" s="17" t="s">
        <v>90</v>
      </c>
      <c r="BK145" s="103">
        <f t="shared" si="14"/>
        <v>204.6</v>
      </c>
      <c r="BL145" s="17" t="s">
        <v>188</v>
      </c>
      <c r="BM145" s="174" t="s">
        <v>1101</v>
      </c>
    </row>
    <row r="146" spans="2:65" s="1" customFormat="1" ht="24.2" customHeight="1">
      <c r="B146" s="34"/>
      <c r="C146" s="163" t="s">
        <v>216</v>
      </c>
      <c r="D146" s="163" t="s">
        <v>184</v>
      </c>
      <c r="E146" s="164" t="s">
        <v>1102</v>
      </c>
      <c r="F146" s="165" t="s">
        <v>1103</v>
      </c>
      <c r="G146" s="166" t="s">
        <v>279</v>
      </c>
      <c r="H146" s="167">
        <v>200</v>
      </c>
      <c r="I146" s="168">
        <v>3.3</v>
      </c>
      <c r="J146" s="169">
        <f t="shared" si="5"/>
        <v>660</v>
      </c>
      <c r="K146" s="170"/>
      <c r="L146" s="34"/>
      <c r="M146" s="171" t="s">
        <v>1</v>
      </c>
      <c r="N146" s="137" t="s">
        <v>44</v>
      </c>
      <c r="P146" s="172">
        <f t="shared" si="6"/>
        <v>0</v>
      </c>
      <c r="Q146" s="172">
        <v>0</v>
      </c>
      <c r="R146" s="172">
        <f t="shared" si="7"/>
        <v>0</v>
      </c>
      <c r="S146" s="172">
        <v>2E-3</v>
      </c>
      <c r="T146" s="173">
        <f t="shared" si="8"/>
        <v>0.4</v>
      </c>
      <c r="AR146" s="174" t="s">
        <v>188</v>
      </c>
      <c r="AT146" s="174" t="s">
        <v>184</v>
      </c>
      <c r="AU146" s="174" t="s">
        <v>90</v>
      </c>
      <c r="AY146" s="17" t="s">
        <v>181</v>
      </c>
      <c r="BE146" s="103">
        <f t="shared" si="9"/>
        <v>0</v>
      </c>
      <c r="BF146" s="103">
        <f t="shared" si="10"/>
        <v>660</v>
      </c>
      <c r="BG146" s="103">
        <f t="shared" si="11"/>
        <v>0</v>
      </c>
      <c r="BH146" s="103">
        <f t="shared" si="12"/>
        <v>0</v>
      </c>
      <c r="BI146" s="103">
        <f t="shared" si="13"/>
        <v>0</v>
      </c>
      <c r="BJ146" s="17" t="s">
        <v>90</v>
      </c>
      <c r="BK146" s="103">
        <f t="shared" si="14"/>
        <v>660</v>
      </c>
      <c r="BL146" s="17" t="s">
        <v>188</v>
      </c>
      <c r="BM146" s="174" t="s">
        <v>1104</v>
      </c>
    </row>
    <row r="147" spans="2:65" s="11" customFormat="1" ht="25.9" customHeight="1">
      <c r="B147" s="152"/>
      <c r="D147" s="153" t="s">
        <v>77</v>
      </c>
      <c r="E147" s="154" t="s">
        <v>509</v>
      </c>
      <c r="F147" s="154" t="s">
        <v>1105</v>
      </c>
      <c r="I147" s="155"/>
      <c r="J147" s="135">
        <f>BK147</f>
        <v>46537.079999999973</v>
      </c>
      <c r="L147" s="152"/>
      <c r="M147" s="156"/>
      <c r="P147" s="157">
        <f>P148+P268+P271</f>
        <v>0</v>
      </c>
      <c r="R147" s="157">
        <f>R148+R268+R271</f>
        <v>2.5819000000000005</v>
      </c>
      <c r="T147" s="158">
        <f>T148+T268+T271</f>
        <v>0</v>
      </c>
      <c r="AR147" s="153" t="s">
        <v>95</v>
      </c>
      <c r="AT147" s="159" t="s">
        <v>77</v>
      </c>
      <c r="AU147" s="159" t="s">
        <v>78</v>
      </c>
      <c r="AY147" s="153" t="s">
        <v>181</v>
      </c>
      <c r="BK147" s="160">
        <f>BK148+BK268+BK271</f>
        <v>46537.079999999973</v>
      </c>
    </row>
    <row r="148" spans="2:65" s="11" customFormat="1" ht="22.9" customHeight="1">
      <c r="B148" s="152"/>
      <c r="D148" s="153" t="s">
        <v>77</v>
      </c>
      <c r="E148" s="161" t="s">
        <v>1106</v>
      </c>
      <c r="F148" s="161" t="s">
        <v>1107</v>
      </c>
      <c r="I148" s="155"/>
      <c r="J148" s="162">
        <f>BK148</f>
        <v>44173.879999999976</v>
      </c>
      <c r="L148" s="152"/>
      <c r="M148" s="156"/>
      <c r="P148" s="157">
        <f>SUM(P149:P267)</f>
        <v>0</v>
      </c>
      <c r="R148" s="157">
        <f>SUM(R149:R267)</f>
        <v>2.5798200000000007</v>
      </c>
      <c r="T148" s="158">
        <f>SUM(T149:T267)</f>
        <v>0</v>
      </c>
      <c r="AR148" s="153" t="s">
        <v>95</v>
      </c>
      <c r="AT148" s="159" t="s">
        <v>77</v>
      </c>
      <c r="AU148" s="159" t="s">
        <v>85</v>
      </c>
      <c r="AY148" s="153" t="s">
        <v>181</v>
      </c>
      <c r="BK148" s="160">
        <f>SUM(BK149:BK267)</f>
        <v>44173.879999999976</v>
      </c>
    </row>
    <row r="149" spans="2:65" s="1" customFormat="1" ht="24.2" customHeight="1">
      <c r="B149" s="34"/>
      <c r="C149" s="163" t="s">
        <v>222</v>
      </c>
      <c r="D149" s="163" t="s">
        <v>184</v>
      </c>
      <c r="E149" s="164" t="s">
        <v>1108</v>
      </c>
      <c r="F149" s="165" t="s">
        <v>1109</v>
      </c>
      <c r="G149" s="166" t="s">
        <v>279</v>
      </c>
      <c r="H149" s="167">
        <v>80</v>
      </c>
      <c r="I149" s="168">
        <v>10.68</v>
      </c>
      <c r="J149" s="169">
        <f t="shared" ref="J149:J180" si="15">ROUND(I149*H149,2)</f>
        <v>854.4</v>
      </c>
      <c r="K149" s="170"/>
      <c r="L149" s="34"/>
      <c r="M149" s="171" t="s">
        <v>1</v>
      </c>
      <c r="N149" s="137" t="s">
        <v>44</v>
      </c>
      <c r="P149" s="172">
        <f t="shared" ref="P149:P180" si="16">O149*H149</f>
        <v>0</v>
      </c>
      <c r="Q149" s="172">
        <v>0</v>
      </c>
      <c r="R149" s="172">
        <f t="shared" ref="R149:R180" si="17">Q149*H149</f>
        <v>0</v>
      </c>
      <c r="S149" s="172">
        <v>0</v>
      </c>
      <c r="T149" s="173">
        <f t="shared" ref="T149:T180" si="18">S149*H149</f>
        <v>0</v>
      </c>
      <c r="AR149" s="174" t="s">
        <v>811</v>
      </c>
      <c r="AT149" s="174" t="s">
        <v>184</v>
      </c>
      <c r="AU149" s="174" t="s">
        <v>90</v>
      </c>
      <c r="AY149" s="17" t="s">
        <v>181</v>
      </c>
      <c r="BE149" s="103">
        <f t="shared" ref="BE149:BE180" si="19">IF(N149="základná",J149,0)</f>
        <v>0</v>
      </c>
      <c r="BF149" s="103">
        <f t="shared" ref="BF149:BF180" si="20">IF(N149="znížená",J149,0)</f>
        <v>854.4</v>
      </c>
      <c r="BG149" s="103">
        <f t="shared" ref="BG149:BG180" si="21">IF(N149="zákl. prenesená",J149,0)</f>
        <v>0</v>
      </c>
      <c r="BH149" s="103">
        <f t="shared" ref="BH149:BH180" si="22">IF(N149="zníž. prenesená",J149,0)</f>
        <v>0</v>
      </c>
      <c r="BI149" s="103">
        <f t="shared" ref="BI149:BI180" si="23">IF(N149="nulová",J149,0)</f>
        <v>0</v>
      </c>
      <c r="BJ149" s="17" t="s">
        <v>90</v>
      </c>
      <c r="BK149" s="103">
        <f t="shared" ref="BK149:BK180" si="24">ROUND(I149*H149,2)</f>
        <v>854.4</v>
      </c>
      <c r="BL149" s="17" t="s">
        <v>811</v>
      </c>
      <c r="BM149" s="174" t="s">
        <v>1110</v>
      </c>
    </row>
    <row r="150" spans="2:65" s="1" customFormat="1" ht="21.75" customHeight="1">
      <c r="B150" s="34"/>
      <c r="C150" s="205" t="s">
        <v>229</v>
      </c>
      <c r="D150" s="205" t="s">
        <v>509</v>
      </c>
      <c r="E150" s="206" t="s">
        <v>1111</v>
      </c>
      <c r="F150" s="207" t="s">
        <v>1112</v>
      </c>
      <c r="G150" s="208" t="s">
        <v>279</v>
      </c>
      <c r="H150" s="209">
        <v>80</v>
      </c>
      <c r="I150" s="210">
        <v>15.6</v>
      </c>
      <c r="J150" s="211">
        <f t="shared" si="15"/>
        <v>1248</v>
      </c>
      <c r="K150" s="212"/>
      <c r="L150" s="213"/>
      <c r="M150" s="214" t="s">
        <v>1</v>
      </c>
      <c r="N150" s="215" t="s">
        <v>44</v>
      </c>
      <c r="P150" s="172">
        <f t="shared" si="16"/>
        <v>0</v>
      </c>
      <c r="Q150" s="172">
        <v>1.57E-3</v>
      </c>
      <c r="R150" s="172">
        <f t="shared" si="17"/>
        <v>0.12559999999999999</v>
      </c>
      <c r="S150" s="172">
        <v>0</v>
      </c>
      <c r="T150" s="173">
        <f t="shared" si="18"/>
        <v>0</v>
      </c>
      <c r="AR150" s="174" t="s">
        <v>916</v>
      </c>
      <c r="AT150" s="174" t="s">
        <v>509</v>
      </c>
      <c r="AU150" s="174" t="s">
        <v>90</v>
      </c>
      <c r="AY150" s="17" t="s">
        <v>181</v>
      </c>
      <c r="BE150" s="103">
        <f t="shared" si="19"/>
        <v>0</v>
      </c>
      <c r="BF150" s="103">
        <f t="shared" si="20"/>
        <v>1248</v>
      </c>
      <c r="BG150" s="103">
        <f t="shared" si="21"/>
        <v>0</v>
      </c>
      <c r="BH150" s="103">
        <f t="shared" si="22"/>
        <v>0</v>
      </c>
      <c r="BI150" s="103">
        <f t="shared" si="23"/>
        <v>0</v>
      </c>
      <c r="BJ150" s="17" t="s">
        <v>90</v>
      </c>
      <c r="BK150" s="103">
        <f t="shared" si="24"/>
        <v>1248</v>
      </c>
      <c r="BL150" s="17" t="s">
        <v>916</v>
      </c>
      <c r="BM150" s="174" t="s">
        <v>1113</v>
      </c>
    </row>
    <row r="151" spans="2:65" s="1" customFormat="1" ht="16.5" customHeight="1">
      <c r="B151" s="34"/>
      <c r="C151" s="205" t="s">
        <v>182</v>
      </c>
      <c r="D151" s="205" t="s">
        <v>509</v>
      </c>
      <c r="E151" s="206" t="s">
        <v>1114</v>
      </c>
      <c r="F151" s="207" t="s">
        <v>1115</v>
      </c>
      <c r="G151" s="208" t="s">
        <v>225</v>
      </c>
      <c r="H151" s="209">
        <v>160</v>
      </c>
      <c r="I151" s="210">
        <v>2.2000000000000002</v>
      </c>
      <c r="J151" s="211">
        <f t="shared" si="15"/>
        <v>352</v>
      </c>
      <c r="K151" s="212"/>
      <c r="L151" s="213"/>
      <c r="M151" s="214" t="s">
        <v>1</v>
      </c>
      <c r="N151" s="215" t="s">
        <v>44</v>
      </c>
      <c r="P151" s="172">
        <f t="shared" si="16"/>
        <v>0</v>
      </c>
      <c r="Q151" s="172">
        <v>2.0000000000000002E-5</v>
      </c>
      <c r="R151" s="172">
        <f t="shared" si="17"/>
        <v>3.2000000000000002E-3</v>
      </c>
      <c r="S151" s="172">
        <v>0</v>
      </c>
      <c r="T151" s="173">
        <f t="shared" si="18"/>
        <v>0</v>
      </c>
      <c r="AR151" s="174" t="s">
        <v>916</v>
      </c>
      <c r="AT151" s="174" t="s">
        <v>509</v>
      </c>
      <c r="AU151" s="174" t="s">
        <v>90</v>
      </c>
      <c r="AY151" s="17" t="s">
        <v>181</v>
      </c>
      <c r="BE151" s="103">
        <f t="shared" si="19"/>
        <v>0</v>
      </c>
      <c r="BF151" s="103">
        <f t="shared" si="20"/>
        <v>352</v>
      </c>
      <c r="BG151" s="103">
        <f t="shared" si="21"/>
        <v>0</v>
      </c>
      <c r="BH151" s="103">
        <f t="shared" si="22"/>
        <v>0</v>
      </c>
      <c r="BI151" s="103">
        <f t="shared" si="23"/>
        <v>0</v>
      </c>
      <c r="BJ151" s="17" t="s">
        <v>90</v>
      </c>
      <c r="BK151" s="103">
        <f t="shared" si="24"/>
        <v>352</v>
      </c>
      <c r="BL151" s="17" t="s">
        <v>916</v>
      </c>
      <c r="BM151" s="174" t="s">
        <v>1116</v>
      </c>
    </row>
    <row r="152" spans="2:65" s="1" customFormat="1" ht="16.5" customHeight="1">
      <c r="B152" s="34"/>
      <c r="C152" s="205" t="s">
        <v>228</v>
      </c>
      <c r="D152" s="205" t="s">
        <v>509</v>
      </c>
      <c r="E152" s="206" t="s">
        <v>1117</v>
      </c>
      <c r="F152" s="207" t="s">
        <v>1118</v>
      </c>
      <c r="G152" s="208" t="s">
        <v>225</v>
      </c>
      <c r="H152" s="209">
        <v>30</v>
      </c>
      <c r="I152" s="210">
        <v>3.3</v>
      </c>
      <c r="J152" s="211">
        <f t="shared" si="15"/>
        <v>99</v>
      </c>
      <c r="K152" s="212"/>
      <c r="L152" s="213"/>
      <c r="M152" s="214" t="s">
        <v>1</v>
      </c>
      <c r="N152" s="215" t="s">
        <v>44</v>
      </c>
      <c r="P152" s="172">
        <f t="shared" si="16"/>
        <v>0</v>
      </c>
      <c r="Q152" s="172">
        <v>1.0000000000000001E-5</v>
      </c>
      <c r="R152" s="172">
        <f t="shared" si="17"/>
        <v>3.0000000000000003E-4</v>
      </c>
      <c r="S152" s="172">
        <v>0</v>
      </c>
      <c r="T152" s="173">
        <f t="shared" si="18"/>
        <v>0</v>
      </c>
      <c r="AR152" s="174" t="s">
        <v>916</v>
      </c>
      <c r="AT152" s="174" t="s">
        <v>509</v>
      </c>
      <c r="AU152" s="174" t="s">
        <v>90</v>
      </c>
      <c r="AY152" s="17" t="s">
        <v>181</v>
      </c>
      <c r="BE152" s="103">
        <f t="shared" si="19"/>
        <v>0</v>
      </c>
      <c r="BF152" s="103">
        <f t="shared" si="20"/>
        <v>99</v>
      </c>
      <c r="BG152" s="103">
        <f t="shared" si="21"/>
        <v>0</v>
      </c>
      <c r="BH152" s="103">
        <f t="shared" si="22"/>
        <v>0</v>
      </c>
      <c r="BI152" s="103">
        <f t="shared" si="23"/>
        <v>0</v>
      </c>
      <c r="BJ152" s="17" t="s">
        <v>90</v>
      </c>
      <c r="BK152" s="103">
        <f t="shared" si="24"/>
        <v>99</v>
      </c>
      <c r="BL152" s="17" t="s">
        <v>916</v>
      </c>
      <c r="BM152" s="174" t="s">
        <v>1119</v>
      </c>
    </row>
    <row r="153" spans="2:65" s="1" customFormat="1" ht="21.75" customHeight="1">
      <c r="B153" s="34"/>
      <c r="C153" s="205" t="s">
        <v>243</v>
      </c>
      <c r="D153" s="205" t="s">
        <v>509</v>
      </c>
      <c r="E153" s="206" t="s">
        <v>1120</v>
      </c>
      <c r="F153" s="207" t="s">
        <v>1121</v>
      </c>
      <c r="G153" s="208" t="s">
        <v>279</v>
      </c>
      <c r="H153" s="209">
        <v>50</v>
      </c>
      <c r="I153" s="210">
        <v>1.6</v>
      </c>
      <c r="J153" s="211">
        <f t="shared" si="15"/>
        <v>80</v>
      </c>
      <c r="K153" s="212"/>
      <c r="L153" s="213"/>
      <c r="M153" s="214" t="s">
        <v>1</v>
      </c>
      <c r="N153" s="215" t="s">
        <v>44</v>
      </c>
      <c r="P153" s="172">
        <f t="shared" si="16"/>
        <v>0</v>
      </c>
      <c r="Q153" s="172">
        <v>2.5000000000000001E-4</v>
      </c>
      <c r="R153" s="172">
        <f t="shared" si="17"/>
        <v>1.2500000000000001E-2</v>
      </c>
      <c r="S153" s="172">
        <v>0</v>
      </c>
      <c r="T153" s="173">
        <f t="shared" si="18"/>
        <v>0</v>
      </c>
      <c r="AR153" s="174" t="s">
        <v>916</v>
      </c>
      <c r="AT153" s="174" t="s">
        <v>509</v>
      </c>
      <c r="AU153" s="174" t="s">
        <v>90</v>
      </c>
      <c r="AY153" s="17" t="s">
        <v>181</v>
      </c>
      <c r="BE153" s="103">
        <f t="shared" si="19"/>
        <v>0</v>
      </c>
      <c r="BF153" s="103">
        <f t="shared" si="20"/>
        <v>80</v>
      </c>
      <c r="BG153" s="103">
        <f t="shared" si="21"/>
        <v>0</v>
      </c>
      <c r="BH153" s="103">
        <f t="shared" si="22"/>
        <v>0</v>
      </c>
      <c r="BI153" s="103">
        <f t="shared" si="23"/>
        <v>0</v>
      </c>
      <c r="BJ153" s="17" t="s">
        <v>90</v>
      </c>
      <c r="BK153" s="103">
        <f t="shared" si="24"/>
        <v>80</v>
      </c>
      <c r="BL153" s="17" t="s">
        <v>916</v>
      </c>
      <c r="BM153" s="174" t="s">
        <v>1122</v>
      </c>
    </row>
    <row r="154" spans="2:65" s="1" customFormat="1" ht="16.5" customHeight="1">
      <c r="B154" s="34"/>
      <c r="C154" s="205" t="s">
        <v>250</v>
      </c>
      <c r="D154" s="205" t="s">
        <v>509</v>
      </c>
      <c r="E154" s="206" t="s">
        <v>1123</v>
      </c>
      <c r="F154" s="207" t="s">
        <v>1124</v>
      </c>
      <c r="G154" s="208" t="s">
        <v>225</v>
      </c>
      <c r="H154" s="209">
        <v>3</v>
      </c>
      <c r="I154" s="210">
        <v>4.2</v>
      </c>
      <c r="J154" s="211">
        <f t="shared" si="15"/>
        <v>12.6</v>
      </c>
      <c r="K154" s="212"/>
      <c r="L154" s="213"/>
      <c r="M154" s="214" t="s">
        <v>1</v>
      </c>
      <c r="N154" s="215" t="s">
        <v>44</v>
      </c>
      <c r="P154" s="172">
        <f t="shared" si="16"/>
        <v>0</v>
      </c>
      <c r="Q154" s="172">
        <v>1.0000000000000001E-5</v>
      </c>
      <c r="R154" s="172">
        <f t="shared" si="17"/>
        <v>3.0000000000000004E-5</v>
      </c>
      <c r="S154" s="172">
        <v>0</v>
      </c>
      <c r="T154" s="173">
        <f t="shared" si="18"/>
        <v>0</v>
      </c>
      <c r="AR154" s="174" t="s">
        <v>916</v>
      </c>
      <c r="AT154" s="174" t="s">
        <v>509</v>
      </c>
      <c r="AU154" s="174" t="s">
        <v>90</v>
      </c>
      <c r="AY154" s="17" t="s">
        <v>181</v>
      </c>
      <c r="BE154" s="103">
        <f t="shared" si="19"/>
        <v>0</v>
      </c>
      <c r="BF154" s="103">
        <f t="shared" si="20"/>
        <v>12.6</v>
      </c>
      <c r="BG154" s="103">
        <f t="shared" si="21"/>
        <v>0</v>
      </c>
      <c r="BH154" s="103">
        <f t="shared" si="22"/>
        <v>0</v>
      </c>
      <c r="BI154" s="103">
        <f t="shared" si="23"/>
        <v>0</v>
      </c>
      <c r="BJ154" s="17" t="s">
        <v>90</v>
      </c>
      <c r="BK154" s="103">
        <f t="shared" si="24"/>
        <v>12.6</v>
      </c>
      <c r="BL154" s="17" t="s">
        <v>916</v>
      </c>
      <c r="BM154" s="174" t="s">
        <v>1125</v>
      </c>
    </row>
    <row r="155" spans="2:65" s="1" customFormat="1" ht="16.5" customHeight="1">
      <c r="B155" s="34"/>
      <c r="C155" s="205" t="s">
        <v>255</v>
      </c>
      <c r="D155" s="205" t="s">
        <v>509</v>
      </c>
      <c r="E155" s="206" t="s">
        <v>1126</v>
      </c>
      <c r="F155" s="207" t="s">
        <v>1127</v>
      </c>
      <c r="G155" s="208" t="s">
        <v>225</v>
      </c>
      <c r="H155" s="209">
        <v>10</v>
      </c>
      <c r="I155" s="210">
        <v>3.3</v>
      </c>
      <c r="J155" s="211">
        <f t="shared" si="15"/>
        <v>33</v>
      </c>
      <c r="K155" s="212"/>
      <c r="L155" s="213"/>
      <c r="M155" s="214" t="s">
        <v>1</v>
      </c>
      <c r="N155" s="215" t="s">
        <v>44</v>
      </c>
      <c r="P155" s="172">
        <f t="shared" si="16"/>
        <v>0</v>
      </c>
      <c r="Q155" s="172">
        <v>1.0000000000000001E-5</v>
      </c>
      <c r="R155" s="172">
        <f t="shared" si="17"/>
        <v>1E-4</v>
      </c>
      <c r="S155" s="172">
        <v>0</v>
      </c>
      <c r="T155" s="173">
        <f t="shared" si="18"/>
        <v>0</v>
      </c>
      <c r="AR155" s="174" t="s">
        <v>916</v>
      </c>
      <c r="AT155" s="174" t="s">
        <v>509</v>
      </c>
      <c r="AU155" s="174" t="s">
        <v>90</v>
      </c>
      <c r="AY155" s="17" t="s">
        <v>181</v>
      </c>
      <c r="BE155" s="103">
        <f t="shared" si="19"/>
        <v>0</v>
      </c>
      <c r="BF155" s="103">
        <f t="shared" si="20"/>
        <v>33</v>
      </c>
      <c r="BG155" s="103">
        <f t="shared" si="21"/>
        <v>0</v>
      </c>
      <c r="BH155" s="103">
        <f t="shared" si="22"/>
        <v>0</v>
      </c>
      <c r="BI155" s="103">
        <f t="shared" si="23"/>
        <v>0</v>
      </c>
      <c r="BJ155" s="17" t="s">
        <v>90</v>
      </c>
      <c r="BK155" s="103">
        <f t="shared" si="24"/>
        <v>33</v>
      </c>
      <c r="BL155" s="17" t="s">
        <v>916</v>
      </c>
      <c r="BM155" s="174" t="s">
        <v>1128</v>
      </c>
    </row>
    <row r="156" spans="2:65" s="1" customFormat="1" ht="16.5" customHeight="1">
      <c r="B156" s="34"/>
      <c r="C156" s="205" t="s">
        <v>260</v>
      </c>
      <c r="D156" s="205" t="s">
        <v>509</v>
      </c>
      <c r="E156" s="206" t="s">
        <v>1129</v>
      </c>
      <c r="F156" s="207" t="s">
        <v>1130</v>
      </c>
      <c r="G156" s="208" t="s">
        <v>225</v>
      </c>
      <c r="H156" s="209">
        <v>5</v>
      </c>
      <c r="I156" s="210">
        <v>3.35</v>
      </c>
      <c r="J156" s="211">
        <f t="shared" si="15"/>
        <v>16.75</v>
      </c>
      <c r="K156" s="212"/>
      <c r="L156" s="213"/>
      <c r="M156" s="214" t="s">
        <v>1</v>
      </c>
      <c r="N156" s="215" t="s">
        <v>44</v>
      </c>
      <c r="P156" s="172">
        <f t="shared" si="16"/>
        <v>0</v>
      </c>
      <c r="Q156" s="172">
        <v>6.9999999999999994E-5</v>
      </c>
      <c r="R156" s="172">
        <f t="shared" si="17"/>
        <v>3.4999999999999994E-4</v>
      </c>
      <c r="S156" s="172">
        <v>0</v>
      </c>
      <c r="T156" s="173">
        <f t="shared" si="18"/>
        <v>0</v>
      </c>
      <c r="AR156" s="174" t="s">
        <v>916</v>
      </c>
      <c r="AT156" s="174" t="s">
        <v>509</v>
      </c>
      <c r="AU156" s="174" t="s">
        <v>90</v>
      </c>
      <c r="AY156" s="17" t="s">
        <v>181</v>
      </c>
      <c r="BE156" s="103">
        <f t="shared" si="19"/>
        <v>0</v>
      </c>
      <c r="BF156" s="103">
        <f t="shared" si="20"/>
        <v>16.75</v>
      </c>
      <c r="BG156" s="103">
        <f t="shared" si="21"/>
        <v>0</v>
      </c>
      <c r="BH156" s="103">
        <f t="shared" si="22"/>
        <v>0</v>
      </c>
      <c r="BI156" s="103">
        <f t="shared" si="23"/>
        <v>0</v>
      </c>
      <c r="BJ156" s="17" t="s">
        <v>90</v>
      </c>
      <c r="BK156" s="103">
        <f t="shared" si="24"/>
        <v>16.75</v>
      </c>
      <c r="BL156" s="17" t="s">
        <v>916</v>
      </c>
      <c r="BM156" s="174" t="s">
        <v>1131</v>
      </c>
    </row>
    <row r="157" spans="2:65" s="1" customFormat="1" ht="16.5" customHeight="1">
      <c r="B157" s="34"/>
      <c r="C157" s="163" t="s">
        <v>266</v>
      </c>
      <c r="D157" s="163" t="s">
        <v>184</v>
      </c>
      <c r="E157" s="164" t="s">
        <v>1132</v>
      </c>
      <c r="F157" s="165" t="s">
        <v>1133</v>
      </c>
      <c r="G157" s="166" t="s">
        <v>225</v>
      </c>
      <c r="H157" s="167">
        <v>62</v>
      </c>
      <c r="I157" s="168">
        <v>1.66</v>
      </c>
      <c r="J157" s="169">
        <f t="shared" si="15"/>
        <v>102.92</v>
      </c>
      <c r="K157" s="170"/>
      <c r="L157" s="34"/>
      <c r="M157" s="171" t="s">
        <v>1</v>
      </c>
      <c r="N157" s="137" t="s">
        <v>44</v>
      </c>
      <c r="P157" s="172">
        <f t="shared" si="16"/>
        <v>0</v>
      </c>
      <c r="Q157" s="172">
        <v>0</v>
      </c>
      <c r="R157" s="172">
        <f t="shared" si="17"/>
        <v>0</v>
      </c>
      <c r="S157" s="172">
        <v>0</v>
      </c>
      <c r="T157" s="173">
        <f t="shared" si="18"/>
        <v>0</v>
      </c>
      <c r="AR157" s="174" t="s">
        <v>811</v>
      </c>
      <c r="AT157" s="174" t="s">
        <v>184</v>
      </c>
      <c r="AU157" s="174" t="s">
        <v>90</v>
      </c>
      <c r="AY157" s="17" t="s">
        <v>181</v>
      </c>
      <c r="BE157" s="103">
        <f t="shared" si="19"/>
        <v>0</v>
      </c>
      <c r="BF157" s="103">
        <f t="shared" si="20"/>
        <v>102.92</v>
      </c>
      <c r="BG157" s="103">
        <f t="shared" si="21"/>
        <v>0</v>
      </c>
      <c r="BH157" s="103">
        <f t="shared" si="22"/>
        <v>0</v>
      </c>
      <c r="BI157" s="103">
        <f t="shared" si="23"/>
        <v>0</v>
      </c>
      <c r="BJ157" s="17" t="s">
        <v>90</v>
      </c>
      <c r="BK157" s="103">
        <f t="shared" si="24"/>
        <v>102.92</v>
      </c>
      <c r="BL157" s="17" t="s">
        <v>811</v>
      </c>
      <c r="BM157" s="174" t="s">
        <v>1134</v>
      </c>
    </row>
    <row r="158" spans="2:65" s="1" customFormat="1" ht="16.5" customHeight="1">
      <c r="B158" s="34"/>
      <c r="C158" s="205" t="s">
        <v>271</v>
      </c>
      <c r="D158" s="205" t="s">
        <v>509</v>
      </c>
      <c r="E158" s="206" t="s">
        <v>1135</v>
      </c>
      <c r="F158" s="207" t="s">
        <v>1136</v>
      </c>
      <c r="G158" s="208" t="s">
        <v>225</v>
      </c>
      <c r="H158" s="209">
        <v>62</v>
      </c>
      <c r="I158" s="210">
        <v>0.85</v>
      </c>
      <c r="J158" s="211">
        <f t="shared" si="15"/>
        <v>52.7</v>
      </c>
      <c r="K158" s="212"/>
      <c r="L158" s="213"/>
      <c r="M158" s="214" t="s">
        <v>1</v>
      </c>
      <c r="N158" s="215" t="s">
        <v>44</v>
      </c>
      <c r="P158" s="172">
        <f t="shared" si="16"/>
        <v>0</v>
      </c>
      <c r="Q158" s="172">
        <v>4.0000000000000003E-5</v>
      </c>
      <c r="R158" s="172">
        <f t="shared" si="17"/>
        <v>2.48E-3</v>
      </c>
      <c r="S158" s="172">
        <v>0</v>
      </c>
      <c r="T158" s="173">
        <f t="shared" si="18"/>
        <v>0</v>
      </c>
      <c r="AR158" s="174" t="s">
        <v>916</v>
      </c>
      <c r="AT158" s="174" t="s">
        <v>509</v>
      </c>
      <c r="AU158" s="174" t="s">
        <v>90</v>
      </c>
      <c r="AY158" s="17" t="s">
        <v>181</v>
      </c>
      <c r="BE158" s="103">
        <f t="shared" si="19"/>
        <v>0</v>
      </c>
      <c r="BF158" s="103">
        <f t="shared" si="20"/>
        <v>52.7</v>
      </c>
      <c r="BG158" s="103">
        <f t="shared" si="21"/>
        <v>0</v>
      </c>
      <c r="BH158" s="103">
        <f t="shared" si="22"/>
        <v>0</v>
      </c>
      <c r="BI158" s="103">
        <f t="shared" si="23"/>
        <v>0</v>
      </c>
      <c r="BJ158" s="17" t="s">
        <v>90</v>
      </c>
      <c r="BK158" s="103">
        <f t="shared" si="24"/>
        <v>52.7</v>
      </c>
      <c r="BL158" s="17" t="s">
        <v>916</v>
      </c>
      <c r="BM158" s="174" t="s">
        <v>1137</v>
      </c>
    </row>
    <row r="159" spans="2:65" s="1" customFormat="1" ht="24.2" customHeight="1">
      <c r="B159" s="34"/>
      <c r="C159" s="163" t="s">
        <v>276</v>
      </c>
      <c r="D159" s="163" t="s">
        <v>184</v>
      </c>
      <c r="E159" s="164" t="s">
        <v>1138</v>
      </c>
      <c r="F159" s="165" t="s">
        <v>1139</v>
      </c>
      <c r="G159" s="166" t="s">
        <v>279</v>
      </c>
      <c r="H159" s="167">
        <v>1500</v>
      </c>
      <c r="I159" s="168">
        <v>1.66</v>
      </c>
      <c r="J159" s="169">
        <f t="shared" si="15"/>
        <v>2490</v>
      </c>
      <c r="K159" s="170"/>
      <c r="L159" s="34"/>
      <c r="M159" s="171" t="s">
        <v>1</v>
      </c>
      <c r="N159" s="137" t="s">
        <v>44</v>
      </c>
      <c r="P159" s="172">
        <f t="shared" si="16"/>
        <v>0</v>
      </c>
      <c r="Q159" s="172">
        <v>0</v>
      </c>
      <c r="R159" s="172">
        <f t="shared" si="17"/>
        <v>0</v>
      </c>
      <c r="S159" s="172">
        <v>0</v>
      </c>
      <c r="T159" s="173">
        <f t="shared" si="18"/>
        <v>0</v>
      </c>
      <c r="AR159" s="174" t="s">
        <v>811</v>
      </c>
      <c r="AT159" s="174" t="s">
        <v>184</v>
      </c>
      <c r="AU159" s="174" t="s">
        <v>90</v>
      </c>
      <c r="AY159" s="17" t="s">
        <v>181</v>
      </c>
      <c r="BE159" s="103">
        <f t="shared" si="19"/>
        <v>0</v>
      </c>
      <c r="BF159" s="103">
        <f t="shared" si="20"/>
        <v>2490</v>
      </c>
      <c r="BG159" s="103">
        <f t="shared" si="21"/>
        <v>0</v>
      </c>
      <c r="BH159" s="103">
        <f t="shared" si="22"/>
        <v>0</v>
      </c>
      <c r="BI159" s="103">
        <f t="shared" si="23"/>
        <v>0</v>
      </c>
      <c r="BJ159" s="17" t="s">
        <v>90</v>
      </c>
      <c r="BK159" s="103">
        <f t="shared" si="24"/>
        <v>2490</v>
      </c>
      <c r="BL159" s="17" t="s">
        <v>811</v>
      </c>
      <c r="BM159" s="174" t="s">
        <v>1140</v>
      </c>
    </row>
    <row r="160" spans="2:65" s="1" customFormat="1" ht="37.9" customHeight="1">
      <c r="B160" s="34"/>
      <c r="C160" s="205" t="s">
        <v>282</v>
      </c>
      <c r="D160" s="205" t="s">
        <v>509</v>
      </c>
      <c r="E160" s="206" t="s">
        <v>1141</v>
      </c>
      <c r="F160" s="207" t="s">
        <v>1142</v>
      </c>
      <c r="G160" s="208" t="s">
        <v>279</v>
      </c>
      <c r="H160" s="209">
        <v>1500</v>
      </c>
      <c r="I160" s="210">
        <v>0.57999999999999996</v>
      </c>
      <c r="J160" s="211">
        <f t="shared" si="15"/>
        <v>870</v>
      </c>
      <c r="K160" s="212"/>
      <c r="L160" s="213"/>
      <c r="M160" s="214" t="s">
        <v>1</v>
      </c>
      <c r="N160" s="215" t="s">
        <v>44</v>
      </c>
      <c r="P160" s="172">
        <f t="shared" si="16"/>
        <v>0</v>
      </c>
      <c r="Q160" s="172">
        <v>6.9999999999999994E-5</v>
      </c>
      <c r="R160" s="172">
        <f t="shared" si="17"/>
        <v>0.105</v>
      </c>
      <c r="S160" s="172">
        <v>0</v>
      </c>
      <c r="T160" s="173">
        <f t="shared" si="18"/>
        <v>0</v>
      </c>
      <c r="AR160" s="174" t="s">
        <v>916</v>
      </c>
      <c r="AT160" s="174" t="s">
        <v>509</v>
      </c>
      <c r="AU160" s="174" t="s">
        <v>90</v>
      </c>
      <c r="AY160" s="17" t="s">
        <v>181</v>
      </c>
      <c r="BE160" s="103">
        <f t="shared" si="19"/>
        <v>0</v>
      </c>
      <c r="BF160" s="103">
        <f t="shared" si="20"/>
        <v>870</v>
      </c>
      <c r="BG160" s="103">
        <f t="shared" si="21"/>
        <v>0</v>
      </c>
      <c r="BH160" s="103">
        <f t="shared" si="22"/>
        <v>0</v>
      </c>
      <c r="BI160" s="103">
        <f t="shared" si="23"/>
        <v>0</v>
      </c>
      <c r="BJ160" s="17" t="s">
        <v>90</v>
      </c>
      <c r="BK160" s="103">
        <f t="shared" si="24"/>
        <v>870</v>
      </c>
      <c r="BL160" s="17" t="s">
        <v>916</v>
      </c>
      <c r="BM160" s="174" t="s">
        <v>1143</v>
      </c>
    </row>
    <row r="161" spans="2:65" s="1" customFormat="1" ht="24.2" customHeight="1">
      <c r="B161" s="34"/>
      <c r="C161" s="205" t="s">
        <v>288</v>
      </c>
      <c r="D161" s="205" t="s">
        <v>509</v>
      </c>
      <c r="E161" s="206" t="s">
        <v>1144</v>
      </c>
      <c r="F161" s="207" t="s">
        <v>1145</v>
      </c>
      <c r="G161" s="208" t="s">
        <v>225</v>
      </c>
      <c r="H161" s="209">
        <v>100</v>
      </c>
      <c r="I161" s="210">
        <v>0.2</v>
      </c>
      <c r="J161" s="211">
        <f t="shared" si="15"/>
        <v>20</v>
      </c>
      <c r="K161" s="212"/>
      <c r="L161" s="213"/>
      <c r="M161" s="214" t="s">
        <v>1</v>
      </c>
      <c r="N161" s="215" t="s">
        <v>44</v>
      </c>
      <c r="P161" s="172">
        <f t="shared" si="16"/>
        <v>0</v>
      </c>
      <c r="Q161" s="172">
        <v>6.9999999999999994E-5</v>
      </c>
      <c r="R161" s="172">
        <f t="shared" si="17"/>
        <v>6.9999999999999993E-3</v>
      </c>
      <c r="S161" s="172">
        <v>0</v>
      </c>
      <c r="T161" s="173">
        <f t="shared" si="18"/>
        <v>0</v>
      </c>
      <c r="AR161" s="174" t="s">
        <v>916</v>
      </c>
      <c r="AT161" s="174" t="s">
        <v>509</v>
      </c>
      <c r="AU161" s="174" t="s">
        <v>90</v>
      </c>
      <c r="AY161" s="17" t="s">
        <v>181</v>
      </c>
      <c r="BE161" s="103">
        <f t="shared" si="19"/>
        <v>0</v>
      </c>
      <c r="BF161" s="103">
        <f t="shared" si="20"/>
        <v>20</v>
      </c>
      <c r="BG161" s="103">
        <f t="shared" si="21"/>
        <v>0</v>
      </c>
      <c r="BH161" s="103">
        <f t="shared" si="22"/>
        <v>0</v>
      </c>
      <c r="BI161" s="103">
        <f t="shared" si="23"/>
        <v>0</v>
      </c>
      <c r="BJ161" s="17" t="s">
        <v>90</v>
      </c>
      <c r="BK161" s="103">
        <f t="shared" si="24"/>
        <v>20</v>
      </c>
      <c r="BL161" s="17" t="s">
        <v>916</v>
      </c>
      <c r="BM161" s="174" t="s">
        <v>1146</v>
      </c>
    </row>
    <row r="162" spans="2:65" s="1" customFormat="1" ht="24.2" customHeight="1">
      <c r="B162" s="34"/>
      <c r="C162" s="163" t="s">
        <v>7</v>
      </c>
      <c r="D162" s="163" t="s">
        <v>184</v>
      </c>
      <c r="E162" s="164" t="s">
        <v>1147</v>
      </c>
      <c r="F162" s="165" t="s">
        <v>1148</v>
      </c>
      <c r="G162" s="166" t="s">
        <v>279</v>
      </c>
      <c r="H162" s="167">
        <v>30</v>
      </c>
      <c r="I162" s="168">
        <v>1.68</v>
      </c>
      <c r="J162" s="169">
        <f t="shared" si="15"/>
        <v>50.4</v>
      </c>
      <c r="K162" s="170"/>
      <c r="L162" s="34"/>
      <c r="M162" s="171" t="s">
        <v>1</v>
      </c>
      <c r="N162" s="137" t="s">
        <v>44</v>
      </c>
      <c r="P162" s="172">
        <f t="shared" si="16"/>
        <v>0</v>
      </c>
      <c r="Q162" s="172">
        <v>0</v>
      </c>
      <c r="R162" s="172">
        <f t="shared" si="17"/>
        <v>0</v>
      </c>
      <c r="S162" s="172">
        <v>0</v>
      </c>
      <c r="T162" s="173">
        <f t="shared" si="18"/>
        <v>0</v>
      </c>
      <c r="AR162" s="174" t="s">
        <v>811</v>
      </c>
      <c r="AT162" s="174" t="s">
        <v>184</v>
      </c>
      <c r="AU162" s="174" t="s">
        <v>90</v>
      </c>
      <c r="AY162" s="17" t="s">
        <v>181</v>
      </c>
      <c r="BE162" s="103">
        <f t="shared" si="19"/>
        <v>0</v>
      </c>
      <c r="BF162" s="103">
        <f t="shared" si="20"/>
        <v>50.4</v>
      </c>
      <c r="BG162" s="103">
        <f t="shared" si="21"/>
        <v>0</v>
      </c>
      <c r="BH162" s="103">
        <f t="shared" si="22"/>
        <v>0</v>
      </c>
      <c r="BI162" s="103">
        <f t="shared" si="23"/>
        <v>0</v>
      </c>
      <c r="BJ162" s="17" t="s">
        <v>90</v>
      </c>
      <c r="BK162" s="103">
        <f t="shared" si="24"/>
        <v>50.4</v>
      </c>
      <c r="BL162" s="17" t="s">
        <v>811</v>
      </c>
      <c r="BM162" s="174" t="s">
        <v>1149</v>
      </c>
    </row>
    <row r="163" spans="2:65" s="1" customFormat="1" ht="37.9" customHeight="1">
      <c r="B163" s="34"/>
      <c r="C163" s="205" t="s">
        <v>297</v>
      </c>
      <c r="D163" s="205" t="s">
        <v>509</v>
      </c>
      <c r="E163" s="206" t="s">
        <v>1150</v>
      </c>
      <c r="F163" s="207" t="s">
        <v>1151</v>
      </c>
      <c r="G163" s="208" t="s">
        <v>279</v>
      </c>
      <c r="H163" s="209">
        <v>30</v>
      </c>
      <c r="I163" s="210">
        <v>0.65</v>
      </c>
      <c r="J163" s="211">
        <f t="shared" si="15"/>
        <v>19.5</v>
      </c>
      <c r="K163" s="212"/>
      <c r="L163" s="213"/>
      <c r="M163" s="214" t="s">
        <v>1</v>
      </c>
      <c r="N163" s="215" t="s">
        <v>44</v>
      </c>
      <c r="P163" s="172">
        <f t="shared" si="16"/>
        <v>0</v>
      </c>
      <c r="Q163" s="172">
        <v>6.9999999999999994E-5</v>
      </c>
      <c r="R163" s="172">
        <f t="shared" si="17"/>
        <v>2.0999999999999999E-3</v>
      </c>
      <c r="S163" s="172">
        <v>0</v>
      </c>
      <c r="T163" s="173">
        <f t="shared" si="18"/>
        <v>0</v>
      </c>
      <c r="AR163" s="174" t="s">
        <v>916</v>
      </c>
      <c r="AT163" s="174" t="s">
        <v>509</v>
      </c>
      <c r="AU163" s="174" t="s">
        <v>90</v>
      </c>
      <c r="AY163" s="17" t="s">
        <v>181</v>
      </c>
      <c r="BE163" s="103">
        <f t="shared" si="19"/>
        <v>0</v>
      </c>
      <c r="BF163" s="103">
        <f t="shared" si="20"/>
        <v>19.5</v>
      </c>
      <c r="BG163" s="103">
        <f t="shared" si="21"/>
        <v>0</v>
      </c>
      <c r="BH163" s="103">
        <f t="shared" si="22"/>
        <v>0</v>
      </c>
      <c r="BI163" s="103">
        <f t="shared" si="23"/>
        <v>0</v>
      </c>
      <c r="BJ163" s="17" t="s">
        <v>90</v>
      </c>
      <c r="BK163" s="103">
        <f t="shared" si="24"/>
        <v>19.5</v>
      </c>
      <c r="BL163" s="17" t="s">
        <v>916</v>
      </c>
      <c r="BM163" s="174" t="s">
        <v>1152</v>
      </c>
    </row>
    <row r="164" spans="2:65" s="1" customFormat="1" ht="21.75" customHeight="1">
      <c r="B164" s="34"/>
      <c r="C164" s="163" t="s">
        <v>302</v>
      </c>
      <c r="D164" s="163" t="s">
        <v>184</v>
      </c>
      <c r="E164" s="164" t="s">
        <v>1153</v>
      </c>
      <c r="F164" s="165" t="s">
        <v>1154</v>
      </c>
      <c r="G164" s="166" t="s">
        <v>279</v>
      </c>
      <c r="H164" s="167">
        <v>70</v>
      </c>
      <c r="I164" s="168">
        <v>12.8</v>
      </c>
      <c r="J164" s="169">
        <f t="shared" si="15"/>
        <v>896</v>
      </c>
      <c r="K164" s="170"/>
      <c r="L164" s="34"/>
      <c r="M164" s="171" t="s">
        <v>1</v>
      </c>
      <c r="N164" s="137" t="s">
        <v>44</v>
      </c>
      <c r="P164" s="172">
        <f t="shared" si="16"/>
        <v>0</v>
      </c>
      <c r="Q164" s="172">
        <v>0</v>
      </c>
      <c r="R164" s="172">
        <f t="shared" si="17"/>
        <v>0</v>
      </c>
      <c r="S164" s="172">
        <v>0</v>
      </c>
      <c r="T164" s="173">
        <f t="shared" si="18"/>
        <v>0</v>
      </c>
      <c r="AR164" s="174" t="s">
        <v>811</v>
      </c>
      <c r="AT164" s="174" t="s">
        <v>184</v>
      </c>
      <c r="AU164" s="174" t="s">
        <v>90</v>
      </c>
      <c r="AY164" s="17" t="s">
        <v>181</v>
      </c>
      <c r="BE164" s="103">
        <f t="shared" si="19"/>
        <v>0</v>
      </c>
      <c r="BF164" s="103">
        <f t="shared" si="20"/>
        <v>896</v>
      </c>
      <c r="BG164" s="103">
        <f t="shared" si="21"/>
        <v>0</v>
      </c>
      <c r="BH164" s="103">
        <f t="shared" si="22"/>
        <v>0</v>
      </c>
      <c r="BI164" s="103">
        <f t="shared" si="23"/>
        <v>0</v>
      </c>
      <c r="BJ164" s="17" t="s">
        <v>90</v>
      </c>
      <c r="BK164" s="103">
        <f t="shared" si="24"/>
        <v>896</v>
      </c>
      <c r="BL164" s="17" t="s">
        <v>811</v>
      </c>
      <c r="BM164" s="174" t="s">
        <v>1155</v>
      </c>
    </row>
    <row r="165" spans="2:65" s="1" customFormat="1" ht="21.75" customHeight="1">
      <c r="B165" s="34"/>
      <c r="C165" s="205" t="s">
        <v>308</v>
      </c>
      <c r="D165" s="205" t="s">
        <v>509</v>
      </c>
      <c r="E165" s="206" t="s">
        <v>1156</v>
      </c>
      <c r="F165" s="207" t="s">
        <v>1157</v>
      </c>
      <c r="G165" s="208" t="s">
        <v>279</v>
      </c>
      <c r="H165" s="209">
        <v>70</v>
      </c>
      <c r="I165" s="210">
        <v>18.829999999999998</v>
      </c>
      <c r="J165" s="211">
        <f t="shared" si="15"/>
        <v>1318.1</v>
      </c>
      <c r="K165" s="212"/>
      <c r="L165" s="213"/>
      <c r="M165" s="214" t="s">
        <v>1</v>
      </c>
      <c r="N165" s="215" t="s">
        <v>44</v>
      </c>
      <c r="P165" s="172">
        <f t="shared" si="16"/>
        <v>0</v>
      </c>
      <c r="Q165" s="172">
        <v>1.73E-3</v>
      </c>
      <c r="R165" s="172">
        <f t="shared" si="17"/>
        <v>0.1211</v>
      </c>
      <c r="S165" s="172">
        <v>0</v>
      </c>
      <c r="T165" s="173">
        <f t="shared" si="18"/>
        <v>0</v>
      </c>
      <c r="AR165" s="174" t="s">
        <v>916</v>
      </c>
      <c r="AT165" s="174" t="s">
        <v>509</v>
      </c>
      <c r="AU165" s="174" t="s">
        <v>90</v>
      </c>
      <c r="AY165" s="17" t="s">
        <v>181</v>
      </c>
      <c r="BE165" s="103">
        <f t="shared" si="19"/>
        <v>0</v>
      </c>
      <c r="BF165" s="103">
        <f t="shared" si="20"/>
        <v>1318.1</v>
      </c>
      <c r="BG165" s="103">
        <f t="shared" si="21"/>
        <v>0</v>
      </c>
      <c r="BH165" s="103">
        <f t="shared" si="22"/>
        <v>0</v>
      </c>
      <c r="BI165" s="103">
        <f t="shared" si="23"/>
        <v>0</v>
      </c>
      <c r="BJ165" s="17" t="s">
        <v>90</v>
      </c>
      <c r="BK165" s="103">
        <f t="shared" si="24"/>
        <v>1318.1</v>
      </c>
      <c r="BL165" s="17" t="s">
        <v>916</v>
      </c>
      <c r="BM165" s="174" t="s">
        <v>1158</v>
      </c>
    </row>
    <row r="166" spans="2:65" s="1" customFormat="1" ht="16.5" customHeight="1">
      <c r="B166" s="34"/>
      <c r="C166" s="205" t="s">
        <v>313</v>
      </c>
      <c r="D166" s="205" t="s">
        <v>509</v>
      </c>
      <c r="E166" s="206" t="s">
        <v>1159</v>
      </c>
      <c r="F166" s="207" t="s">
        <v>1160</v>
      </c>
      <c r="G166" s="208" t="s">
        <v>279</v>
      </c>
      <c r="H166" s="209">
        <v>4</v>
      </c>
      <c r="I166" s="210">
        <v>4.57</v>
      </c>
      <c r="J166" s="211">
        <f t="shared" si="15"/>
        <v>18.28</v>
      </c>
      <c r="K166" s="212"/>
      <c r="L166" s="213"/>
      <c r="M166" s="214" t="s">
        <v>1</v>
      </c>
      <c r="N166" s="215" t="s">
        <v>44</v>
      </c>
      <c r="P166" s="172">
        <f t="shared" si="16"/>
        <v>0</v>
      </c>
      <c r="Q166" s="172">
        <v>1.73E-3</v>
      </c>
      <c r="R166" s="172">
        <f t="shared" si="17"/>
        <v>6.9199999999999999E-3</v>
      </c>
      <c r="S166" s="172">
        <v>0</v>
      </c>
      <c r="T166" s="173">
        <f t="shared" si="18"/>
        <v>0</v>
      </c>
      <c r="AR166" s="174" t="s">
        <v>916</v>
      </c>
      <c r="AT166" s="174" t="s">
        <v>509</v>
      </c>
      <c r="AU166" s="174" t="s">
        <v>90</v>
      </c>
      <c r="AY166" s="17" t="s">
        <v>181</v>
      </c>
      <c r="BE166" s="103">
        <f t="shared" si="19"/>
        <v>0</v>
      </c>
      <c r="BF166" s="103">
        <f t="shared" si="20"/>
        <v>18.28</v>
      </c>
      <c r="BG166" s="103">
        <f t="shared" si="21"/>
        <v>0</v>
      </c>
      <c r="BH166" s="103">
        <f t="shared" si="22"/>
        <v>0</v>
      </c>
      <c r="BI166" s="103">
        <f t="shared" si="23"/>
        <v>0</v>
      </c>
      <c r="BJ166" s="17" t="s">
        <v>90</v>
      </c>
      <c r="BK166" s="103">
        <f t="shared" si="24"/>
        <v>18.28</v>
      </c>
      <c r="BL166" s="17" t="s">
        <v>916</v>
      </c>
      <c r="BM166" s="174" t="s">
        <v>1161</v>
      </c>
    </row>
    <row r="167" spans="2:65" s="1" customFormat="1" ht="16.5" customHeight="1">
      <c r="B167" s="34"/>
      <c r="C167" s="205" t="s">
        <v>318</v>
      </c>
      <c r="D167" s="205" t="s">
        <v>509</v>
      </c>
      <c r="E167" s="206" t="s">
        <v>1162</v>
      </c>
      <c r="F167" s="207" t="s">
        <v>1163</v>
      </c>
      <c r="G167" s="208" t="s">
        <v>225</v>
      </c>
      <c r="H167" s="209">
        <v>1</v>
      </c>
      <c r="I167" s="210">
        <v>6.62</v>
      </c>
      <c r="J167" s="211">
        <f t="shared" si="15"/>
        <v>6.62</v>
      </c>
      <c r="K167" s="212"/>
      <c r="L167" s="213"/>
      <c r="M167" s="214" t="s">
        <v>1</v>
      </c>
      <c r="N167" s="215" t="s">
        <v>44</v>
      </c>
      <c r="P167" s="172">
        <f t="shared" si="16"/>
        <v>0</v>
      </c>
      <c r="Q167" s="172">
        <v>1.73E-3</v>
      </c>
      <c r="R167" s="172">
        <f t="shared" si="17"/>
        <v>1.73E-3</v>
      </c>
      <c r="S167" s="172">
        <v>0</v>
      </c>
      <c r="T167" s="173">
        <f t="shared" si="18"/>
        <v>0</v>
      </c>
      <c r="AR167" s="174" t="s">
        <v>916</v>
      </c>
      <c r="AT167" s="174" t="s">
        <v>509</v>
      </c>
      <c r="AU167" s="174" t="s">
        <v>90</v>
      </c>
      <c r="AY167" s="17" t="s">
        <v>181</v>
      </c>
      <c r="BE167" s="103">
        <f t="shared" si="19"/>
        <v>0</v>
      </c>
      <c r="BF167" s="103">
        <f t="shared" si="20"/>
        <v>6.62</v>
      </c>
      <c r="BG167" s="103">
        <f t="shared" si="21"/>
        <v>0</v>
      </c>
      <c r="BH167" s="103">
        <f t="shared" si="22"/>
        <v>0</v>
      </c>
      <c r="BI167" s="103">
        <f t="shared" si="23"/>
        <v>0</v>
      </c>
      <c r="BJ167" s="17" t="s">
        <v>90</v>
      </c>
      <c r="BK167" s="103">
        <f t="shared" si="24"/>
        <v>6.62</v>
      </c>
      <c r="BL167" s="17" t="s">
        <v>916</v>
      </c>
      <c r="BM167" s="174" t="s">
        <v>1164</v>
      </c>
    </row>
    <row r="168" spans="2:65" s="1" customFormat="1" ht="21.75" customHeight="1">
      <c r="B168" s="34"/>
      <c r="C168" s="205" t="s">
        <v>322</v>
      </c>
      <c r="D168" s="205" t="s">
        <v>509</v>
      </c>
      <c r="E168" s="206" t="s">
        <v>1165</v>
      </c>
      <c r="F168" s="207" t="s">
        <v>1166</v>
      </c>
      <c r="G168" s="208" t="s">
        <v>225</v>
      </c>
      <c r="H168" s="209">
        <v>13</v>
      </c>
      <c r="I168" s="210">
        <v>3.68</v>
      </c>
      <c r="J168" s="211">
        <f t="shared" si="15"/>
        <v>47.84</v>
      </c>
      <c r="K168" s="212"/>
      <c r="L168" s="213"/>
      <c r="M168" s="214" t="s">
        <v>1</v>
      </c>
      <c r="N168" s="215" t="s">
        <v>44</v>
      </c>
      <c r="P168" s="172">
        <f t="shared" si="16"/>
        <v>0</v>
      </c>
      <c r="Q168" s="172">
        <v>2.0799999999999998E-3</v>
      </c>
      <c r="R168" s="172">
        <f t="shared" si="17"/>
        <v>2.7039999999999998E-2</v>
      </c>
      <c r="S168" s="172">
        <v>0</v>
      </c>
      <c r="T168" s="173">
        <f t="shared" si="18"/>
        <v>0</v>
      </c>
      <c r="AR168" s="174" t="s">
        <v>916</v>
      </c>
      <c r="AT168" s="174" t="s">
        <v>509</v>
      </c>
      <c r="AU168" s="174" t="s">
        <v>90</v>
      </c>
      <c r="AY168" s="17" t="s">
        <v>181</v>
      </c>
      <c r="BE168" s="103">
        <f t="shared" si="19"/>
        <v>0</v>
      </c>
      <c r="BF168" s="103">
        <f t="shared" si="20"/>
        <v>47.84</v>
      </c>
      <c r="BG168" s="103">
        <f t="shared" si="21"/>
        <v>0</v>
      </c>
      <c r="BH168" s="103">
        <f t="shared" si="22"/>
        <v>0</v>
      </c>
      <c r="BI168" s="103">
        <f t="shared" si="23"/>
        <v>0</v>
      </c>
      <c r="BJ168" s="17" t="s">
        <v>90</v>
      </c>
      <c r="BK168" s="103">
        <f t="shared" si="24"/>
        <v>47.84</v>
      </c>
      <c r="BL168" s="17" t="s">
        <v>916</v>
      </c>
      <c r="BM168" s="174" t="s">
        <v>1167</v>
      </c>
    </row>
    <row r="169" spans="2:65" s="1" customFormat="1" ht="16.5" customHeight="1">
      <c r="B169" s="34"/>
      <c r="C169" s="163" t="s">
        <v>327</v>
      </c>
      <c r="D169" s="163" t="s">
        <v>184</v>
      </c>
      <c r="E169" s="164" t="s">
        <v>1168</v>
      </c>
      <c r="F169" s="165" t="s">
        <v>1169</v>
      </c>
      <c r="G169" s="166" t="s">
        <v>225</v>
      </c>
      <c r="H169" s="167">
        <v>100</v>
      </c>
      <c r="I169" s="168">
        <v>3.3</v>
      </c>
      <c r="J169" s="169">
        <f t="shared" si="15"/>
        <v>330</v>
      </c>
      <c r="K169" s="170"/>
      <c r="L169" s="34"/>
      <c r="M169" s="171" t="s">
        <v>1</v>
      </c>
      <c r="N169" s="137" t="s">
        <v>44</v>
      </c>
      <c r="P169" s="172">
        <f t="shared" si="16"/>
        <v>0</v>
      </c>
      <c r="Q169" s="172">
        <v>0</v>
      </c>
      <c r="R169" s="172">
        <f t="shared" si="17"/>
        <v>0</v>
      </c>
      <c r="S169" s="172">
        <v>0</v>
      </c>
      <c r="T169" s="173">
        <f t="shared" si="18"/>
        <v>0</v>
      </c>
      <c r="AR169" s="174" t="s">
        <v>811</v>
      </c>
      <c r="AT169" s="174" t="s">
        <v>184</v>
      </c>
      <c r="AU169" s="174" t="s">
        <v>90</v>
      </c>
      <c r="AY169" s="17" t="s">
        <v>181</v>
      </c>
      <c r="BE169" s="103">
        <f t="shared" si="19"/>
        <v>0</v>
      </c>
      <c r="BF169" s="103">
        <f t="shared" si="20"/>
        <v>330</v>
      </c>
      <c r="BG169" s="103">
        <f t="shared" si="21"/>
        <v>0</v>
      </c>
      <c r="BH169" s="103">
        <f t="shared" si="22"/>
        <v>0</v>
      </c>
      <c r="BI169" s="103">
        <f t="shared" si="23"/>
        <v>0</v>
      </c>
      <c r="BJ169" s="17" t="s">
        <v>90</v>
      </c>
      <c r="BK169" s="103">
        <f t="shared" si="24"/>
        <v>330</v>
      </c>
      <c r="BL169" s="17" t="s">
        <v>811</v>
      </c>
      <c r="BM169" s="174" t="s">
        <v>1170</v>
      </c>
    </row>
    <row r="170" spans="2:65" s="1" customFormat="1" ht="24.2" customHeight="1">
      <c r="B170" s="34"/>
      <c r="C170" s="205" t="s">
        <v>331</v>
      </c>
      <c r="D170" s="205" t="s">
        <v>509</v>
      </c>
      <c r="E170" s="206" t="s">
        <v>1171</v>
      </c>
      <c r="F170" s="207" t="s">
        <v>1172</v>
      </c>
      <c r="G170" s="208" t="s">
        <v>225</v>
      </c>
      <c r="H170" s="209">
        <v>200</v>
      </c>
      <c r="I170" s="210">
        <v>0.66</v>
      </c>
      <c r="J170" s="211">
        <f t="shared" si="15"/>
        <v>132</v>
      </c>
      <c r="K170" s="212"/>
      <c r="L170" s="213"/>
      <c r="M170" s="214" t="s">
        <v>1</v>
      </c>
      <c r="N170" s="215" t="s">
        <v>44</v>
      </c>
      <c r="P170" s="172">
        <f t="shared" si="16"/>
        <v>0</v>
      </c>
      <c r="Q170" s="172">
        <v>4.6999999999999999E-4</v>
      </c>
      <c r="R170" s="172">
        <f t="shared" si="17"/>
        <v>9.4E-2</v>
      </c>
      <c r="S170" s="172">
        <v>0</v>
      </c>
      <c r="T170" s="173">
        <f t="shared" si="18"/>
        <v>0</v>
      </c>
      <c r="AR170" s="174" t="s">
        <v>916</v>
      </c>
      <c r="AT170" s="174" t="s">
        <v>509</v>
      </c>
      <c r="AU170" s="174" t="s">
        <v>90</v>
      </c>
      <c r="AY170" s="17" t="s">
        <v>181</v>
      </c>
      <c r="BE170" s="103">
        <f t="shared" si="19"/>
        <v>0</v>
      </c>
      <c r="BF170" s="103">
        <f t="shared" si="20"/>
        <v>132</v>
      </c>
      <c r="BG170" s="103">
        <f t="shared" si="21"/>
        <v>0</v>
      </c>
      <c r="BH170" s="103">
        <f t="shared" si="22"/>
        <v>0</v>
      </c>
      <c r="BI170" s="103">
        <f t="shared" si="23"/>
        <v>0</v>
      </c>
      <c r="BJ170" s="17" t="s">
        <v>90</v>
      </c>
      <c r="BK170" s="103">
        <f t="shared" si="24"/>
        <v>132</v>
      </c>
      <c r="BL170" s="17" t="s">
        <v>916</v>
      </c>
      <c r="BM170" s="174" t="s">
        <v>1173</v>
      </c>
    </row>
    <row r="171" spans="2:65" s="1" customFormat="1" ht="16.5" customHeight="1">
      <c r="B171" s="34"/>
      <c r="C171" s="205" t="s">
        <v>337</v>
      </c>
      <c r="D171" s="205" t="s">
        <v>509</v>
      </c>
      <c r="E171" s="206" t="s">
        <v>1174</v>
      </c>
      <c r="F171" s="207" t="s">
        <v>1175</v>
      </c>
      <c r="G171" s="208" t="s">
        <v>225</v>
      </c>
      <c r="H171" s="209">
        <v>200</v>
      </c>
      <c r="I171" s="210">
        <v>1.8</v>
      </c>
      <c r="J171" s="211">
        <f t="shared" si="15"/>
        <v>360</v>
      </c>
      <c r="K171" s="212"/>
      <c r="L171" s="213"/>
      <c r="M171" s="214" t="s">
        <v>1</v>
      </c>
      <c r="N171" s="215" t="s">
        <v>44</v>
      </c>
      <c r="P171" s="172">
        <f t="shared" si="16"/>
        <v>0</v>
      </c>
      <c r="Q171" s="172">
        <v>4.1999999999999997E-3</v>
      </c>
      <c r="R171" s="172">
        <f t="shared" si="17"/>
        <v>0.84</v>
      </c>
      <c r="S171" s="172">
        <v>0</v>
      </c>
      <c r="T171" s="173">
        <f t="shared" si="18"/>
        <v>0</v>
      </c>
      <c r="AR171" s="174" t="s">
        <v>916</v>
      </c>
      <c r="AT171" s="174" t="s">
        <v>509</v>
      </c>
      <c r="AU171" s="174" t="s">
        <v>90</v>
      </c>
      <c r="AY171" s="17" t="s">
        <v>181</v>
      </c>
      <c r="BE171" s="103">
        <f t="shared" si="19"/>
        <v>0</v>
      </c>
      <c r="BF171" s="103">
        <f t="shared" si="20"/>
        <v>360</v>
      </c>
      <c r="BG171" s="103">
        <f t="shared" si="21"/>
        <v>0</v>
      </c>
      <c r="BH171" s="103">
        <f t="shared" si="22"/>
        <v>0</v>
      </c>
      <c r="BI171" s="103">
        <f t="shared" si="23"/>
        <v>0</v>
      </c>
      <c r="BJ171" s="17" t="s">
        <v>90</v>
      </c>
      <c r="BK171" s="103">
        <f t="shared" si="24"/>
        <v>360</v>
      </c>
      <c r="BL171" s="17" t="s">
        <v>916</v>
      </c>
      <c r="BM171" s="174" t="s">
        <v>1176</v>
      </c>
    </row>
    <row r="172" spans="2:65" s="1" customFormat="1" ht="24.2" customHeight="1">
      <c r="B172" s="34"/>
      <c r="C172" s="163" t="s">
        <v>345</v>
      </c>
      <c r="D172" s="163" t="s">
        <v>184</v>
      </c>
      <c r="E172" s="164" t="s">
        <v>1177</v>
      </c>
      <c r="F172" s="165" t="s">
        <v>1178</v>
      </c>
      <c r="G172" s="166" t="s">
        <v>187</v>
      </c>
      <c r="H172" s="167">
        <v>0.5</v>
      </c>
      <c r="I172" s="168">
        <v>450</v>
      </c>
      <c r="J172" s="169">
        <f t="shared" si="15"/>
        <v>225</v>
      </c>
      <c r="K172" s="170"/>
      <c r="L172" s="34"/>
      <c r="M172" s="171" t="s">
        <v>1</v>
      </c>
      <c r="N172" s="137" t="s">
        <v>44</v>
      </c>
      <c r="P172" s="172">
        <f t="shared" si="16"/>
        <v>0</v>
      </c>
      <c r="Q172" s="172">
        <v>0</v>
      </c>
      <c r="R172" s="172">
        <f t="shared" si="17"/>
        <v>0</v>
      </c>
      <c r="S172" s="172">
        <v>0</v>
      </c>
      <c r="T172" s="173">
        <f t="shared" si="18"/>
        <v>0</v>
      </c>
      <c r="AR172" s="174" t="s">
        <v>811</v>
      </c>
      <c r="AT172" s="174" t="s">
        <v>184</v>
      </c>
      <c r="AU172" s="174" t="s">
        <v>90</v>
      </c>
      <c r="AY172" s="17" t="s">
        <v>181</v>
      </c>
      <c r="BE172" s="103">
        <f t="shared" si="19"/>
        <v>0</v>
      </c>
      <c r="BF172" s="103">
        <f t="shared" si="20"/>
        <v>225</v>
      </c>
      <c r="BG172" s="103">
        <f t="shared" si="21"/>
        <v>0</v>
      </c>
      <c r="BH172" s="103">
        <f t="shared" si="22"/>
        <v>0</v>
      </c>
      <c r="BI172" s="103">
        <f t="shared" si="23"/>
        <v>0</v>
      </c>
      <c r="BJ172" s="17" t="s">
        <v>90</v>
      </c>
      <c r="BK172" s="103">
        <f t="shared" si="24"/>
        <v>225</v>
      </c>
      <c r="BL172" s="17" t="s">
        <v>811</v>
      </c>
      <c r="BM172" s="174" t="s">
        <v>1179</v>
      </c>
    </row>
    <row r="173" spans="2:65" s="1" customFormat="1" ht="16.5" customHeight="1">
      <c r="B173" s="34"/>
      <c r="C173" s="205" t="s">
        <v>353</v>
      </c>
      <c r="D173" s="205" t="s">
        <v>509</v>
      </c>
      <c r="E173" s="206" t="s">
        <v>1180</v>
      </c>
      <c r="F173" s="207" t="s">
        <v>1181</v>
      </c>
      <c r="G173" s="208" t="s">
        <v>225</v>
      </c>
      <c r="H173" s="209">
        <v>16</v>
      </c>
      <c r="I173" s="210">
        <v>18</v>
      </c>
      <c r="J173" s="211">
        <f t="shared" si="15"/>
        <v>288</v>
      </c>
      <c r="K173" s="212"/>
      <c r="L173" s="213"/>
      <c r="M173" s="214" t="s">
        <v>1</v>
      </c>
      <c r="N173" s="215" t="s">
        <v>44</v>
      </c>
      <c r="P173" s="172">
        <f t="shared" si="16"/>
        <v>0</v>
      </c>
      <c r="Q173" s="172">
        <v>0</v>
      </c>
      <c r="R173" s="172">
        <f t="shared" si="17"/>
        <v>0</v>
      </c>
      <c r="S173" s="172">
        <v>0</v>
      </c>
      <c r="T173" s="173">
        <f t="shared" si="18"/>
        <v>0</v>
      </c>
      <c r="AR173" s="174" t="s">
        <v>1182</v>
      </c>
      <c r="AT173" s="174" t="s">
        <v>509</v>
      </c>
      <c r="AU173" s="174" t="s">
        <v>90</v>
      </c>
      <c r="AY173" s="17" t="s">
        <v>181</v>
      </c>
      <c r="BE173" s="103">
        <f t="shared" si="19"/>
        <v>0</v>
      </c>
      <c r="BF173" s="103">
        <f t="shared" si="20"/>
        <v>288</v>
      </c>
      <c r="BG173" s="103">
        <f t="shared" si="21"/>
        <v>0</v>
      </c>
      <c r="BH173" s="103">
        <f t="shared" si="22"/>
        <v>0</v>
      </c>
      <c r="BI173" s="103">
        <f t="shared" si="23"/>
        <v>0</v>
      </c>
      <c r="BJ173" s="17" t="s">
        <v>90</v>
      </c>
      <c r="BK173" s="103">
        <f t="shared" si="24"/>
        <v>288</v>
      </c>
      <c r="BL173" s="17" t="s">
        <v>811</v>
      </c>
      <c r="BM173" s="174" t="s">
        <v>1183</v>
      </c>
    </row>
    <row r="174" spans="2:65" s="1" customFormat="1" ht="24.2" customHeight="1">
      <c r="B174" s="34"/>
      <c r="C174" s="163" t="s">
        <v>360</v>
      </c>
      <c r="D174" s="163" t="s">
        <v>184</v>
      </c>
      <c r="E174" s="164" t="s">
        <v>1184</v>
      </c>
      <c r="F174" s="165" t="s">
        <v>1185</v>
      </c>
      <c r="G174" s="166" t="s">
        <v>225</v>
      </c>
      <c r="H174" s="167">
        <v>56</v>
      </c>
      <c r="I174" s="168">
        <v>3.3</v>
      </c>
      <c r="J174" s="169">
        <f t="shared" si="15"/>
        <v>184.8</v>
      </c>
      <c r="K174" s="170"/>
      <c r="L174" s="34"/>
      <c r="M174" s="171" t="s">
        <v>1</v>
      </c>
      <c r="N174" s="137" t="s">
        <v>44</v>
      </c>
      <c r="P174" s="172">
        <f t="shared" si="16"/>
        <v>0</v>
      </c>
      <c r="Q174" s="172">
        <v>0</v>
      </c>
      <c r="R174" s="172">
        <f t="shared" si="17"/>
        <v>0</v>
      </c>
      <c r="S174" s="172">
        <v>0</v>
      </c>
      <c r="T174" s="173">
        <f t="shared" si="18"/>
        <v>0</v>
      </c>
      <c r="AR174" s="174" t="s">
        <v>811</v>
      </c>
      <c r="AT174" s="174" t="s">
        <v>184</v>
      </c>
      <c r="AU174" s="174" t="s">
        <v>90</v>
      </c>
      <c r="AY174" s="17" t="s">
        <v>181</v>
      </c>
      <c r="BE174" s="103">
        <f t="shared" si="19"/>
        <v>0</v>
      </c>
      <c r="BF174" s="103">
        <f t="shared" si="20"/>
        <v>184.8</v>
      </c>
      <c r="BG174" s="103">
        <f t="shared" si="21"/>
        <v>0</v>
      </c>
      <c r="BH174" s="103">
        <f t="shared" si="22"/>
        <v>0</v>
      </c>
      <c r="BI174" s="103">
        <f t="shared" si="23"/>
        <v>0</v>
      </c>
      <c r="BJ174" s="17" t="s">
        <v>90</v>
      </c>
      <c r="BK174" s="103">
        <f t="shared" si="24"/>
        <v>184.8</v>
      </c>
      <c r="BL174" s="17" t="s">
        <v>811</v>
      </c>
      <c r="BM174" s="174" t="s">
        <v>1186</v>
      </c>
    </row>
    <row r="175" spans="2:65" s="1" customFormat="1" ht="24.2" customHeight="1">
      <c r="B175" s="34"/>
      <c r="C175" s="163" t="s">
        <v>368</v>
      </c>
      <c r="D175" s="163" t="s">
        <v>184</v>
      </c>
      <c r="E175" s="164" t="s">
        <v>1187</v>
      </c>
      <c r="F175" s="165" t="s">
        <v>1188</v>
      </c>
      <c r="G175" s="166" t="s">
        <v>225</v>
      </c>
      <c r="H175" s="167">
        <v>7</v>
      </c>
      <c r="I175" s="168">
        <v>6.8</v>
      </c>
      <c r="J175" s="169">
        <f t="shared" si="15"/>
        <v>47.6</v>
      </c>
      <c r="K175" s="170"/>
      <c r="L175" s="34"/>
      <c r="M175" s="171" t="s">
        <v>1</v>
      </c>
      <c r="N175" s="137" t="s">
        <v>44</v>
      </c>
      <c r="P175" s="172">
        <f t="shared" si="16"/>
        <v>0</v>
      </c>
      <c r="Q175" s="172">
        <v>0</v>
      </c>
      <c r="R175" s="172">
        <f t="shared" si="17"/>
        <v>0</v>
      </c>
      <c r="S175" s="172">
        <v>0</v>
      </c>
      <c r="T175" s="173">
        <f t="shared" si="18"/>
        <v>0</v>
      </c>
      <c r="AR175" s="174" t="s">
        <v>811</v>
      </c>
      <c r="AT175" s="174" t="s">
        <v>184</v>
      </c>
      <c r="AU175" s="174" t="s">
        <v>90</v>
      </c>
      <c r="AY175" s="17" t="s">
        <v>181</v>
      </c>
      <c r="BE175" s="103">
        <f t="shared" si="19"/>
        <v>0</v>
      </c>
      <c r="BF175" s="103">
        <f t="shared" si="20"/>
        <v>47.6</v>
      </c>
      <c r="BG175" s="103">
        <f t="shared" si="21"/>
        <v>0</v>
      </c>
      <c r="BH175" s="103">
        <f t="shared" si="22"/>
        <v>0</v>
      </c>
      <c r="BI175" s="103">
        <f t="shared" si="23"/>
        <v>0</v>
      </c>
      <c r="BJ175" s="17" t="s">
        <v>90</v>
      </c>
      <c r="BK175" s="103">
        <f t="shared" si="24"/>
        <v>47.6</v>
      </c>
      <c r="BL175" s="17" t="s">
        <v>811</v>
      </c>
      <c r="BM175" s="174" t="s">
        <v>1189</v>
      </c>
    </row>
    <row r="176" spans="2:65" s="1" customFormat="1" ht="24.2" customHeight="1">
      <c r="B176" s="34"/>
      <c r="C176" s="163" t="s">
        <v>373</v>
      </c>
      <c r="D176" s="163" t="s">
        <v>184</v>
      </c>
      <c r="E176" s="164" t="s">
        <v>1190</v>
      </c>
      <c r="F176" s="165" t="s">
        <v>1191</v>
      </c>
      <c r="G176" s="166" t="s">
        <v>225</v>
      </c>
      <c r="H176" s="167">
        <v>15</v>
      </c>
      <c r="I176" s="168">
        <v>5.2</v>
      </c>
      <c r="J176" s="169">
        <f t="shared" si="15"/>
        <v>78</v>
      </c>
      <c r="K176" s="170"/>
      <c r="L176" s="34"/>
      <c r="M176" s="171" t="s">
        <v>1</v>
      </c>
      <c r="N176" s="137" t="s">
        <v>44</v>
      </c>
      <c r="P176" s="172">
        <f t="shared" si="16"/>
        <v>0</v>
      </c>
      <c r="Q176" s="172">
        <v>0</v>
      </c>
      <c r="R176" s="172">
        <f t="shared" si="17"/>
        <v>0</v>
      </c>
      <c r="S176" s="172">
        <v>0</v>
      </c>
      <c r="T176" s="173">
        <f t="shared" si="18"/>
        <v>0</v>
      </c>
      <c r="AR176" s="174" t="s">
        <v>811</v>
      </c>
      <c r="AT176" s="174" t="s">
        <v>184</v>
      </c>
      <c r="AU176" s="174" t="s">
        <v>90</v>
      </c>
      <c r="AY176" s="17" t="s">
        <v>181</v>
      </c>
      <c r="BE176" s="103">
        <f t="shared" si="19"/>
        <v>0</v>
      </c>
      <c r="BF176" s="103">
        <f t="shared" si="20"/>
        <v>78</v>
      </c>
      <c r="BG176" s="103">
        <f t="shared" si="21"/>
        <v>0</v>
      </c>
      <c r="BH176" s="103">
        <f t="shared" si="22"/>
        <v>0</v>
      </c>
      <c r="BI176" s="103">
        <f t="shared" si="23"/>
        <v>0</v>
      </c>
      <c r="BJ176" s="17" t="s">
        <v>90</v>
      </c>
      <c r="BK176" s="103">
        <f t="shared" si="24"/>
        <v>78</v>
      </c>
      <c r="BL176" s="17" t="s">
        <v>811</v>
      </c>
      <c r="BM176" s="174" t="s">
        <v>1192</v>
      </c>
    </row>
    <row r="177" spans="2:65" s="1" customFormat="1" ht="24.2" customHeight="1">
      <c r="B177" s="34"/>
      <c r="C177" s="205" t="s">
        <v>378</v>
      </c>
      <c r="D177" s="205" t="s">
        <v>509</v>
      </c>
      <c r="E177" s="206" t="s">
        <v>1193</v>
      </c>
      <c r="F177" s="207" t="s">
        <v>1194</v>
      </c>
      <c r="G177" s="208" t="s">
        <v>225</v>
      </c>
      <c r="H177" s="209">
        <v>15</v>
      </c>
      <c r="I177" s="210">
        <v>4.5</v>
      </c>
      <c r="J177" s="211">
        <f t="shared" si="15"/>
        <v>67.5</v>
      </c>
      <c r="K177" s="212"/>
      <c r="L177" s="213"/>
      <c r="M177" s="214" t="s">
        <v>1</v>
      </c>
      <c r="N177" s="215" t="s">
        <v>44</v>
      </c>
      <c r="P177" s="172">
        <f t="shared" si="16"/>
        <v>0</v>
      </c>
      <c r="Q177" s="172">
        <v>6.9999999999999994E-5</v>
      </c>
      <c r="R177" s="172">
        <f t="shared" si="17"/>
        <v>1.0499999999999999E-3</v>
      </c>
      <c r="S177" s="172">
        <v>0</v>
      </c>
      <c r="T177" s="173">
        <f t="shared" si="18"/>
        <v>0</v>
      </c>
      <c r="AR177" s="174" t="s">
        <v>916</v>
      </c>
      <c r="AT177" s="174" t="s">
        <v>509</v>
      </c>
      <c r="AU177" s="174" t="s">
        <v>90</v>
      </c>
      <c r="AY177" s="17" t="s">
        <v>181</v>
      </c>
      <c r="BE177" s="103">
        <f t="shared" si="19"/>
        <v>0</v>
      </c>
      <c r="BF177" s="103">
        <f t="shared" si="20"/>
        <v>67.5</v>
      </c>
      <c r="BG177" s="103">
        <f t="shared" si="21"/>
        <v>0</v>
      </c>
      <c r="BH177" s="103">
        <f t="shared" si="22"/>
        <v>0</v>
      </c>
      <c r="BI177" s="103">
        <f t="shared" si="23"/>
        <v>0</v>
      </c>
      <c r="BJ177" s="17" t="s">
        <v>90</v>
      </c>
      <c r="BK177" s="103">
        <f t="shared" si="24"/>
        <v>67.5</v>
      </c>
      <c r="BL177" s="17" t="s">
        <v>916</v>
      </c>
      <c r="BM177" s="174" t="s">
        <v>1195</v>
      </c>
    </row>
    <row r="178" spans="2:65" s="1" customFormat="1" ht="24.2" customHeight="1">
      <c r="B178" s="34"/>
      <c r="C178" s="163" t="s">
        <v>383</v>
      </c>
      <c r="D178" s="163" t="s">
        <v>184</v>
      </c>
      <c r="E178" s="164" t="s">
        <v>1196</v>
      </c>
      <c r="F178" s="165" t="s">
        <v>1197</v>
      </c>
      <c r="G178" s="166" t="s">
        <v>225</v>
      </c>
      <c r="H178" s="167">
        <v>7</v>
      </c>
      <c r="I178" s="168">
        <v>5.2</v>
      </c>
      <c r="J178" s="169">
        <f t="shared" si="15"/>
        <v>36.4</v>
      </c>
      <c r="K178" s="170"/>
      <c r="L178" s="34"/>
      <c r="M178" s="171" t="s">
        <v>1</v>
      </c>
      <c r="N178" s="137" t="s">
        <v>44</v>
      </c>
      <c r="P178" s="172">
        <f t="shared" si="16"/>
        <v>0</v>
      </c>
      <c r="Q178" s="172">
        <v>0</v>
      </c>
      <c r="R178" s="172">
        <f t="shared" si="17"/>
        <v>0</v>
      </c>
      <c r="S178" s="172">
        <v>0</v>
      </c>
      <c r="T178" s="173">
        <f t="shared" si="18"/>
        <v>0</v>
      </c>
      <c r="AR178" s="174" t="s">
        <v>811</v>
      </c>
      <c r="AT178" s="174" t="s">
        <v>184</v>
      </c>
      <c r="AU178" s="174" t="s">
        <v>90</v>
      </c>
      <c r="AY178" s="17" t="s">
        <v>181</v>
      </c>
      <c r="BE178" s="103">
        <f t="shared" si="19"/>
        <v>0</v>
      </c>
      <c r="BF178" s="103">
        <f t="shared" si="20"/>
        <v>36.4</v>
      </c>
      <c r="BG178" s="103">
        <f t="shared" si="21"/>
        <v>0</v>
      </c>
      <c r="BH178" s="103">
        <f t="shared" si="22"/>
        <v>0</v>
      </c>
      <c r="BI178" s="103">
        <f t="shared" si="23"/>
        <v>0</v>
      </c>
      <c r="BJ178" s="17" t="s">
        <v>90</v>
      </c>
      <c r="BK178" s="103">
        <f t="shared" si="24"/>
        <v>36.4</v>
      </c>
      <c r="BL178" s="17" t="s">
        <v>811</v>
      </c>
      <c r="BM178" s="174" t="s">
        <v>1198</v>
      </c>
    </row>
    <row r="179" spans="2:65" s="1" customFormat="1" ht="16.5" customHeight="1">
      <c r="B179" s="34"/>
      <c r="C179" s="205" t="s">
        <v>388</v>
      </c>
      <c r="D179" s="205" t="s">
        <v>509</v>
      </c>
      <c r="E179" s="206" t="s">
        <v>1199</v>
      </c>
      <c r="F179" s="207" t="s">
        <v>1200</v>
      </c>
      <c r="G179" s="208" t="s">
        <v>225</v>
      </c>
      <c r="H179" s="209">
        <v>7</v>
      </c>
      <c r="I179" s="210">
        <v>4.5</v>
      </c>
      <c r="J179" s="211">
        <f t="shared" si="15"/>
        <v>31.5</v>
      </c>
      <c r="K179" s="212"/>
      <c r="L179" s="213"/>
      <c r="M179" s="214" t="s">
        <v>1</v>
      </c>
      <c r="N179" s="215" t="s">
        <v>44</v>
      </c>
      <c r="P179" s="172">
        <f t="shared" si="16"/>
        <v>0</v>
      </c>
      <c r="Q179" s="172">
        <v>6.0000000000000002E-5</v>
      </c>
      <c r="R179" s="172">
        <f t="shared" si="17"/>
        <v>4.2000000000000002E-4</v>
      </c>
      <c r="S179" s="172">
        <v>0</v>
      </c>
      <c r="T179" s="173">
        <f t="shared" si="18"/>
        <v>0</v>
      </c>
      <c r="AR179" s="174" t="s">
        <v>916</v>
      </c>
      <c r="AT179" s="174" t="s">
        <v>509</v>
      </c>
      <c r="AU179" s="174" t="s">
        <v>90</v>
      </c>
      <c r="AY179" s="17" t="s">
        <v>181</v>
      </c>
      <c r="BE179" s="103">
        <f t="shared" si="19"/>
        <v>0</v>
      </c>
      <c r="BF179" s="103">
        <f t="shared" si="20"/>
        <v>31.5</v>
      </c>
      <c r="BG179" s="103">
        <f t="shared" si="21"/>
        <v>0</v>
      </c>
      <c r="BH179" s="103">
        <f t="shared" si="22"/>
        <v>0</v>
      </c>
      <c r="BI179" s="103">
        <f t="shared" si="23"/>
        <v>0</v>
      </c>
      <c r="BJ179" s="17" t="s">
        <v>90</v>
      </c>
      <c r="BK179" s="103">
        <f t="shared" si="24"/>
        <v>31.5</v>
      </c>
      <c r="BL179" s="17" t="s">
        <v>916</v>
      </c>
      <c r="BM179" s="174" t="s">
        <v>1201</v>
      </c>
    </row>
    <row r="180" spans="2:65" s="1" customFormat="1" ht="24.2" customHeight="1">
      <c r="B180" s="34"/>
      <c r="C180" s="163" t="s">
        <v>393</v>
      </c>
      <c r="D180" s="163" t="s">
        <v>184</v>
      </c>
      <c r="E180" s="164" t="s">
        <v>1202</v>
      </c>
      <c r="F180" s="165" t="s">
        <v>1203</v>
      </c>
      <c r="G180" s="166" t="s">
        <v>225</v>
      </c>
      <c r="H180" s="167">
        <v>6</v>
      </c>
      <c r="I180" s="168">
        <v>5.2</v>
      </c>
      <c r="J180" s="169">
        <f t="shared" si="15"/>
        <v>31.2</v>
      </c>
      <c r="K180" s="170"/>
      <c r="L180" s="34"/>
      <c r="M180" s="171" t="s">
        <v>1</v>
      </c>
      <c r="N180" s="137" t="s">
        <v>44</v>
      </c>
      <c r="P180" s="172">
        <f t="shared" si="16"/>
        <v>0</v>
      </c>
      <c r="Q180" s="172">
        <v>0</v>
      </c>
      <c r="R180" s="172">
        <f t="shared" si="17"/>
        <v>0</v>
      </c>
      <c r="S180" s="172">
        <v>0</v>
      </c>
      <c r="T180" s="173">
        <f t="shared" si="18"/>
        <v>0</v>
      </c>
      <c r="AR180" s="174" t="s">
        <v>811</v>
      </c>
      <c r="AT180" s="174" t="s">
        <v>184</v>
      </c>
      <c r="AU180" s="174" t="s">
        <v>90</v>
      </c>
      <c r="AY180" s="17" t="s">
        <v>181</v>
      </c>
      <c r="BE180" s="103">
        <f t="shared" si="19"/>
        <v>0</v>
      </c>
      <c r="BF180" s="103">
        <f t="shared" si="20"/>
        <v>31.2</v>
      </c>
      <c r="BG180" s="103">
        <f t="shared" si="21"/>
        <v>0</v>
      </c>
      <c r="BH180" s="103">
        <f t="shared" si="22"/>
        <v>0</v>
      </c>
      <c r="BI180" s="103">
        <f t="shared" si="23"/>
        <v>0</v>
      </c>
      <c r="BJ180" s="17" t="s">
        <v>90</v>
      </c>
      <c r="BK180" s="103">
        <f t="shared" si="24"/>
        <v>31.2</v>
      </c>
      <c r="BL180" s="17" t="s">
        <v>811</v>
      </c>
      <c r="BM180" s="174" t="s">
        <v>1204</v>
      </c>
    </row>
    <row r="181" spans="2:65" s="1" customFormat="1" ht="16.5" customHeight="1">
      <c r="B181" s="34"/>
      <c r="C181" s="205" t="s">
        <v>399</v>
      </c>
      <c r="D181" s="205" t="s">
        <v>509</v>
      </c>
      <c r="E181" s="206" t="s">
        <v>1205</v>
      </c>
      <c r="F181" s="207" t="s">
        <v>1206</v>
      </c>
      <c r="G181" s="208" t="s">
        <v>225</v>
      </c>
      <c r="H181" s="209">
        <v>6</v>
      </c>
      <c r="I181" s="210">
        <v>4.5</v>
      </c>
      <c r="J181" s="211">
        <f t="shared" ref="J181:J212" si="25">ROUND(I181*H181,2)</f>
        <v>27</v>
      </c>
      <c r="K181" s="212"/>
      <c r="L181" s="213"/>
      <c r="M181" s="214" t="s">
        <v>1</v>
      </c>
      <c r="N181" s="215" t="s">
        <v>44</v>
      </c>
      <c r="P181" s="172">
        <f t="shared" ref="P181:P212" si="26">O181*H181</f>
        <v>0</v>
      </c>
      <c r="Q181" s="172">
        <v>1E-4</v>
      </c>
      <c r="R181" s="172">
        <f t="shared" ref="R181:R212" si="27">Q181*H181</f>
        <v>6.0000000000000006E-4</v>
      </c>
      <c r="S181" s="172">
        <v>0</v>
      </c>
      <c r="T181" s="173">
        <f t="shared" ref="T181:T212" si="28">S181*H181</f>
        <v>0</v>
      </c>
      <c r="AR181" s="174" t="s">
        <v>916</v>
      </c>
      <c r="AT181" s="174" t="s">
        <v>509</v>
      </c>
      <c r="AU181" s="174" t="s">
        <v>90</v>
      </c>
      <c r="AY181" s="17" t="s">
        <v>181</v>
      </c>
      <c r="BE181" s="103">
        <f t="shared" ref="BE181:BE212" si="29">IF(N181="základná",J181,0)</f>
        <v>0</v>
      </c>
      <c r="BF181" s="103">
        <f t="shared" ref="BF181:BF212" si="30">IF(N181="znížená",J181,0)</f>
        <v>27</v>
      </c>
      <c r="BG181" s="103">
        <f t="shared" ref="BG181:BG212" si="31">IF(N181="zákl. prenesená",J181,0)</f>
        <v>0</v>
      </c>
      <c r="BH181" s="103">
        <f t="shared" ref="BH181:BH212" si="32">IF(N181="zníž. prenesená",J181,0)</f>
        <v>0</v>
      </c>
      <c r="BI181" s="103">
        <f t="shared" ref="BI181:BI212" si="33">IF(N181="nulová",J181,0)</f>
        <v>0</v>
      </c>
      <c r="BJ181" s="17" t="s">
        <v>90</v>
      </c>
      <c r="BK181" s="103">
        <f t="shared" ref="BK181:BK212" si="34">ROUND(I181*H181,2)</f>
        <v>27</v>
      </c>
      <c r="BL181" s="17" t="s">
        <v>916</v>
      </c>
      <c r="BM181" s="174" t="s">
        <v>1207</v>
      </c>
    </row>
    <row r="182" spans="2:65" s="1" customFormat="1" ht="21.75" customHeight="1">
      <c r="B182" s="34"/>
      <c r="C182" s="163" t="s">
        <v>405</v>
      </c>
      <c r="D182" s="163" t="s">
        <v>184</v>
      </c>
      <c r="E182" s="164" t="s">
        <v>1208</v>
      </c>
      <c r="F182" s="165" t="s">
        <v>1209</v>
      </c>
      <c r="G182" s="166" t="s">
        <v>279</v>
      </c>
      <c r="H182" s="167">
        <v>6</v>
      </c>
      <c r="I182" s="168">
        <v>12.97</v>
      </c>
      <c r="J182" s="169">
        <f t="shared" si="25"/>
        <v>77.819999999999993</v>
      </c>
      <c r="K182" s="170"/>
      <c r="L182" s="34"/>
      <c r="M182" s="171" t="s">
        <v>1</v>
      </c>
      <c r="N182" s="137" t="s">
        <v>44</v>
      </c>
      <c r="P182" s="172">
        <f t="shared" si="26"/>
        <v>0</v>
      </c>
      <c r="Q182" s="172">
        <v>0</v>
      </c>
      <c r="R182" s="172">
        <f t="shared" si="27"/>
        <v>0</v>
      </c>
      <c r="S182" s="172">
        <v>0</v>
      </c>
      <c r="T182" s="173">
        <f t="shared" si="28"/>
        <v>0</v>
      </c>
      <c r="AR182" s="174" t="s">
        <v>811</v>
      </c>
      <c r="AT182" s="174" t="s">
        <v>184</v>
      </c>
      <c r="AU182" s="174" t="s">
        <v>90</v>
      </c>
      <c r="AY182" s="17" t="s">
        <v>181</v>
      </c>
      <c r="BE182" s="103">
        <f t="shared" si="29"/>
        <v>0</v>
      </c>
      <c r="BF182" s="103">
        <f t="shared" si="30"/>
        <v>77.819999999999993</v>
      </c>
      <c r="BG182" s="103">
        <f t="shared" si="31"/>
        <v>0</v>
      </c>
      <c r="BH182" s="103">
        <f t="shared" si="32"/>
        <v>0</v>
      </c>
      <c r="BI182" s="103">
        <f t="shared" si="33"/>
        <v>0</v>
      </c>
      <c r="BJ182" s="17" t="s">
        <v>90</v>
      </c>
      <c r="BK182" s="103">
        <f t="shared" si="34"/>
        <v>77.819999999999993</v>
      </c>
      <c r="BL182" s="17" t="s">
        <v>811</v>
      </c>
      <c r="BM182" s="174" t="s">
        <v>1210</v>
      </c>
    </row>
    <row r="183" spans="2:65" s="1" customFormat="1" ht="16.5" customHeight="1">
      <c r="B183" s="34"/>
      <c r="C183" s="205" t="s">
        <v>411</v>
      </c>
      <c r="D183" s="205" t="s">
        <v>509</v>
      </c>
      <c r="E183" s="206" t="s">
        <v>1211</v>
      </c>
      <c r="F183" s="207" t="s">
        <v>1212</v>
      </c>
      <c r="G183" s="208" t="s">
        <v>279</v>
      </c>
      <c r="H183" s="209">
        <v>6</v>
      </c>
      <c r="I183" s="210">
        <v>25.9</v>
      </c>
      <c r="J183" s="211">
        <f t="shared" si="25"/>
        <v>155.4</v>
      </c>
      <c r="K183" s="212"/>
      <c r="L183" s="213"/>
      <c r="M183" s="214" t="s">
        <v>1</v>
      </c>
      <c r="N183" s="215" t="s">
        <v>44</v>
      </c>
      <c r="P183" s="172">
        <f t="shared" si="26"/>
        <v>0</v>
      </c>
      <c r="Q183" s="172">
        <v>1.0499999999999999E-3</v>
      </c>
      <c r="R183" s="172">
        <f t="shared" si="27"/>
        <v>6.3E-3</v>
      </c>
      <c r="S183" s="172">
        <v>0</v>
      </c>
      <c r="T183" s="173">
        <f t="shared" si="28"/>
        <v>0</v>
      </c>
      <c r="AR183" s="174" t="s">
        <v>916</v>
      </c>
      <c r="AT183" s="174" t="s">
        <v>509</v>
      </c>
      <c r="AU183" s="174" t="s">
        <v>90</v>
      </c>
      <c r="AY183" s="17" t="s">
        <v>181</v>
      </c>
      <c r="BE183" s="103">
        <f t="shared" si="29"/>
        <v>0</v>
      </c>
      <c r="BF183" s="103">
        <f t="shared" si="30"/>
        <v>155.4</v>
      </c>
      <c r="BG183" s="103">
        <f t="shared" si="31"/>
        <v>0</v>
      </c>
      <c r="BH183" s="103">
        <f t="shared" si="32"/>
        <v>0</v>
      </c>
      <c r="BI183" s="103">
        <f t="shared" si="33"/>
        <v>0</v>
      </c>
      <c r="BJ183" s="17" t="s">
        <v>90</v>
      </c>
      <c r="BK183" s="103">
        <f t="shared" si="34"/>
        <v>155.4</v>
      </c>
      <c r="BL183" s="17" t="s">
        <v>916</v>
      </c>
      <c r="BM183" s="174" t="s">
        <v>1213</v>
      </c>
    </row>
    <row r="184" spans="2:65" s="1" customFormat="1" ht="33" customHeight="1">
      <c r="B184" s="34"/>
      <c r="C184" s="163" t="s">
        <v>417</v>
      </c>
      <c r="D184" s="163" t="s">
        <v>184</v>
      </c>
      <c r="E184" s="164" t="s">
        <v>1214</v>
      </c>
      <c r="F184" s="165" t="s">
        <v>1215</v>
      </c>
      <c r="G184" s="166" t="s">
        <v>225</v>
      </c>
      <c r="H184" s="167">
        <v>23</v>
      </c>
      <c r="I184" s="168">
        <v>6.8</v>
      </c>
      <c r="J184" s="169">
        <f t="shared" si="25"/>
        <v>156.4</v>
      </c>
      <c r="K184" s="170"/>
      <c r="L184" s="34"/>
      <c r="M184" s="171" t="s">
        <v>1</v>
      </c>
      <c r="N184" s="137" t="s">
        <v>44</v>
      </c>
      <c r="P184" s="172">
        <f t="shared" si="26"/>
        <v>0</v>
      </c>
      <c r="Q184" s="172">
        <v>0</v>
      </c>
      <c r="R184" s="172">
        <f t="shared" si="27"/>
        <v>0</v>
      </c>
      <c r="S184" s="172">
        <v>0</v>
      </c>
      <c r="T184" s="173">
        <f t="shared" si="28"/>
        <v>0</v>
      </c>
      <c r="AR184" s="174" t="s">
        <v>811</v>
      </c>
      <c r="AT184" s="174" t="s">
        <v>184</v>
      </c>
      <c r="AU184" s="174" t="s">
        <v>90</v>
      </c>
      <c r="AY184" s="17" t="s">
        <v>181</v>
      </c>
      <c r="BE184" s="103">
        <f t="shared" si="29"/>
        <v>0</v>
      </c>
      <c r="BF184" s="103">
        <f t="shared" si="30"/>
        <v>156.4</v>
      </c>
      <c r="BG184" s="103">
        <f t="shared" si="31"/>
        <v>0</v>
      </c>
      <c r="BH184" s="103">
        <f t="shared" si="32"/>
        <v>0</v>
      </c>
      <c r="BI184" s="103">
        <f t="shared" si="33"/>
        <v>0</v>
      </c>
      <c r="BJ184" s="17" t="s">
        <v>90</v>
      </c>
      <c r="BK184" s="103">
        <f t="shared" si="34"/>
        <v>156.4</v>
      </c>
      <c r="BL184" s="17" t="s">
        <v>811</v>
      </c>
      <c r="BM184" s="174" t="s">
        <v>1216</v>
      </c>
    </row>
    <row r="185" spans="2:65" s="1" customFormat="1" ht="33" customHeight="1">
      <c r="B185" s="34"/>
      <c r="C185" s="163" t="s">
        <v>425</v>
      </c>
      <c r="D185" s="163" t="s">
        <v>184</v>
      </c>
      <c r="E185" s="164" t="s">
        <v>1217</v>
      </c>
      <c r="F185" s="165" t="s">
        <v>1218</v>
      </c>
      <c r="G185" s="166" t="s">
        <v>225</v>
      </c>
      <c r="H185" s="167">
        <v>6</v>
      </c>
      <c r="I185" s="168">
        <v>8.85</v>
      </c>
      <c r="J185" s="169">
        <f t="shared" si="25"/>
        <v>53.1</v>
      </c>
      <c r="K185" s="170"/>
      <c r="L185" s="34"/>
      <c r="M185" s="171" t="s">
        <v>1</v>
      </c>
      <c r="N185" s="137" t="s">
        <v>44</v>
      </c>
      <c r="P185" s="172">
        <f t="shared" si="26"/>
        <v>0</v>
      </c>
      <c r="Q185" s="172">
        <v>0</v>
      </c>
      <c r="R185" s="172">
        <f t="shared" si="27"/>
        <v>0</v>
      </c>
      <c r="S185" s="172">
        <v>0</v>
      </c>
      <c r="T185" s="173">
        <f t="shared" si="28"/>
        <v>0</v>
      </c>
      <c r="AR185" s="174" t="s">
        <v>811</v>
      </c>
      <c r="AT185" s="174" t="s">
        <v>184</v>
      </c>
      <c r="AU185" s="174" t="s">
        <v>90</v>
      </c>
      <c r="AY185" s="17" t="s">
        <v>181</v>
      </c>
      <c r="BE185" s="103">
        <f t="shared" si="29"/>
        <v>0</v>
      </c>
      <c r="BF185" s="103">
        <f t="shared" si="30"/>
        <v>53.1</v>
      </c>
      <c r="BG185" s="103">
        <f t="shared" si="31"/>
        <v>0</v>
      </c>
      <c r="BH185" s="103">
        <f t="shared" si="32"/>
        <v>0</v>
      </c>
      <c r="BI185" s="103">
        <f t="shared" si="33"/>
        <v>0</v>
      </c>
      <c r="BJ185" s="17" t="s">
        <v>90</v>
      </c>
      <c r="BK185" s="103">
        <f t="shared" si="34"/>
        <v>53.1</v>
      </c>
      <c r="BL185" s="17" t="s">
        <v>811</v>
      </c>
      <c r="BM185" s="174" t="s">
        <v>1219</v>
      </c>
    </row>
    <row r="186" spans="2:65" s="1" customFormat="1" ht="21.75" customHeight="1">
      <c r="B186" s="34"/>
      <c r="C186" s="163" t="s">
        <v>611</v>
      </c>
      <c r="D186" s="163" t="s">
        <v>184</v>
      </c>
      <c r="E186" s="164" t="s">
        <v>1220</v>
      </c>
      <c r="F186" s="165" t="s">
        <v>1221</v>
      </c>
      <c r="G186" s="166" t="s">
        <v>279</v>
      </c>
      <c r="H186" s="167">
        <v>1050</v>
      </c>
      <c r="I186" s="168">
        <v>1.8</v>
      </c>
      <c r="J186" s="169">
        <f t="shared" si="25"/>
        <v>1890</v>
      </c>
      <c r="K186" s="170"/>
      <c r="L186" s="34"/>
      <c r="M186" s="171" t="s">
        <v>1</v>
      </c>
      <c r="N186" s="137" t="s">
        <v>44</v>
      </c>
      <c r="P186" s="172">
        <f t="shared" si="26"/>
        <v>0</v>
      </c>
      <c r="Q186" s="172">
        <v>0</v>
      </c>
      <c r="R186" s="172">
        <f t="shared" si="27"/>
        <v>0</v>
      </c>
      <c r="S186" s="172">
        <v>0</v>
      </c>
      <c r="T186" s="173">
        <f t="shared" si="28"/>
        <v>0</v>
      </c>
      <c r="AR186" s="174" t="s">
        <v>811</v>
      </c>
      <c r="AT186" s="174" t="s">
        <v>184</v>
      </c>
      <c r="AU186" s="174" t="s">
        <v>90</v>
      </c>
      <c r="AY186" s="17" t="s">
        <v>181</v>
      </c>
      <c r="BE186" s="103">
        <f t="shared" si="29"/>
        <v>0</v>
      </c>
      <c r="BF186" s="103">
        <f t="shared" si="30"/>
        <v>1890</v>
      </c>
      <c r="BG186" s="103">
        <f t="shared" si="31"/>
        <v>0</v>
      </c>
      <c r="BH186" s="103">
        <f t="shared" si="32"/>
        <v>0</v>
      </c>
      <c r="BI186" s="103">
        <f t="shared" si="33"/>
        <v>0</v>
      </c>
      <c r="BJ186" s="17" t="s">
        <v>90</v>
      </c>
      <c r="BK186" s="103">
        <f t="shared" si="34"/>
        <v>1890</v>
      </c>
      <c r="BL186" s="17" t="s">
        <v>811</v>
      </c>
      <c r="BM186" s="174" t="s">
        <v>1222</v>
      </c>
    </row>
    <row r="187" spans="2:65" s="1" customFormat="1" ht="16.5" customHeight="1">
      <c r="B187" s="34"/>
      <c r="C187" s="205" t="s">
        <v>616</v>
      </c>
      <c r="D187" s="205" t="s">
        <v>509</v>
      </c>
      <c r="E187" s="206" t="s">
        <v>1223</v>
      </c>
      <c r="F187" s="207" t="s">
        <v>1224</v>
      </c>
      <c r="G187" s="208" t="s">
        <v>279</v>
      </c>
      <c r="H187" s="209">
        <v>1050</v>
      </c>
      <c r="I187" s="210">
        <v>1.4</v>
      </c>
      <c r="J187" s="211">
        <f t="shared" si="25"/>
        <v>1470</v>
      </c>
      <c r="K187" s="212"/>
      <c r="L187" s="213"/>
      <c r="M187" s="214" t="s">
        <v>1</v>
      </c>
      <c r="N187" s="215" t="s">
        <v>44</v>
      </c>
      <c r="P187" s="172">
        <f t="shared" si="26"/>
        <v>0</v>
      </c>
      <c r="Q187" s="172">
        <v>1.3999999999999999E-4</v>
      </c>
      <c r="R187" s="172">
        <f t="shared" si="27"/>
        <v>0.14699999999999999</v>
      </c>
      <c r="S187" s="172">
        <v>0</v>
      </c>
      <c r="T187" s="173">
        <f t="shared" si="28"/>
        <v>0</v>
      </c>
      <c r="AR187" s="174" t="s">
        <v>916</v>
      </c>
      <c r="AT187" s="174" t="s">
        <v>509</v>
      </c>
      <c r="AU187" s="174" t="s">
        <v>90</v>
      </c>
      <c r="AY187" s="17" t="s">
        <v>181</v>
      </c>
      <c r="BE187" s="103">
        <f t="shared" si="29"/>
        <v>0</v>
      </c>
      <c r="BF187" s="103">
        <f t="shared" si="30"/>
        <v>1470</v>
      </c>
      <c r="BG187" s="103">
        <f t="shared" si="31"/>
        <v>0</v>
      </c>
      <c r="BH187" s="103">
        <f t="shared" si="32"/>
        <v>0</v>
      </c>
      <c r="BI187" s="103">
        <f t="shared" si="33"/>
        <v>0</v>
      </c>
      <c r="BJ187" s="17" t="s">
        <v>90</v>
      </c>
      <c r="BK187" s="103">
        <f t="shared" si="34"/>
        <v>1470</v>
      </c>
      <c r="BL187" s="17" t="s">
        <v>916</v>
      </c>
      <c r="BM187" s="174" t="s">
        <v>1225</v>
      </c>
    </row>
    <row r="188" spans="2:65" s="1" customFormat="1" ht="21.75" customHeight="1">
      <c r="B188" s="34"/>
      <c r="C188" s="163" t="s">
        <v>621</v>
      </c>
      <c r="D188" s="163" t="s">
        <v>184</v>
      </c>
      <c r="E188" s="164" t="s">
        <v>1226</v>
      </c>
      <c r="F188" s="165" t="s">
        <v>1227</v>
      </c>
      <c r="G188" s="166" t="s">
        <v>279</v>
      </c>
      <c r="H188" s="167">
        <v>2760</v>
      </c>
      <c r="I188" s="168">
        <v>1.8</v>
      </c>
      <c r="J188" s="169">
        <f t="shared" si="25"/>
        <v>4968</v>
      </c>
      <c r="K188" s="170"/>
      <c r="L188" s="34"/>
      <c r="M188" s="171" t="s">
        <v>1</v>
      </c>
      <c r="N188" s="137" t="s">
        <v>44</v>
      </c>
      <c r="P188" s="172">
        <f t="shared" si="26"/>
        <v>0</v>
      </c>
      <c r="Q188" s="172">
        <v>0</v>
      </c>
      <c r="R188" s="172">
        <f t="shared" si="27"/>
        <v>0</v>
      </c>
      <c r="S188" s="172">
        <v>0</v>
      </c>
      <c r="T188" s="173">
        <f t="shared" si="28"/>
        <v>0</v>
      </c>
      <c r="AR188" s="174" t="s">
        <v>811</v>
      </c>
      <c r="AT188" s="174" t="s">
        <v>184</v>
      </c>
      <c r="AU188" s="174" t="s">
        <v>90</v>
      </c>
      <c r="AY188" s="17" t="s">
        <v>181</v>
      </c>
      <c r="BE188" s="103">
        <f t="shared" si="29"/>
        <v>0</v>
      </c>
      <c r="BF188" s="103">
        <f t="shared" si="30"/>
        <v>4968</v>
      </c>
      <c r="BG188" s="103">
        <f t="shared" si="31"/>
        <v>0</v>
      </c>
      <c r="BH188" s="103">
        <f t="shared" si="32"/>
        <v>0</v>
      </c>
      <c r="BI188" s="103">
        <f t="shared" si="33"/>
        <v>0</v>
      </c>
      <c r="BJ188" s="17" t="s">
        <v>90</v>
      </c>
      <c r="BK188" s="103">
        <f t="shared" si="34"/>
        <v>4968</v>
      </c>
      <c r="BL188" s="17" t="s">
        <v>811</v>
      </c>
      <c r="BM188" s="174" t="s">
        <v>1228</v>
      </c>
    </row>
    <row r="189" spans="2:65" s="1" customFormat="1" ht="16.5" customHeight="1">
      <c r="B189" s="34"/>
      <c r="C189" s="205" t="s">
        <v>625</v>
      </c>
      <c r="D189" s="205" t="s">
        <v>509</v>
      </c>
      <c r="E189" s="206" t="s">
        <v>1229</v>
      </c>
      <c r="F189" s="207" t="s">
        <v>1230</v>
      </c>
      <c r="G189" s="208" t="s">
        <v>279</v>
      </c>
      <c r="H189" s="209">
        <v>2760</v>
      </c>
      <c r="I189" s="210">
        <v>1.5</v>
      </c>
      <c r="J189" s="211">
        <f t="shared" si="25"/>
        <v>4140</v>
      </c>
      <c r="K189" s="212"/>
      <c r="L189" s="213"/>
      <c r="M189" s="214" t="s">
        <v>1</v>
      </c>
      <c r="N189" s="215" t="s">
        <v>44</v>
      </c>
      <c r="P189" s="172">
        <f t="shared" si="26"/>
        <v>0</v>
      </c>
      <c r="Q189" s="172">
        <v>1.9000000000000001E-4</v>
      </c>
      <c r="R189" s="172">
        <f t="shared" si="27"/>
        <v>0.52439999999999998</v>
      </c>
      <c r="S189" s="172">
        <v>0</v>
      </c>
      <c r="T189" s="173">
        <f t="shared" si="28"/>
        <v>0</v>
      </c>
      <c r="AR189" s="174" t="s">
        <v>916</v>
      </c>
      <c r="AT189" s="174" t="s">
        <v>509</v>
      </c>
      <c r="AU189" s="174" t="s">
        <v>90</v>
      </c>
      <c r="AY189" s="17" t="s">
        <v>181</v>
      </c>
      <c r="BE189" s="103">
        <f t="shared" si="29"/>
        <v>0</v>
      </c>
      <c r="BF189" s="103">
        <f t="shared" si="30"/>
        <v>4140</v>
      </c>
      <c r="BG189" s="103">
        <f t="shared" si="31"/>
        <v>0</v>
      </c>
      <c r="BH189" s="103">
        <f t="shared" si="32"/>
        <v>0</v>
      </c>
      <c r="BI189" s="103">
        <f t="shared" si="33"/>
        <v>0</v>
      </c>
      <c r="BJ189" s="17" t="s">
        <v>90</v>
      </c>
      <c r="BK189" s="103">
        <f t="shared" si="34"/>
        <v>4140</v>
      </c>
      <c r="BL189" s="17" t="s">
        <v>916</v>
      </c>
      <c r="BM189" s="174" t="s">
        <v>1231</v>
      </c>
    </row>
    <row r="190" spans="2:65" s="1" customFormat="1" ht="21.75" customHeight="1">
      <c r="B190" s="34"/>
      <c r="C190" s="163" t="s">
        <v>631</v>
      </c>
      <c r="D190" s="163" t="s">
        <v>184</v>
      </c>
      <c r="E190" s="164" t="s">
        <v>1232</v>
      </c>
      <c r="F190" s="165" t="s">
        <v>1233</v>
      </c>
      <c r="G190" s="166" t="s">
        <v>279</v>
      </c>
      <c r="H190" s="167">
        <v>45</v>
      </c>
      <c r="I190" s="168">
        <v>2.2000000000000002</v>
      </c>
      <c r="J190" s="169">
        <f t="shared" si="25"/>
        <v>99</v>
      </c>
      <c r="K190" s="170"/>
      <c r="L190" s="34"/>
      <c r="M190" s="171" t="s">
        <v>1</v>
      </c>
      <c r="N190" s="137" t="s">
        <v>44</v>
      </c>
      <c r="P190" s="172">
        <f t="shared" si="26"/>
        <v>0</v>
      </c>
      <c r="Q190" s="172">
        <v>0</v>
      </c>
      <c r="R190" s="172">
        <f t="shared" si="27"/>
        <v>0</v>
      </c>
      <c r="S190" s="172">
        <v>0</v>
      </c>
      <c r="T190" s="173">
        <f t="shared" si="28"/>
        <v>0</v>
      </c>
      <c r="AR190" s="174" t="s">
        <v>811</v>
      </c>
      <c r="AT190" s="174" t="s">
        <v>184</v>
      </c>
      <c r="AU190" s="174" t="s">
        <v>90</v>
      </c>
      <c r="AY190" s="17" t="s">
        <v>181</v>
      </c>
      <c r="BE190" s="103">
        <f t="shared" si="29"/>
        <v>0</v>
      </c>
      <c r="BF190" s="103">
        <f t="shared" si="30"/>
        <v>99</v>
      </c>
      <c r="BG190" s="103">
        <f t="shared" si="31"/>
        <v>0</v>
      </c>
      <c r="BH190" s="103">
        <f t="shared" si="32"/>
        <v>0</v>
      </c>
      <c r="BI190" s="103">
        <f t="shared" si="33"/>
        <v>0</v>
      </c>
      <c r="BJ190" s="17" t="s">
        <v>90</v>
      </c>
      <c r="BK190" s="103">
        <f t="shared" si="34"/>
        <v>99</v>
      </c>
      <c r="BL190" s="17" t="s">
        <v>811</v>
      </c>
      <c r="BM190" s="174" t="s">
        <v>1234</v>
      </c>
    </row>
    <row r="191" spans="2:65" s="1" customFormat="1" ht="16.5" customHeight="1">
      <c r="B191" s="34"/>
      <c r="C191" s="205" t="s">
        <v>636</v>
      </c>
      <c r="D191" s="205" t="s">
        <v>509</v>
      </c>
      <c r="E191" s="206" t="s">
        <v>1235</v>
      </c>
      <c r="F191" s="207" t="s">
        <v>1236</v>
      </c>
      <c r="G191" s="208" t="s">
        <v>279</v>
      </c>
      <c r="H191" s="209">
        <v>45</v>
      </c>
      <c r="I191" s="210">
        <v>1.6</v>
      </c>
      <c r="J191" s="211">
        <f t="shared" si="25"/>
        <v>72</v>
      </c>
      <c r="K191" s="212"/>
      <c r="L191" s="213"/>
      <c r="M191" s="214" t="s">
        <v>1</v>
      </c>
      <c r="N191" s="215" t="s">
        <v>44</v>
      </c>
      <c r="P191" s="172">
        <f t="shared" si="26"/>
        <v>0</v>
      </c>
      <c r="Q191" s="172">
        <v>1.9000000000000001E-4</v>
      </c>
      <c r="R191" s="172">
        <f t="shared" si="27"/>
        <v>8.5500000000000003E-3</v>
      </c>
      <c r="S191" s="172">
        <v>0</v>
      </c>
      <c r="T191" s="173">
        <f t="shared" si="28"/>
        <v>0</v>
      </c>
      <c r="AR191" s="174" t="s">
        <v>916</v>
      </c>
      <c r="AT191" s="174" t="s">
        <v>509</v>
      </c>
      <c r="AU191" s="174" t="s">
        <v>90</v>
      </c>
      <c r="AY191" s="17" t="s">
        <v>181</v>
      </c>
      <c r="BE191" s="103">
        <f t="shared" si="29"/>
        <v>0</v>
      </c>
      <c r="BF191" s="103">
        <f t="shared" si="30"/>
        <v>72</v>
      </c>
      <c r="BG191" s="103">
        <f t="shared" si="31"/>
        <v>0</v>
      </c>
      <c r="BH191" s="103">
        <f t="shared" si="32"/>
        <v>0</v>
      </c>
      <c r="BI191" s="103">
        <f t="shared" si="33"/>
        <v>0</v>
      </c>
      <c r="BJ191" s="17" t="s">
        <v>90</v>
      </c>
      <c r="BK191" s="103">
        <f t="shared" si="34"/>
        <v>72</v>
      </c>
      <c r="BL191" s="17" t="s">
        <v>916</v>
      </c>
      <c r="BM191" s="174" t="s">
        <v>1237</v>
      </c>
    </row>
    <row r="192" spans="2:65" s="1" customFormat="1" ht="21.75" customHeight="1">
      <c r="B192" s="34"/>
      <c r="C192" s="163" t="s">
        <v>640</v>
      </c>
      <c r="D192" s="163" t="s">
        <v>184</v>
      </c>
      <c r="E192" s="164" t="s">
        <v>1238</v>
      </c>
      <c r="F192" s="165" t="s">
        <v>1239</v>
      </c>
      <c r="G192" s="166" t="s">
        <v>279</v>
      </c>
      <c r="H192" s="167">
        <v>320</v>
      </c>
      <c r="I192" s="168">
        <v>2.2000000000000002</v>
      </c>
      <c r="J192" s="169">
        <f t="shared" si="25"/>
        <v>704</v>
      </c>
      <c r="K192" s="170"/>
      <c r="L192" s="34"/>
      <c r="M192" s="171" t="s">
        <v>1</v>
      </c>
      <c r="N192" s="137" t="s">
        <v>44</v>
      </c>
      <c r="P192" s="172">
        <f t="shared" si="26"/>
        <v>0</v>
      </c>
      <c r="Q192" s="172">
        <v>0</v>
      </c>
      <c r="R192" s="172">
        <f t="shared" si="27"/>
        <v>0</v>
      </c>
      <c r="S192" s="172">
        <v>0</v>
      </c>
      <c r="T192" s="173">
        <f t="shared" si="28"/>
        <v>0</v>
      </c>
      <c r="AR192" s="174" t="s">
        <v>811</v>
      </c>
      <c r="AT192" s="174" t="s">
        <v>184</v>
      </c>
      <c r="AU192" s="174" t="s">
        <v>90</v>
      </c>
      <c r="AY192" s="17" t="s">
        <v>181</v>
      </c>
      <c r="BE192" s="103">
        <f t="shared" si="29"/>
        <v>0</v>
      </c>
      <c r="BF192" s="103">
        <f t="shared" si="30"/>
        <v>704</v>
      </c>
      <c r="BG192" s="103">
        <f t="shared" si="31"/>
        <v>0</v>
      </c>
      <c r="BH192" s="103">
        <f t="shared" si="32"/>
        <v>0</v>
      </c>
      <c r="BI192" s="103">
        <f t="shared" si="33"/>
        <v>0</v>
      </c>
      <c r="BJ192" s="17" t="s">
        <v>90</v>
      </c>
      <c r="BK192" s="103">
        <f t="shared" si="34"/>
        <v>704</v>
      </c>
      <c r="BL192" s="17" t="s">
        <v>811</v>
      </c>
      <c r="BM192" s="174" t="s">
        <v>1240</v>
      </c>
    </row>
    <row r="193" spans="2:65" s="1" customFormat="1" ht="16.5" customHeight="1">
      <c r="B193" s="34"/>
      <c r="C193" s="205" t="s">
        <v>646</v>
      </c>
      <c r="D193" s="205" t="s">
        <v>509</v>
      </c>
      <c r="E193" s="206" t="s">
        <v>1241</v>
      </c>
      <c r="F193" s="207" t="s">
        <v>1242</v>
      </c>
      <c r="G193" s="208" t="s">
        <v>279</v>
      </c>
      <c r="H193" s="209">
        <v>320</v>
      </c>
      <c r="I193" s="210">
        <v>1.97</v>
      </c>
      <c r="J193" s="211">
        <f t="shared" si="25"/>
        <v>630.4</v>
      </c>
      <c r="K193" s="212"/>
      <c r="L193" s="213"/>
      <c r="M193" s="214" t="s">
        <v>1</v>
      </c>
      <c r="N193" s="215" t="s">
        <v>44</v>
      </c>
      <c r="P193" s="172">
        <f t="shared" si="26"/>
        <v>0</v>
      </c>
      <c r="Q193" s="172">
        <v>2.7999999999999998E-4</v>
      </c>
      <c r="R193" s="172">
        <f t="shared" si="27"/>
        <v>8.9599999999999985E-2</v>
      </c>
      <c r="S193" s="172">
        <v>0</v>
      </c>
      <c r="T193" s="173">
        <f t="shared" si="28"/>
        <v>0</v>
      </c>
      <c r="AR193" s="174" t="s">
        <v>916</v>
      </c>
      <c r="AT193" s="174" t="s">
        <v>509</v>
      </c>
      <c r="AU193" s="174" t="s">
        <v>90</v>
      </c>
      <c r="AY193" s="17" t="s">
        <v>181</v>
      </c>
      <c r="BE193" s="103">
        <f t="shared" si="29"/>
        <v>0</v>
      </c>
      <c r="BF193" s="103">
        <f t="shared" si="30"/>
        <v>630.4</v>
      </c>
      <c r="BG193" s="103">
        <f t="shared" si="31"/>
        <v>0</v>
      </c>
      <c r="BH193" s="103">
        <f t="shared" si="32"/>
        <v>0</v>
      </c>
      <c r="BI193" s="103">
        <f t="shared" si="33"/>
        <v>0</v>
      </c>
      <c r="BJ193" s="17" t="s">
        <v>90</v>
      </c>
      <c r="BK193" s="103">
        <f t="shared" si="34"/>
        <v>630.4</v>
      </c>
      <c r="BL193" s="17" t="s">
        <v>916</v>
      </c>
      <c r="BM193" s="174" t="s">
        <v>1243</v>
      </c>
    </row>
    <row r="194" spans="2:65" s="1" customFormat="1" ht="21.75" customHeight="1">
      <c r="B194" s="34"/>
      <c r="C194" s="163" t="s">
        <v>651</v>
      </c>
      <c r="D194" s="163" t="s">
        <v>184</v>
      </c>
      <c r="E194" s="164" t="s">
        <v>1244</v>
      </c>
      <c r="F194" s="165" t="s">
        <v>1245</v>
      </c>
      <c r="G194" s="166" t="s">
        <v>279</v>
      </c>
      <c r="H194" s="167">
        <v>40</v>
      </c>
      <c r="I194" s="168">
        <v>2.5</v>
      </c>
      <c r="J194" s="169">
        <f t="shared" si="25"/>
        <v>100</v>
      </c>
      <c r="K194" s="170"/>
      <c r="L194" s="34"/>
      <c r="M194" s="171" t="s">
        <v>1</v>
      </c>
      <c r="N194" s="137" t="s">
        <v>44</v>
      </c>
      <c r="P194" s="172">
        <f t="shared" si="26"/>
        <v>0</v>
      </c>
      <c r="Q194" s="172">
        <v>0</v>
      </c>
      <c r="R194" s="172">
        <f t="shared" si="27"/>
        <v>0</v>
      </c>
      <c r="S194" s="172">
        <v>0</v>
      </c>
      <c r="T194" s="173">
        <f t="shared" si="28"/>
        <v>0</v>
      </c>
      <c r="AR194" s="174" t="s">
        <v>811</v>
      </c>
      <c r="AT194" s="174" t="s">
        <v>184</v>
      </c>
      <c r="AU194" s="174" t="s">
        <v>90</v>
      </c>
      <c r="AY194" s="17" t="s">
        <v>181</v>
      </c>
      <c r="BE194" s="103">
        <f t="shared" si="29"/>
        <v>0</v>
      </c>
      <c r="BF194" s="103">
        <f t="shared" si="30"/>
        <v>100</v>
      </c>
      <c r="BG194" s="103">
        <f t="shared" si="31"/>
        <v>0</v>
      </c>
      <c r="BH194" s="103">
        <f t="shared" si="32"/>
        <v>0</v>
      </c>
      <c r="BI194" s="103">
        <f t="shared" si="33"/>
        <v>0</v>
      </c>
      <c r="BJ194" s="17" t="s">
        <v>90</v>
      </c>
      <c r="BK194" s="103">
        <f t="shared" si="34"/>
        <v>100</v>
      </c>
      <c r="BL194" s="17" t="s">
        <v>811</v>
      </c>
      <c r="BM194" s="174" t="s">
        <v>1246</v>
      </c>
    </row>
    <row r="195" spans="2:65" s="1" customFormat="1" ht="16.5" customHeight="1">
      <c r="B195" s="34"/>
      <c r="C195" s="205" t="s">
        <v>656</v>
      </c>
      <c r="D195" s="205" t="s">
        <v>509</v>
      </c>
      <c r="E195" s="206" t="s">
        <v>1247</v>
      </c>
      <c r="F195" s="207" t="s">
        <v>1248</v>
      </c>
      <c r="G195" s="208" t="s">
        <v>279</v>
      </c>
      <c r="H195" s="209">
        <v>40</v>
      </c>
      <c r="I195" s="210">
        <v>2.4</v>
      </c>
      <c r="J195" s="211">
        <f t="shared" si="25"/>
        <v>96</v>
      </c>
      <c r="K195" s="212"/>
      <c r="L195" s="213"/>
      <c r="M195" s="214" t="s">
        <v>1</v>
      </c>
      <c r="N195" s="215" t="s">
        <v>44</v>
      </c>
      <c r="P195" s="172">
        <f t="shared" si="26"/>
        <v>0</v>
      </c>
      <c r="Q195" s="172">
        <v>4.8000000000000001E-4</v>
      </c>
      <c r="R195" s="172">
        <f t="shared" si="27"/>
        <v>1.9200000000000002E-2</v>
      </c>
      <c r="S195" s="172">
        <v>0</v>
      </c>
      <c r="T195" s="173">
        <f t="shared" si="28"/>
        <v>0</v>
      </c>
      <c r="AR195" s="174" t="s">
        <v>916</v>
      </c>
      <c r="AT195" s="174" t="s">
        <v>509</v>
      </c>
      <c r="AU195" s="174" t="s">
        <v>90</v>
      </c>
      <c r="AY195" s="17" t="s">
        <v>181</v>
      </c>
      <c r="BE195" s="103">
        <f t="shared" si="29"/>
        <v>0</v>
      </c>
      <c r="BF195" s="103">
        <f t="shared" si="30"/>
        <v>96</v>
      </c>
      <c r="BG195" s="103">
        <f t="shared" si="31"/>
        <v>0</v>
      </c>
      <c r="BH195" s="103">
        <f t="shared" si="32"/>
        <v>0</v>
      </c>
      <c r="BI195" s="103">
        <f t="shared" si="33"/>
        <v>0</v>
      </c>
      <c r="BJ195" s="17" t="s">
        <v>90</v>
      </c>
      <c r="BK195" s="103">
        <f t="shared" si="34"/>
        <v>96</v>
      </c>
      <c r="BL195" s="17" t="s">
        <v>916</v>
      </c>
      <c r="BM195" s="174" t="s">
        <v>1249</v>
      </c>
    </row>
    <row r="196" spans="2:65" s="1" customFormat="1" ht="24.2" customHeight="1">
      <c r="B196" s="34"/>
      <c r="C196" s="163" t="s">
        <v>796</v>
      </c>
      <c r="D196" s="163" t="s">
        <v>184</v>
      </c>
      <c r="E196" s="164" t="s">
        <v>1250</v>
      </c>
      <c r="F196" s="165" t="s">
        <v>1251</v>
      </c>
      <c r="G196" s="166" t="s">
        <v>279</v>
      </c>
      <c r="H196" s="167">
        <v>84</v>
      </c>
      <c r="I196" s="168">
        <v>2.5</v>
      </c>
      <c r="J196" s="169">
        <f t="shared" si="25"/>
        <v>210</v>
      </c>
      <c r="K196" s="170"/>
      <c r="L196" s="34"/>
      <c r="M196" s="171" t="s">
        <v>1</v>
      </c>
      <c r="N196" s="137" t="s">
        <v>44</v>
      </c>
      <c r="P196" s="172">
        <f t="shared" si="26"/>
        <v>0</v>
      </c>
      <c r="Q196" s="172">
        <v>0</v>
      </c>
      <c r="R196" s="172">
        <f t="shared" si="27"/>
        <v>0</v>
      </c>
      <c r="S196" s="172">
        <v>0</v>
      </c>
      <c r="T196" s="173">
        <f t="shared" si="28"/>
        <v>0</v>
      </c>
      <c r="AR196" s="174" t="s">
        <v>811</v>
      </c>
      <c r="AT196" s="174" t="s">
        <v>184</v>
      </c>
      <c r="AU196" s="174" t="s">
        <v>90</v>
      </c>
      <c r="AY196" s="17" t="s">
        <v>181</v>
      </c>
      <c r="BE196" s="103">
        <f t="shared" si="29"/>
        <v>0</v>
      </c>
      <c r="BF196" s="103">
        <f t="shared" si="30"/>
        <v>210</v>
      </c>
      <c r="BG196" s="103">
        <f t="shared" si="31"/>
        <v>0</v>
      </c>
      <c r="BH196" s="103">
        <f t="shared" si="32"/>
        <v>0</v>
      </c>
      <c r="BI196" s="103">
        <f t="shared" si="33"/>
        <v>0</v>
      </c>
      <c r="BJ196" s="17" t="s">
        <v>90</v>
      </c>
      <c r="BK196" s="103">
        <f t="shared" si="34"/>
        <v>210</v>
      </c>
      <c r="BL196" s="17" t="s">
        <v>811</v>
      </c>
      <c r="BM196" s="174" t="s">
        <v>1252</v>
      </c>
    </row>
    <row r="197" spans="2:65" s="1" customFormat="1" ht="16.5" customHeight="1">
      <c r="B197" s="34"/>
      <c r="C197" s="205" t="s">
        <v>880</v>
      </c>
      <c r="D197" s="205" t="s">
        <v>509</v>
      </c>
      <c r="E197" s="206" t="s">
        <v>1253</v>
      </c>
      <c r="F197" s="207" t="s">
        <v>1254</v>
      </c>
      <c r="G197" s="208" t="s">
        <v>279</v>
      </c>
      <c r="H197" s="209">
        <v>84</v>
      </c>
      <c r="I197" s="210">
        <v>2.2000000000000002</v>
      </c>
      <c r="J197" s="211">
        <f t="shared" si="25"/>
        <v>184.8</v>
      </c>
      <c r="K197" s="212"/>
      <c r="L197" s="213"/>
      <c r="M197" s="214" t="s">
        <v>1</v>
      </c>
      <c r="N197" s="215" t="s">
        <v>44</v>
      </c>
      <c r="P197" s="172">
        <f t="shared" si="26"/>
        <v>0</v>
      </c>
      <c r="Q197" s="172">
        <v>1.4999999999999999E-4</v>
      </c>
      <c r="R197" s="172">
        <f t="shared" si="27"/>
        <v>1.2599999999999998E-2</v>
      </c>
      <c r="S197" s="172">
        <v>0</v>
      </c>
      <c r="T197" s="173">
        <f t="shared" si="28"/>
        <v>0</v>
      </c>
      <c r="AR197" s="174" t="s">
        <v>916</v>
      </c>
      <c r="AT197" s="174" t="s">
        <v>509</v>
      </c>
      <c r="AU197" s="174" t="s">
        <v>90</v>
      </c>
      <c r="AY197" s="17" t="s">
        <v>181</v>
      </c>
      <c r="BE197" s="103">
        <f t="shared" si="29"/>
        <v>0</v>
      </c>
      <c r="BF197" s="103">
        <f t="shared" si="30"/>
        <v>184.8</v>
      </c>
      <c r="BG197" s="103">
        <f t="shared" si="31"/>
        <v>0</v>
      </c>
      <c r="BH197" s="103">
        <f t="shared" si="32"/>
        <v>0</v>
      </c>
      <c r="BI197" s="103">
        <f t="shared" si="33"/>
        <v>0</v>
      </c>
      <c r="BJ197" s="17" t="s">
        <v>90</v>
      </c>
      <c r="BK197" s="103">
        <f t="shared" si="34"/>
        <v>184.8</v>
      </c>
      <c r="BL197" s="17" t="s">
        <v>916</v>
      </c>
      <c r="BM197" s="174" t="s">
        <v>1255</v>
      </c>
    </row>
    <row r="198" spans="2:65" s="1" customFormat="1" ht="24.2" customHeight="1">
      <c r="B198" s="34"/>
      <c r="C198" s="163" t="s">
        <v>799</v>
      </c>
      <c r="D198" s="163" t="s">
        <v>184</v>
      </c>
      <c r="E198" s="164" t="s">
        <v>1256</v>
      </c>
      <c r="F198" s="165" t="s">
        <v>1257</v>
      </c>
      <c r="G198" s="166" t="s">
        <v>279</v>
      </c>
      <c r="H198" s="167">
        <v>360</v>
      </c>
      <c r="I198" s="168">
        <v>1.8</v>
      </c>
      <c r="J198" s="169">
        <f t="shared" si="25"/>
        <v>648</v>
      </c>
      <c r="K198" s="170"/>
      <c r="L198" s="34"/>
      <c r="M198" s="171" t="s">
        <v>1</v>
      </c>
      <c r="N198" s="137" t="s">
        <v>44</v>
      </c>
      <c r="P198" s="172">
        <f t="shared" si="26"/>
        <v>0</v>
      </c>
      <c r="Q198" s="172">
        <v>0</v>
      </c>
      <c r="R198" s="172">
        <f t="shared" si="27"/>
        <v>0</v>
      </c>
      <c r="S198" s="172">
        <v>0</v>
      </c>
      <c r="T198" s="173">
        <f t="shared" si="28"/>
        <v>0</v>
      </c>
      <c r="AR198" s="174" t="s">
        <v>811</v>
      </c>
      <c r="AT198" s="174" t="s">
        <v>184</v>
      </c>
      <c r="AU198" s="174" t="s">
        <v>90</v>
      </c>
      <c r="AY198" s="17" t="s">
        <v>181</v>
      </c>
      <c r="BE198" s="103">
        <f t="shared" si="29"/>
        <v>0</v>
      </c>
      <c r="BF198" s="103">
        <f t="shared" si="30"/>
        <v>648</v>
      </c>
      <c r="BG198" s="103">
        <f t="shared" si="31"/>
        <v>0</v>
      </c>
      <c r="BH198" s="103">
        <f t="shared" si="32"/>
        <v>0</v>
      </c>
      <c r="BI198" s="103">
        <f t="shared" si="33"/>
        <v>0</v>
      </c>
      <c r="BJ198" s="17" t="s">
        <v>90</v>
      </c>
      <c r="BK198" s="103">
        <f t="shared" si="34"/>
        <v>648</v>
      </c>
      <c r="BL198" s="17" t="s">
        <v>811</v>
      </c>
      <c r="BM198" s="174" t="s">
        <v>1258</v>
      </c>
    </row>
    <row r="199" spans="2:65" s="1" customFormat="1" ht="16.5" customHeight="1">
      <c r="B199" s="34"/>
      <c r="C199" s="205" t="s">
        <v>889</v>
      </c>
      <c r="D199" s="205" t="s">
        <v>509</v>
      </c>
      <c r="E199" s="206" t="s">
        <v>1259</v>
      </c>
      <c r="F199" s="207" t="s">
        <v>1260</v>
      </c>
      <c r="G199" s="208" t="s">
        <v>279</v>
      </c>
      <c r="H199" s="209">
        <v>360</v>
      </c>
      <c r="I199" s="210">
        <v>1.1000000000000001</v>
      </c>
      <c r="J199" s="211">
        <f t="shared" si="25"/>
        <v>396</v>
      </c>
      <c r="K199" s="212"/>
      <c r="L199" s="213"/>
      <c r="M199" s="214" t="s">
        <v>1</v>
      </c>
      <c r="N199" s="215" t="s">
        <v>44</v>
      </c>
      <c r="P199" s="172">
        <f t="shared" si="26"/>
        <v>0</v>
      </c>
      <c r="Q199" s="172">
        <v>5.0000000000000002E-5</v>
      </c>
      <c r="R199" s="172">
        <f t="shared" si="27"/>
        <v>1.8000000000000002E-2</v>
      </c>
      <c r="S199" s="172">
        <v>0</v>
      </c>
      <c r="T199" s="173">
        <f t="shared" si="28"/>
        <v>0</v>
      </c>
      <c r="AR199" s="174" t="s">
        <v>916</v>
      </c>
      <c r="AT199" s="174" t="s">
        <v>509</v>
      </c>
      <c r="AU199" s="174" t="s">
        <v>90</v>
      </c>
      <c r="AY199" s="17" t="s">
        <v>181</v>
      </c>
      <c r="BE199" s="103">
        <f t="shared" si="29"/>
        <v>0</v>
      </c>
      <c r="BF199" s="103">
        <f t="shared" si="30"/>
        <v>396</v>
      </c>
      <c r="BG199" s="103">
        <f t="shared" si="31"/>
        <v>0</v>
      </c>
      <c r="BH199" s="103">
        <f t="shared" si="32"/>
        <v>0</v>
      </c>
      <c r="BI199" s="103">
        <f t="shared" si="33"/>
        <v>0</v>
      </c>
      <c r="BJ199" s="17" t="s">
        <v>90</v>
      </c>
      <c r="BK199" s="103">
        <f t="shared" si="34"/>
        <v>396</v>
      </c>
      <c r="BL199" s="17" t="s">
        <v>916</v>
      </c>
      <c r="BM199" s="174" t="s">
        <v>1261</v>
      </c>
    </row>
    <row r="200" spans="2:65" s="1" customFormat="1" ht="24.2" customHeight="1">
      <c r="B200" s="34"/>
      <c r="C200" s="163" t="s">
        <v>802</v>
      </c>
      <c r="D200" s="163" t="s">
        <v>184</v>
      </c>
      <c r="E200" s="164" t="s">
        <v>1262</v>
      </c>
      <c r="F200" s="165" t="s">
        <v>1263</v>
      </c>
      <c r="G200" s="166" t="s">
        <v>279</v>
      </c>
      <c r="H200" s="167">
        <v>6</v>
      </c>
      <c r="I200" s="168">
        <v>3.2</v>
      </c>
      <c r="J200" s="169">
        <f t="shared" si="25"/>
        <v>19.2</v>
      </c>
      <c r="K200" s="170"/>
      <c r="L200" s="34"/>
      <c r="M200" s="171" t="s">
        <v>1</v>
      </c>
      <c r="N200" s="137" t="s">
        <v>44</v>
      </c>
      <c r="P200" s="172">
        <f t="shared" si="26"/>
        <v>0</v>
      </c>
      <c r="Q200" s="172">
        <v>0</v>
      </c>
      <c r="R200" s="172">
        <f t="shared" si="27"/>
        <v>0</v>
      </c>
      <c r="S200" s="172">
        <v>0</v>
      </c>
      <c r="T200" s="173">
        <f t="shared" si="28"/>
        <v>0</v>
      </c>
      <c r="AR200" s="174" t="s">
        <v>811</v>
      </c>
      <c r="AT200" s="174" t="s">
        <v>184</v>
      </c>
      <c r="AU200" s="174" t="s">
        <v>90</v>
      </c>
      <c r="AY200" s="17" t="s">
        <v>181</v>
      </c>
      <c r="BE200" s="103">
        <f t="shared" si="29"/>
        <v>0</v>
      </c>
      <c r="BF200" s="103">
        <f t="shared" si="30"/>
        <v>19.2</v>
      </c>
      <c r="BG200" s="103">
        <f t="shared" si="31"/>
        <v>0</v>
      </c>
      <c r="BH200" s="103">
        <f t="shared" si="32"/>
        <v>0</v>
      </c>
      <c r="BI200" s="103">
        <f t="shared" si="33"/>
        <v>0</v>
      </c>
      <c r="BJ200" s="17" t="s">
        <v>90</v>
      </c>
      <c r="BK200" s="103">
        <f t="shared" si="34"/>
        <v>19.2</v>
      </c>
      <c r="BL200" s="17" t="s">
        <v>811</v>
      </c>
      <c r="BM200" s="174" t="s">
        <v>1264</v>
      </c>
    </row>
    <row r="201" spans="2:65" s="1" customFormat="1" ht="16.5" customHeight="1">
      <c r="B201" s="34"/>
      <c r="C201" s="205" t="s">
        <v>896</v>
      </c>
      <c r="D201" s="205" t="s">
        <v>509</v>
      </c>
      <c r="E201" s="206" t="s">
        <v>1265</v>
      </c>
      <c r="F201" s="207" t="s">
        <v>1266</v>
      </c>
      <c r="G201" s="208" t="s">
        <v>279</v>
      </c>
      <c r="H201" s="209">
        <v>6</v>
      </c>
      <c r="I201" s="210">
        <v>3.9</v>
      </c>
      <c r="J201" s="211">
        <f t="shared" si="25"/>
        <v>23.4</v>
      </c>
      <c r="K201" s="212"/>
      <c r="L201" s="213"/>
      <c r="M201" s="214" t="s">
        <v>1</v>
      </c>
      <c r="N201" s="215" t="s">
        <v>44</v>
      </c>
      <c r="P201" s="172">
        <f t="shared" si="26"/>
        <v>0</v>
      </c>
      <c r="Q201" s="172">
        <v>2.4000000000000001E-4</v>
      </c>
      <c r="R201" s="172">
        <f t="shared" si="27"/>
        <v>1.4400000000000001E-3</v>
      </c>
      <c r="S201" s="172">
        <v>0</v>
      </c>
      <c r="T201" s="173">
        <f t="shared" si="28"/>
        <v>0</v>
      </c>
      <c r="AR201" s="174" t="s">
        <v>916</v>
      </c>
      <c r="AT201" s="174" t="s">
        <v>509</v>
      </c>
      <c r="AU201" s="174" t="s">
        <v>90</v>
      </c>
      <c r="AY201" s="17" t="s">
        <v>181</v>
      </c>
      <c r="BE201" s="103">
        <f t="shared" si="29"/>
        <v>0</v>
      </c>
      <c r="BF201" s="103">
        <f t="shared" si="30"/>
        <v>23.4</v>
      </c>
      <c r="BG201" s="103">
        <f t="shared" si="31"/>
        <v>0</v>
      </c>
      <c r="BH201" s="103">
        <f t="shared" si="32"/>
        <v>0</v>
      </c>
      <c r="BI201" s="103">
        <f t="shared" si="33"/>
        <v>0</v>
      </c>
      <c r="BJ201" s="17" t="s">
        <v>90</v>
      </c>
      <c r="BK201" s="103">
        <f t="shared" si="34"/>
        <v>23.4</v>
      </c>
      <c r="BL201" s="17" t="s">
        <v>916</v>
      </c>
      <c r="BM201" s="174" t="s">
        <v>1267</v>
      </c>
    </row>
    <row r="202" spans="2:65" s="1" customFormat="1" ht="16.5" customHeight="1">
      <c r="B202" s="34"/>
      <c r="C202" s="163" t="s">
        <v>805</v>
      </c>
      <c r="D202" s="163" t="s">
        <v>184</v>
      </c>
      <c r="E202" s="164" t="s">
        <v>1268</v>
      </c>
      <c r="F202" s="165" t="s">
        <v>1269</v>
      </c>
      <c r="G202" s="166" t="s">
        <v>279</v>
      </c>
      <c r="H202" s="167">
        <v>1050</v>
      </c>
      <c r="I202" s="168">
        <v>1.8</v>
      </c>
      <c r="J202" s="169">
        <f t="shared" si="25"/>
        <v>1890</v>
      </c>
      <c r="K202" s="170"/>
      <c r="L202" s="34"/>
      <c r="M202" s="171" t="s">
        <v>1</v>
      </c>
      <c r="N202" s="137" t="s">
        <v>44</v>
      </c>
      <c r="P202" s="172">
        <f t="shared" si="26"/>
        <v>0</v>
      </c>
      <c r="Q202" s="172">
        <v>0</v>
      </c>
      <c r="R202" s="172">
        <f t="shared" si="27"/>
        <v>0</v>
      </c>
      <c r="S202" s="172">
        <v>0</v>
      </c>
      <c r="T202" s="173">
        <f t="shared" si="28"/>
        <v>0</v>
      </c>
      <c r="AR202" s="174" t="s">
        <v>811</v>
      </c>
      <c r="AT202" s="174" t="s">
        <v>184</v>
      </c>
      <c r="AU202" s="174" t="s">
        <v>90</v>
      </c>
      <c r="AY202" s="17" t="s">
        <v>181</v>
      </c>
      <c r="BE202" s="103">
        <f t="shared" si="29"/>
        <v>0</v>
      </c>
      <c r="BF202" s="103">
        <f t="shared" si="30"/>
        <v>1890</v>
      </c>
      <c r="BG202" s="103">
        <f t="shared" si="31"/>
        <v>0</v>
      </c>
      <c r="BH202" s="103">
        <f t="shared" si="32"/>
        <v>0</v>
      </c>
      <c r="BI202" s="103">
        <f t="shared" si="33"/>
        <v>0</v>
      </c>
      <c r="BJ202" s="17" t="s">
        <v>90</v>
      </c>
      <c r="BK202" s="103">
        <f t="shared" si="34"/>
        <v>1890</v>
      </c>
      <c r="BL202" s="17" t="s">
        <v>811</v>
      </c>
      <c r="BM202" s="174" t="s">
        <v>1270</v>
      </c>
    </row>
    <row r="203" spans="2:65" s="1" customFormat="1" ht="21.75" customHeight="1">
      <c r="B203" s="34"/>
      <c r="C203" s="205" t="s">
        <v>903</v>
      </c>
      <c r="D203" s="205" t="s">
        <v>509</v>
      </c>
      <c r="E203" s="206" t="s">
        <v>1271</v>
      </c>
      <c r="F203" s="207" t="s">
        <v>1272</v>
      </c>
      <c r="G203" s="208" t="s">
        <v>279</v>
      </c>
      <c r="H203" s="209">
        <v>1050</v>
      </c>
      <c r="I203" s="210">
        <v>1.2</v>
      </c>
      <c r="J203" s="211">
        <f t="shared" si="25"/>
        <v>1260</v>
      </c>
      <c r="K203" s="212"/>
      <c r="L203" s="213"/>
      <c r="M203" s="214" t="s">
        <v>1</v>
      </c>
      <c r="N203" s="215" t="s">
        <v>44</v>
      </c>
      <c r="P203" s="172">
        <f t="shared" si="26"/>
        <v>0</v>
      </c>
      <c r="Q203" s="172">
        <v>4.0000000000000003E-5</v>
      </c>
      <c r="R203" s="172">
        <f t="shared" si="27"/>
        <v>4.2000000000000003E-2</v>
      </c>
      <c r="S203" s="172">
        <v>0</v>
      </c>
      <c r="T203" s="173">
        <f t="shared" si="28"/>
        <v>0</v>
      </c>
      <c r="AR203" s="174" t="s">
        <v>916</v>
      </c>
      <c r="AT203" s="174" t="s">
        <v>509</v>
      </c>
      <c r="AU203" s="174" t="s">
        <v>90</v>
      </c>
      <c r="AY203" s="17" t="s">
        <v>181</v>
      </c>
      <c r="BE203" s="103">
        <f t="shared" si="29"/>
        <v>0</v>
      </c>
      <c r="BF203" s="103">
        <f t="shared" si="30"/>
        <v>1260</v>
      </c>
      <c r="BG203" s="103">
        <f t="shared" si="31"/>
        <v>0</v>
      </c>
      <c r="BH203" s="103">
        <f t="shared" si="32"/>
        <v>0</v>
      </c>
      <c r="BI203" s="103">
        <f t="shared" si="33"/>
        <v>0</v>
      </c>
      <c r="BJ203" s="17" t="s">
        <v>90</v>
      </c>
      <c r="BK203" s="103">
        <f t="shared" si="34"/>
        <v>1260</v>
      </c>
      <c r="BL203" s="17" t="s">
        <v>916</v>
      </c>
      <c r="BM203" s="174" t="s">
        <v>1273</v>
      </c>
    </row>
    <row r="204" spans="2:65" s="1" customFormat="1" ht="16.5" customHeight="1">
      <c r="B204" s="34"/>
      <c r="C204" s="163" t="s">
        <v>808</v>
      </c>
      <c r="D204" s="163" t="s">
        <v>184</v>
      </c>
      <c r="E204" s="164" t="s">
        <v>1274</v>
      </c>
      <c r="F204" s="165" t="s">
        <v>1275</v>
      </c>
      <c r="G204" s="166" t="s">
        <v>225</v>
      </c>
      <c r="H204" s="167">
        <v>150</v>
      </c>
      <c r="I204" s="168">
        <v>2.5</v>
      </c>
      <c r="J204" s="169">
        <f t="shared" si="25"/>
        <v>375</v>
      </c>
      <c r="K204" s="170"/>
      <c r="L204" s="34"/>
      <c r="M204" s="171" t="s">
        <v>1</v>
      </c>
      <c r="N204" s="137" t="s">
        <v>44</v>
      </c>
      <c r="P204" s="172">
        <f t="shared" si="26"/>
        <v>0</v>
      </c>
      <c r="Q204" s="172">
        <v>0</v>
      </c>
      <c r="R204" s="172">
        <f t="shared" si="27"/>
        <v>0</v>
      </c>
      <c r="S204" s="172">
        <v>0</v>
      </c>
      <c r="T204" s="173">
        <f t="shared" si="28"/>
        <v>0</v>
      </c>
      <c r="AR204" s="174" t="s">
        <v>811</v>
      </c>
      <c r="AT204" s="174" t="s">
        <v>184</v>
      </c>
      <c r="AU204" s="174" t="s">
        <v>90</v>
      </c>
      <c r="AY204" s="17" t="s">
        <v>181</v>
      </c>
      <c r="BE204" s="103">
        <f t="shared" si="29"/>
        <v>0</v>
      </c>
      <c r="BF204" s="103">
        <f t="shared" si="30"/>
        <v>375</v>
      </c>
      <c r="BG204" s="103">
        <f t="shared" si="31"/>
        <v>0</v>
      </c>
      <c r="BH204" s="103">
        <f t="shared" si="32"/>
        <v>0</v>
      </c>
      <c r="BI204" s="103">
        <f t="shared" si="33"/>
        <v>0</v>
      </c>
      <c r="BJ204" s="17" t="s">
        <v>90</v>
      </c>
      <c r="BK204" s="103">
        <f t="shared" si="34"/>
        <v>375</v>
      </c>
      <c r="BL204" s="17" t="s">
        <v>811</v>
      </c>
      <c r="BM204" s="174" t="s">
        <v>1276</v>
      </c>
    </row>
    <row r="205" spans="2:65" s="1" customFormat="1" ht="16.5" customHeight="1">
      <c r="B205" s="34"/>
      <c r="C205" s="205" t="s">
        <v>910</v>
      </c>
      <c r="D205" s="205" t="s">
        <v>509</v>
      </c>
      <c r="E205" s="206" t="s">
        <v>1277</v>
      </c>
      <c r="F205" s="207" t="s">
        <v>1278</v>
      </c>
      <c r="G205" s="208" t="s">
        <v>225</v>
      </c>
      <c r="H205" s="209">
        <v>150</v>
      </c>
      <c r="I205" s="210">
        <v>1.6</v>
      </c>
      <c r="J205" s="211">
        <f t="shared" si="25"/>
        <v>240</v>
      </c>
      <c r="K205" s="212"/>
      <c r="L205" s="213"/>
      <c r="M205" s="214" t="s">
        <v>1</v>
      </c>
      <c r="N205" s="215" t="s">
        <v>44</v>
      </c>
      <c r="P205" s="172">
        <f t="shared" si="26"/>
        <v>0</v>
      </c>
      <c r="Q205" s="172">
        <v>1.0000000000000001E-5</v>
      </c>
      <c r="R205" s="172">
        <f t="shared" si="27"/>
        <v>1.5E-3</v>
      </c>
      <c r="S205" s="172">
        <v>0</v>
      </c>
      <c r="T205" s="173">
        <f t="shared" si="28"/>
        <v>0</v>
      </c>
      <c r="AR205" s="174" t="s">
        <v>1182</v>
      </c>
      <c r="AT205" s="174" t="s">
        <v>509</v>
      </c>
      <c r="AU205" s="174" t="s">
        <v>90</v>
      </c>
      <c r="AY205" s="17" t="s">
        <v>181</v>
      </c>
      <c r="BE205" s="103">
        <f t="shared" si="29"/>
        <v>0</v>
      </c>
      <c r="BF205" s="103">
        <f t="shared" si="30"/>
        <v>240</v>
      </c>
      <c r="BG205" s="103">
        <f t="shared" si="31"/>
        <v>0</v>
      </c>
      <c r="BH205" s="103">
        <f t="shared" si="32"/>
        <v>0</v>
      </c>
      <c r="BI205" s="103">
        <f t="shared" si="33"/>
        <v>0</v>
      </c>
      <c r="BJ205" s="17" t="s">
        <v>90</v>
      </c>
      <c r="BK205" s="103">
        <f t="shared" si="34"/>
        <v>240</v>
      </c>
      <c r="BL205" s="17" t="s">
        <v>811</v>
      </c>
      <c r="BM205" s="174" t="s">
        <v>1279</v>
      </c>
    </row>
    <row r="206" spans="2:65" s="1" customFormat="1" ht="24.2" customHeight="1">
      <c r="B206" s="34"/>
      <c r="C206" s="163" t="s">
        <v>811</v>
      </c>
      <c r="D206" s="163" t="s">
        <v>184</v>
      </c>
      <c r="E206" s="164" t="s">
        <v>1280</v>
      </c>
      <c r="F206" s="165" t="s">
        <v>1281</v>
      </c>
      <c r="G206" s="166" t="s">
        <v>225</v>
      </c>
      <c r="H206" s="167">
        <v>32</v>
      </c>
      <c r="I206" s="168">
        <v>5.8</v>
      </c>
      <c r="J206" s="169">
        <f t="shared" si="25"/>
        <v>185.6</v>
      </c>
      <c r="K206" s="170"/>
      <c r="L206" s="34"/>
      <c r="M206" s="171" t="s">
        <v>1</v>
      </c>
      <c r="N206" s="137" t="s">
        <v>44</v>
      </c>
      <c r="P206" s="172">
        <f t="shared" si="26"/>
        <v>0</v>
      </c>
      <c r="Q206" s="172">
        <v>0</v>
      </c>
      <c r="R206" s="172">
        <f t="shared" si="27"/>
        <v>0</v>
      </c>
      <c r="S206" s="172">
        <v>0</v>
      </c>
      <c r="T206" s="173">
        <f t="shared" si="28"/>
        <v>0</v>
      </c>
      <c r="AR206" s="174" t="s">
        <v>811</v>
      </c>
      <c r="AT206" s="174" t="s">
        <v>184</v>
      </c>
      <c r="AU206" s="174" t="s">
        <v>90</v>
      </c>
      <c r="AY206" s="17" t="s">
        <v>181</v>
      </c>
      <c r="BE206" s="103">
        <f t="shared" si="29"/>
        <v>0</v>
      </c>
      <c r="BF206" s="103">
        <f t="shared" si="30"/>
        <v>185.6</v>
      </c>
      <c r="BG206" s="103">
        <f t="shared" si="31"/>
        <v>0</v>
      </c>
      <c r="BH206" s="103">
        <f t="shared" si="32"/>
        <v>0</v>
      </c>
      <c r="BI206" s="103">
        <f t="shared" si="33"/>
        <v>0</v>
      </c>
      <c r="BJ206" s="17" t="s">
        <v>90</v>
      </c>
      <c r="BK206" s="103">
        <f t="shared" si="34"/>
        <v>185.6</v>
      </c>
      <c r="BL206" s="17" t="s">
        <v>811</v>
      </c>
      <c r="BM206" s="174" t="s">
        <v>1282</v>
      </c>
    </row>
    <row r="207" spans="2:65" s="1" customFormat="1" ht="24.2" customHeight="1">
      <c r="B207" s="34"/>
      <c r="C207" s="205" t="s">
        <v>917</v>
      </c>
      <c r="D207" s="205" t="s">
        <v>509</v>
      </c>
      <c r="E207" s="206" t="s">
        <v>1283</v>
      </c>
      <c r="F207" s="207" t="s">
        <v>1284</v>
      </c>
      <c r="G207" s="208" t="s">
        <v>225</v>
      </c>
      <c r="H207" s="209">
        <v>30</v>
      </c>
      <c r="I207" s="210">
        <v>5.8</v>
      </c>
      <c r="J207" s="211">
        <f t="shared" si="25"/>
        <v>174</v>
      </c>
      <c r="K207" s="212"/>
      <c r="L207" s="213"/>
      <c r="M207" s="214" t="s">
        <v>1</v>
      </c>
      <c r="N207" s="215" t="s">
        <v>44</v>
      </c>
      <c r="P207" s="172">
        <f t="shared" si="26"/>
        <v>0</v>
      </c>
      <c r="Q207" s="172">
        <v>8.0000000000000007E-5</v>
      </c>
      <c r="R207" s="172">
        <f t="shared" si="27"/>
        <v>2.4000000000000002E-3</v>
      </c>
      <c r="S207" s="172">
        <v>0</v>
      </c>
      <c r="T207" s="173">
        <f t="shared" si="28"/>
        <v>0</v>
      </c>
      <c r="AR207" s="174" t="s">
        <v>916</v>
      </c>
      <c r="AT207" s="174" t="s">
        <v>509</v>
      </c>
      <c r="AU207" s="174" t="s">
        <v>90</v>
      </c>
      <c r="AY207" s="17" t="s">
        <v>181</v>
      </c>
      <c r="BE207" s="103">
        <f t="shared" si="29"/>
        <v>0</v>
      </c>
      <c r="BF207" s="103">
        <f t="shared" si="30"/>
        <v>174</v>
      </c>
      <c r="BG207" s="103">
        <f t="shared" si="31"/>
        <v>0</v>
      </c>
      <c r="BH207" s="103">
        <f t="shared" si="32"/>
        <v>0</v>
      </c>
      <c r="BI207" s="103">
        <f t="shared" si="33"/>
        <v>0</v>
      </c>
      <c r="BJ207" s="17" t="s">
        <v>90</v>
      </c>
      <c r="BK207" s="103">
        <f t="shared" si="34"/>
        <v>174</v>
      </c>
      <c r="BL207" s="17" t="s">
        <v>916</v>
      </c>
      <c r="BM207" s="174" t="s">
        <v>1285</v>
      </c>
    </row>
    <row r="208" spans="2:65" s="1" customFormat="1" ht="37.9" customHeight="1">
      <c r="B208" s="34"/>
      <c r="C208" s="205" t="s">
        <v>814</v>
      </c>
      <c r="D208" s="205" t="s">
        <v>509</v>
      </c>
      <c r="E208" s="206" t="s">
        <v>1286</v>
      </c>
      <c r="F208" s="207" t="s">
        <v>1287</v>
      </c>
      <c r="G208" s="208" t="s">
        <v>225</v>
      </c>
      <c r="H208" s="209">
        <v>2</v>
      </c>
      <c r="I208" s="210">
        <v>29.7</v>
      </c>
      <c r="J208" s="211">
        <f t="shared" si="25"/>
        <v>59.4</v>
      </c>
      <c r="K208" s="212"/>
      <c r="L208" s="213"/>
      <c r="M208" s="214" t="s">
        <v>1</v>
      </c>
      <c r="N208" s="215" t="s">
        <v>44</v>
      </c>
      <c r="P208" s="172">
        <f t="shared" si="26"/>
        <v>0</v>
      </c>
      <c r="Q208" s="172">
        <v>8.0000000000000007E-5</v>
      </c>
      <c r="R208" s="172">
        <f t="shared" si="27"/>
        <v>1.6000000000000001E-4</v>
      </c>
      <c r="S208" s="172">
        <v>0</v>
      </c>
      <c r="T208" s="173">
        <f t="shared" si="28"/>
        <v>0</v>
      </c>
      <c r="AR208" s="174" t="s">
        <v>916</v>
      </c>
      <c r="AT208" s="174" t="s">
        <v>509</v>
      </c>
      <c r="AU208" s="174" t="s">
        <v>90</v>
      </c>
      <c r="AY208" s="17" t="s">
        <v>181</v>
      </c>
      <c r="BE208" s="103">
        <f t="shared" si="29"/>
        <v>0</v>
      </c>
      <c r="BF208" s="103">
        <f t="shared" si="30"/>
        <v>59.4</v>
      </c>
      <c r="BG208" s="103">
        <f t="shared" si="31"/>
        <v>0</v>
      </c>
      <c r="BH208" s="103">
        <f t="shared" si="32"/>
        <v>0</v>
      </c>
      <c r="BI208" s="103">
        <f t="shared" si="33"/>
        <v>0</v>
      </c>
      <c r="BJ208" s="17" t="s">
        <v>90</v>
      </c>
      <c r="BK208" s="103">
        <f t="shared" si="34"/>
        <v>59.4</v>
      </c>
      <c r="BL208" s="17" t="s">
        <v>916</v>
      </c>
      <c r="BM208" s="174" t="s">
        <v>1288</v>
      </c>
    </row>
    <row r="209" spans="2:65" s="1" customFormat="1" ht="24.2" customHeight="1">
      <c r="B209" s="34"/>
      <c r="C209" s="163" t="s">
        <v>924</v>
      </c>
      <c r="D209" s="163" t="s">
        <v>184</v>
      </c>
      <c r="E209" s="164" t="s">
        <v>1289</v>
      </c>
      <c r="F209" s="165" t="s">
        <v>1290</v>
      </c>
      <c r="G209" s="166" t="s">
        <v>225</v>
      </c>
      <c r="H209" s="167">
        <v>4</v>
      </c>
      <c r="I209" s="168">
        <v>16.8</v>
      </c>
      <c r="J209" s="169">
        <f t="shared" si="25"/>
        <v>67.2</v>
      </c>
      <c r="K209" s="170"/>
      <c r="L209" s="34"/>
      <c r="M209" s="171" t="s">
        <v>1</v>
      </c>
      <c r="N209" s="137" t="s">
        <v>44</v>
      </c>
      <c r="P209" s="172">
        <f t="shared" si="26"/>
        <v>0</v>
      </c>
      <c r="Q209" s="172">
        <v>0</v>
      </c>
      <c r="R209" s="172">
        <f t="shared" si="27"/>
        <v>0</v>
      </c>
      <c r="S209" s="172">
        <v>0</v>
      </c>
      <c r="T209" s="173">
        <f t="shared" si="28"/>
        <v>0</v>
      </c>
      <c r="AR209" s="174" t="s">
        <v>811</v>
      </c>
      <c r="AT209" s="174" t="s">
        <v>184</v>
      </c>
      <c r="AU209" s="174" t="s">
        <v>90</v>
      </c>
      <c r="AY209" s="17" t="s">
        <v>181</v>
      </c>
      <c r="BE209" s="103">
        <f t="shared" si="29"/>
        <v>0</v>
      </c>
      <c r="BF209" s="103">
        <f t="shared" si="30"/>
        <v>67.2</v>
      </c>
      <c r="BG209" s="103">
        <f t="shared" si="31"/>
        <v>0</v>
      </c>
      <c r="BH209" s="103">
        <f t="shared" si="32"/>
        <v>0</v>
      </c>
      <c r="BI209" s="103">
        <f t="shared" si="33"/>
        <v>0</v>
      </c>
      <c r="BJ209" s="17" t="s">
        <v>90</v>
      </c>
      <c r="BK209" s="103">
        <f t="shared" si="34"/>
        <v>67.2</v>
      </c>
      <c r="BL209" s="17" t="s">
        <v>811</v>
      </c>
      <c r="BM209" s="174" t="s">
        <v>1291</v>
      </c>
    </row>
    <row r="210" spans="2:65" s="1" customFormat="1" ht="16.5" customHeight="1">
      <c r="B210" s="34"/>
      <c r="C210" s="205" t="s">
        <v>817</v>
      </c>
      <c r="D210" s="205" t="s">
        <v>509</v>
      </c>
      <c r="E210" s="206" t="s">
        <v>1292</v>
      </c>
      <c r="F210" s="207" t="s">
        <v>1293</v>
      </c>
      <c r="G210" s="208" t="s">
        <v>225</v>
      </c>
      <c r="H210" s="209">
        <v>4</v>
      </c>
      <c r="I210" s="210">
        <v>16.899999999999999</v>
      </c>
      <c r="J210" s="211">
        <f t="shared" si="25"/>
        <v>67.599999999999994</v>
      </c>
      <c r="K210" s="212"/>
      <c r="L210" s="213"/>
      <c r="M210" s="214" t="s">
        <v>1</v>
      </c>
      <c r="N210" s="215" t="s">
        <v>44</v>
      </c>
      <c r="P210" s="172">
        <f t="shared" si="26"/>
        <v>0</v>
      </c>
      <c r="Q210" s="172">
        <v>6.0000000000000002E-5</v>
      </c>
      <c r="R210" s="172">
        <f t="shared" si="27"/>
        <v>2.4000000000000001E-4</v>
      </c>
      <c r="S210" s="172">
        <v>0</v>
      </c>
      <c r="T210" s="173">
        <f t="shared" si="28"/>
        <v>0</v>
      </c>
      <c r="AR210" s="174" t="s">
        <v>916</v>
      </c>
      <c r="AT210" s="174" t="s">
        <v>509</v>
      </c>
      <c r="AU210" s="174" t="s">
        <v>90</v>
      </c>
      <c r="AY210" s="17" t="s">
        <v>181</v>
      </c>
      <c r="BE210" s="103">
        <f t="shared" si="29"/>
        <v>0</v>
      </c>
      <c r="BF210" s="103">
        <f t="shared" si="30"/>
        <v>67.599999999999994</v>
      </c>
      <c r="BG210" s="103">
        <f t="shared" si="31"/>
        <v>0</v>
      </c>
      <c r="BH210" s="103">
        <f t="shared" si="32"/>
        <v>0</v>
      </c>
      <c r="BI210" s="103">
        <f t="shared" si="33"/>
        <v>0</v>
      </c>
      <c r="BJ210" s="17" t="s">
        <v>90</v>
      </c>
      <c r="BK210" s="103">
        <f t="shared" si="34"/>
        <v>67.599999999999994</v>
      </c>
      <c r="BL210" s="17" t="s">
        <v>916</v>
      </c>
      <c r="BM210" s="174" t="s">
        <v>1294</v>
      </c>
    </row>
    <row r="211" spans="2:65" s="1" customFormat="1" ht="16.5" customHeight="1">
      <c r="B211" s="34"/>
      <c r="C211" s="163" t="s">
        <v>931</v>
      </c>
      <c r="D211" s="163" t="s">
        <v>184</v>
      </c>
      <c r="E211" s="164" t="s">
        <v>1295</v>
      </c>
      <c r="F211" s="165" t="s">
        <v>1296</v>
      </c>
      <c r="G211" s="166" t="s">
        <v>225</v>
      </c>
      <c r="H211" s="167">
        <v>28</v>
      </c>
      <c r="I211" s="168">
        <v>1</v>
      </c>
      <c r="J211" s="169">
        <f t="shared" si="25"/>
        <v>28</v>
      </c>
      <c r="K211" s="170"/>
      <c r="L211" s="34"/>
      <c r="M211" s="171" t="s">
        <v>1</v>
      </c>
      <c r="N211" s="137" t="s">
        <v>44</v>
      </c>
      <c r="P211" s="172">
        <f t="shared" si="26"/>
        <v>0</v>
      </c>
      <c r="Q211" s="172">
        <v>0</v>
      </c>
      <c r="R211" s="172">
        <f t="shared" si="27"/>
        <v>0</v>
      </c>
      <c r="S211" s="172">
        <v>0</v>
      </c>
      <c r="T211" s="173">
        <f t="shared" si="28"/>
        <v>0</v>
      </c>
      <c r="AR211" s="174" t="s">
        <v>811</v>
      </c>
      <c r="AT211" s="174" t="s">
        <v>184</v>
      </c>
      <c r="AU211" s="174" t="s">
        <v>90</v>
      </c>
      <c r="AY211" s="17" t="s">
        <v>181</v>
      </c>
      <c r="BE211" s="103">
        <f t="shared" si="29"/>
        <v>0</v>
      </c>
      <c r="BF211" s="103">
        <f t="shared" si="30"/>
        <v>28</v>
      </c>
      <c r="BG211" s="103">
        <f t="shared" si="31"/>
        <v>0</v>
      </c>
      <c r="BH211" s="103">
        <f t="shared" si="32"/>
        <v>0</v>
      </c>
      <c r="BI211" s="103">
        <f t="shared" si="33"/>
        <v>0</v>
      </c>
      <c r="BJ211" s="17" t="s">
        <v>90</v>
      </c>
      <c r="BK211" s="103">
        <f t="shared" si="34"/>
        <v>28</v>
      </c>
      <c r="BL211" s="17" t="s">
        <v>811</v>
      </c>
      <c r="BM211" s="174" t="s">
        <v>1297</v>
      </c>
    </row>
    <row r="212" spans="2:65" s="1" customFormat="1" ht="16.5" customHeight="1">
      <c r="B212" s="34"/>
      <c r="C212" s="205" t="s">
        <v>820</v>
      </c>
      <c r="D212" s="205" t="s">
        <v>509</v>
      </c>
      <c r="E212" s="206" t="s">
        <v>1298</v>
      </c>
      <c r="F212" s="207" t="s">
        <v>1299</v>
      </c>
      <c r="G212" s="208" t="s">
        <v>225</v>
      </c>
      <c r="H212" s="209">
        <v>28</v>
      </c>
      <c r="I212" s="210">
        <v>1.2</v>
      </c>
      <c r="J212" s="211">
        <f t="shared" si="25"/>
        <v>33.6</v>
      </c>
      <c r="K212" s="212"/>
      <c r="L212" s="213"/>
      <c r="M212" s="214" t="s">
        <v>1</v>
      </c>
      <c r="N212" s="215" t="s">
        <v>44</v>
      </c>
      <c r="P212" s="172">
        <f t="shared" si="26"/>
        <v>0</v>
      </c>
      <c r="Q212" s="172">
        <v>3.0000000000000001E-5</v>
      </c>
      <c r="R212" s="172">
        <f t="shared" si="27"/>
        <v>8.4000000000000003E-4</v>
      </c>
      <c r="S212" s="172">
        <v>0</v>
      </c>
      <c r="T212" s="173">
        <f t="shared" si="28"/>
        <v>0</v>
      </c>
      <c r="AR212" s="174" t="s">
        <v>916</v>
      </c>
      <c r="AT212" s="174" t="s">
        <v>509</v>
      </c>
      <c r="AU212" s="174" t="s">
        <v>90</v>
      </c>
      <c r="AY212" s="17" t="s">
        <v>181</v>
      </c>
      <c r="BE212" s="103">
        <f t="shared" si="29"/>
        <v>0</v>
      </c>
      <c r="BF212" s="103">
        <f t="shared" si="30"/>
        <v>33.6</v>
      </c>
      <c r="BG212" s="103">
        <f t="shared" si="31"/>
        <v>0</v>
      </c>
      <c r="BH212" s="103">
        <f t="shared" si="32"/>
        <v>0</v>
      </c>
      <c r="BI212" s="103">
        <f t="shared" si="33"/>
        <v>0</v>
      </c>
      <c r="BJ212" s="17" t="s">
        <v>90</v>
      </c>
      <c r="BK212" s="103">
        <f t="shared" si="34"/>
        <v>33.6</v>
      </c>
      <c r="BL212" s="17" t="s">
        <v>916</v>
      </c>
      <c r="BM212" s="174" t="s">
        <v>1300</v>
      </c>
    </row>
    <row r="213" spans="2:65" s="1" customFormat="1" ht="16.5" customHeight="1">
      <c r="B213" s="34"/>
      <c r="C213" s="163" t="s">
        <v>938</v>
      </c>
      <c r="D213" s="163" t="s">
        <v>184</v>
      </c>
      <c r="E213" s="164" t="s">
        <v>1301</v>
      </c>
      <c r="F213" s="165" t="s">
        <v>1302</v>
      </c>
      <c r="G213" s="166" t="s">
        <v>225</v>
      </c>
      <c r="H213" s="167">
        <v>9</v>
      </c>
      <c r="I213" s="168">
        <v>1</v>
      </c>
      <c r="J213" s="169">
        <f t="shared" ref="J213:J244" si="35">ROUND(I213*H213,2)</f>
        <v>9</v>
      </c>
      <c r="K213" s="170"/>
      <c r="L213" s="34"/>
      <c r="M213" s="171" t="s">
        <v>1</v>
      </c>
      <c r="N213" s="137" t="s">
        <v>44</v>
      </c>
      <c r="P213" s="172">
        <f t="shared" ref="P213:P244" si="36">O213*H213</f>
        <v>0</v>
      </c>
      <c r="Q213" s="172">
        <v>0</v>
      </c>
      <c r="R213" s="172">
        <f t="shared" ref="R213:R244" si="37">Q213*H213</f>
        <v>0</v>
      </c>
      <c r="S213" s="172">
        <v>0</v>
      </c>
      <c r="T213" s="173">
        <f t="shared" ref="T213:T244" si="38">S213*H213</f>
        <v>0</v>
      </c>
      <c r="AR213" s="174" t="s">
        <v>811</v>
      </c>
      <c r="AT213" s="174" t="s">
        <v>184</v>
      </c>
      <c r="AU213" s="174" t="s">
        <v>90</v>
      </c>
      <c r="AY213" s="17" t="s">
        <v>181</v>
      </c>
      <c r="BE213" s="103">
        <f t="shared" ref="BE213:BE244" si="39">IF(N213="základná",J213,0)</f>
        <v>0</v>
      </c>
      <c r="BF213" s="103">
        <f t="shared" ref="BF213:BF244" si="40">IF(N213="znížená",J213,0)</f>
        <v>9</v>
      </c>
      <c r="BG213" s="103">
        <f t="shared" ref="BG213:BG244" si="41">IF(N213="zákl. prenesená",J213,0)</f>
        <v>0</v>
      </c>
      <c r="BH213" s="103">
        <f t="shared" ref="BH213:BH244" si="42">IF(N213="zníž. prenesená",J213,0)</f>
        <v>0</v>
      </c>
      <c r="BI213" s="103">
        <f t="shared" ref="BI213:BI244" si="43">IF(N213="nulová",J213,0)</f>
        <v>0</v>
      </c>
      <c r="BJ213" s="17" t="s">
        <v>90</v>
      </c>
      <c r="BK213" s="103">
        <f t="shared" ref="BK213:BK244" si="44">ROUND(I213*H213,2)</f>
        <v>9</v>
      </c>
      <c r="BL213" s="17" t="s">
        <v>811</v>
      </c>
      <c r="BM213" s="174" t="s">
        <v>1303</v>
      </c>
    </row>
    <row r="214" spans="2:65" s="1" customFormat="1" ht="16.5" customHeight="1">
      <c r="B214" s="34"/>
      <c r="C214" s="205" t="s">
        <v>823</v>
      </c>
      <c r="D214" s="205" t="s">
        <v>509</v>
      </c>
      <c r="E214" s="206" t="s">
        <v>1304</v>
      </c>
      <c r="F214" s="207" t="s">
        <v>1305</v>
      </c>
      <c r="G214" s="208" t="s">
        <v>225</v>
      </c>
      <c r="H214" s="209">
        <v>9</v>
      </c>
      <c r="I214" s="210">
        <v>2.4</v>
      </c>
      <c r="J214" s="211">
        <f t="shared" si="35"/>
        <v>21.6</v>
      </c>
      <c r="K214" s="212"/>
      <c r="L214" s="213"/>
      <c r="M214" s="214" t="s">
        <v>1</v>
      </c>
      <c r="N214" s="215" t="s">
        <v>44</v>
      </c>
      <c r="P214" s="172">
        <f t="shared" si="36"/>
        <v>0</v>
      </c>
      <c r="Q214" s="172">
        <v>6.0000000000000002E-5</v>
      </c>
      <c r="R214" s="172">
        <f t="shared" si="37"/>
        <v>5.4000000000000001E-4</v>
      </c>
      <c r="S214" s="172">
        <v>0</v>
      </c>
      <c r="T214" s="173">
        <f t="shared" si="38"/>
        <v>0</v>
      </c>
      <c r="AR214" s="174" t="s">
        <v>916</v>
      </c>
      <c r="AT214" s="174" t="s">
        <v>509</v>
      </c>
      <c r="AU214" s="174" t="s">
        <v>90</v>
      </c>
      <c r="AY214" s="17" t="s">
        <v>181</v>
      </c>
      <c r="BE214" s="103">
        <f t="shared" si="39"/>
        <v>0</v>
      </c>
      <c r="BF214" s="103">
        <f t="shared" si="40"/>
        <v>21.6</v>
      </c>
      <c r="BG214" s="103">
        <f t="shared" si="41"/>
        <v>0</v>
      </c>
      <c r="BH214" s="103">
        <f t="shared" si="42"/>
        <v>0</v>
      </c>
      <c r="BI214" s="103">
        <f t="shared" si="43"/>
        <v>0</v>
      </c>
      <c r="BJ214" s="17" t="s">
        <v>90</v>
      </c>
      <c r="BK214" s="103">
        <f t="shared" si="44"/>
        <v>21.6</v>
      </c>
      <c r="BL214" s="17" t="s">
        <v>916</v>
      </c>
      <c r="BM214" s="174" t="s">
        <v>1306</v>
      </c>
    </row>
    <row r="215" spans="2:65" s="1" customFormat="1" ht="16.5" customHeight="1">
      <c r="B215" s="34"/>
      <c r="C215" s="163" t="s">
        <v>945</v>
      </c>
      <c r="D215" s="163" t="s">
        <v>184</v>
      </c>
      <c r="E215" s="164" t="s">
        <v>1307</v>
      </c>
      <c r="F215" s="165" t="s">
        <v>1308</v>
      </c>
      <c r="G215" s="166" t="s">
        <v>225</v>
      </c>
      <c r="H215" s="167">
        <v>2</v>
      </c>
      <c r="I215" s="168">
        <v>1.33</v>
      </c>
      <c r="J215" s="169">
        <f t="shared" si="35"/>
        <v>2.66</v>
      </c>
      <c r="K215" s="170"/>
      <c r="L215" s="34"/>
      <c r="M215" s="171" t="s">
        <v>1</v>
      </c>
      <c r="N215" s="137" t="s">
        <v>44</v>
      </c>
      <c r="P215" s="172">
        <f t="shared" si="36"/>
        <v>0</v>
      </c>
      <c r="Q215" s="172">
        <v>0</v>
      </c>
      <c r="R215" s="172">
        <f t="shared" si="37"/>
        <v>0</v>
      </c>
      <c r="S215" s="172">
        <v>0</v>
      </c>
      <c r="T215" s="173">
        <f t="shared" si="38"/>
        <v>0</v>
      </c>
      <c r="AR215" s="174" t="s">
        <v>811</v>
      </c>
      <c r="AT215" s="174" t="s">
        <v>184</v>
      </c>
      <c r="AU215" s="174" t="s">
        <v>90</v>
      </c>
      <c r="AY215" s="17" t="s">
        <v>181</v>
      </c>
      <c r="BE215" s="103">
        <f t="shared" si="39"/>
        <v>0</v>
      </c>
      <c r="BF215" s="103">
        <f t="shared" si="40"/>
        <v>2.66</v>
      </c>
      <c r="BG215" s="103">
        <f t="shared" si="41"/>
        <v>0</v>
      </c>
      <c r="BH215" s="103">
        <f t="shared" si="42"/>
        <v>0</v>
      </c>
      <c r="BI215" s="103">
        <f t="shared" si="43"/>
        <v>0</v>
      </c>
      <c r="BJ215" s="17" t="s">
        <v>90</v>
      </c>
      <c r="BK215" s="103">
        <f t="shared" si="44"/>
        <v>2.66</v>
      </c>
      <c r="BL215" s="17" t="s">
        <v>811</v>
      </c>
      <c r="BM215" s="174" t="s">
        <v>1309</v>
      </c>
    </row>
    <row r="216" spans="2:65" s="1" customFormat="1" ht="24.2" customHeight="1">
      <c r="B216" s="34"/>
      <c r="C216" s="205" t="s">
        <v>826</v>
      </c>
      <c r="D216" s="205" t="s">
        <v>509</v>
      </c>
      <c r="E216" s="206" t="s">
        <v>1310</v>
      </c>
      <c r="F216" s="207" t="s">
        <v>1311</v>
      </c>
      <c r="G216" s="208" t="s">
        <v>225</v>
      </c>
      <c r="H216" s="209">
        <v>2</v>
      </c>
      <c r="I216" s="210">
        <v>4</v>
      </c>
      <c r="J216" s="211">
        <f t="shared" si="35"/>
        <v>8</v>
      </c>
      <c r="K216" s="212"/>
      <c r="L216" s="213"/>
      <c r="M216" s="214" t="s">
        <v>1</v>
      </c>
      <c r="N216" s="215" t="s">
        <v>44</v>
      </c>
      <c r="P216" s="172">
        <f t="shared" si="36"/>
        <v>0</v>
      </c>
      <c r="Q216" s="172">
        <v>6.0000000000000002E-5</v>
      </c>
      <c r="R216" s="172">
        <f t="shared" si="37"/>
        <v>1.2E-4</v>
      </c>
      <c r="S216" s="172">
        <v>0</v>
      </c>
      <c r="T216" s="173">
        <f t="shared" si="38"/>
        <v>0</v>
      </c>
      <c r="AR216" s="174" t="s">
        <v>916</v>
      </c>
      <c r="AT216" s="174" t="s">
        <v>509</v>
      </c>
      <c r="AU216" s="174" t="s">
        <v>90</v>
      </c>
      <c r="AY216" s="17" t="s">
        <v>181</v>
      </c>
      <c r="BE216" s="103">
        <f t="shared" si="39"/>
        <v>0</v>
      </c>
      <c r="BF216" s="103">
        <f t="shared" si="40"/>
        <v>8</v>
      </c>
      <c r="BG216" s="103">
        <f t="shared" si="41"/>
        <v>0</v>
      </c>
      <c r="BH216" s="103">
        <f t="shared" si="42"/>
        <v>0</v>
      </c>
      <c r="BI216" s="103">
        <f t="shared" si="43"/>
        <v>0</v>
      </c>
      <c r="BJ216" s="17" t="s">
        <v>90</v>
      </c>
      <c r="BK216" s="103">
        <f t="shared" si="44"/>
        <v>8</v>
      </c>
      <c r="BL216" s="17" t="s">
        <v>916</v>
      </c>
      <c r="BM216" s="174" t="s">
        <v>1312</v>
      </c>
    </row>
    <row r="217" spans="2:65" s="1" customFormat="1" ht="16.5" customHeight="1">
      <c r="B217" s="34"/>
      <c r="C217" s="163" t="s">
        <v>952</v>
      </c>
      <c r="D217" s="163" t="s">
        <v>184</v>
      </c>
      <c r="E217" s="164" t="s">
        <v>1313</v>
      </c>
      <c r="F217" s="165" t="s">
        <v>1314</v>
      </c>
      <c r="G217" s="166" t="s">
        <v>225</v>
      </c>
      <c r="H217" s="167">
        <v>2</v>
      </c>
      <c r="I217" s="168">
        <v>2</v>
      </c>
      <c r="J217" s="169">
        <f t="shared" si="35"/>
        <v>4</v>
      </c>
      <c r="K217" s="170"/>
      <c r="L217" s="34"/>
      <c r="M217" s="171" t="s">
        <v>1</v>
      </c>
      <c r="N217" s="137" t="s">
        <v>44</v>
      </c>
      <c r="P217" s="172">
        <f t="shared" si="36"/>
        <v>0</v>
      </c>
      <c r="Q217" s="172">
        <v>0</v>
      </c>
      <c r="R217" s="172">
        <f t="shared" si="37"/>
        <v>0</v>
      </c>
      <c r="S217" s="172">
        <v>0</v>
      </c>
      <c r="T217" s="173">
        <f t="shared" si="38"/>
        <v>0</v>
      </c>
      <c r="AR217" s="174" t="s">
        <v>811</v>
      </c>
      <c r="AT217" s="174" t="s">
        <v>184</v>
      </c>
      <c r="AU217" s="174" t="s">
        <v>90</v>
      </c>
      <c r="AY217" s="17" t="s">
        <v>181</v>
      </c>
      <c r="BE217" s="103">
        <f t="shared" si="39"/>
        <v>0</v>
      </c>
      <c r="BF217" s="103">
        <f t="shared" si="40"/>
        <v>4</v>
      </c>
      <c r="BG217" s="103">
        <f t="shared" si="41"/>
        <v>0</v>
      </c>
      <c r="BH217" s="103">
        <f t="shared" si="42"/>
        <v>0</v>
      </c>
      <c r="BI217" s="103">
        <f t="shared" si="43"/>
        <v>0</v>
      </c>
      <c r="BJ217" s="17" t="s">
        <v>90</v>
      </c>
      <c r="BK217" s="103">
        <f t="shared" si="44"/>
        <v>4</v>
      </c>
      <c r="BL217" s="17" t="s">
        <v>811</v>
      </c>
      <c r="BM217" s="174" t="s">
        <v>1315</v>
      </c>
    </row>
    <row r="218" spans="2:65" s="1" customFormat="1" ht="16.5" customHeight="1">
      <c r="B218" s="34"/>
      <c r="C218" s="205" t="s">
        <v>829</v>
      </c>
      <c r="D218" s="205" t="s">
        <v>509</v>
      </c>
      <c r="E218" s="206" t="s">
        <v>1316</v>
      </c>
      <c r="F218" s="207" t="s">
        <v>1317</v>
      </c>
      <c r="G218" s="208" t="s">
        <v>225</v>
      </c>
      <c r="H218" s="209">
        <v>2</v>
      </c>
      <c r="I218" s="210">
        <v>6.6</v>
      </c>
      <c r="J218" s="211">
        <f t="shared" si="35"/>
        <v>13.2</v>
      </c>
      <c r="K218" s="212"/>
      <c r="L218" s="213"/>
      <c r="M218" s="214" t="s">
        <v>1</v>
      </c>
      <c r="N218" s="215" t="s">
        <v>44</v>
      </c>
      <c r="P218" s="172">
        <f t="shared" si="36"/>
        <v>0</v>
      </c>
      <c r="Q218" s="172">
        <v>6.0000000000000002E-5</v>
      </c>
      <c r="R218" s="172">
        <f t="shared" si="37"/>
        <v>1.2E-4</v>
      </c>
      <c r="S218" s="172">
        <v>0</v>
      </c>
      <c r="T218" s="173">
        <f t="shared" si="38"/>
        <v>0</v>
      </c>
      <c r="AR218" s="174" t="s">
        <v>916</v>
      </c>
      <c r="AT218" s="174" t="s">
        <v>509</v>
      </c>
      <c r="AU218" s="174" t="s">
        <v>90</v>
      </c>
      <c r="AY218" s="17" t="s">
        <v>181</v>
      </c>
      <c r="BE218" s="103">
        <f t="shared" si="39"/>
        <v>0</v>
      </c>
      <c r="BF218" s="103">
        <f t="shared" si="40"/>
        <v>13.2</v>
      </c>
      <c r="BG218" s="103">
        <f t="shared" si="41"/>
        <v>0</v>
      </c>
      <c r="BH218" s="103">
        <f t="shared" si="42"/>
        <v>0</v>
      </c>
      <c r="BI218" s="103">
        <f t="shared" si="43"/>
        <v>0</v>
      </c>
      <c r="BJ218" s="17" t="s">
        <v>90</v>
      </c>
      <c r="BK218" s="103">
        <f t="shared" si="44"/>
        <v>13.2</v>
      </c>
      <c r="BL218" s="17" t="s">
        <v>916</v>
      </c>
      <c r="BM218" s="174" t="s">
        <v>1318</v>
      </c>
    </row>
    <row r="219" spans="2:65" s="1" customFormat="1" ht="24.2" customHeight="1">
      <c r="B219" s="34"/>
      <c r="C219" s="163" t="s">
        <v>959</v>
      </c>
      <c r="D219" s="163" t="s">
        <v>184</v>
      </c>
      <c r="E219" s="164" t="s">
        <v>1319</v>
      </c>
      <c r="F219" s="165" t="s">
        <v>1320</v>
      </c>
      <c r="G219" s="166" t="s">
        <v>225</v>
      </c>
      <c r="H219" s="167">
        <v>73</v>
      </c>
      <c r="I219" s="168">
        <v>10.8</v>
      </c>
      <c r="J219" s="169">
        <f t="shared" si="35"/>
        <v>788.4</v>
      </c>
      <c r="K219" s="170"/>
      <c r="L219" s="34"/>
      <c r="M219" s="171" t="s">
        <v>1</v>
      </c>
      <c r="N219" s="137" t="s">
        <v>44</v>
      </c>
      <c r="P219" s="172">
        <f t="shared" si="36"/>
        <v>0</v>
      </c>
      <c r="Q219" s="172">
        <v>0</v>
      </c>
      <c r="R219" s="172">
        <f t="shared" si="37"/>
        <v>0</v>
      </c>
      <c r="S219" s="172">
        <v>0</v>
      </c>
      <c r="T219" s="173">
        <f t="shared" si="38"/>
        <v>0</v>
      </c>
      <c r="AR219" s="174" t="s">
        <v>811</v>
      </c>
      <c r="AT219" s="174" t="s">
        <v>184</v>
      </c>
      <c r="AU219" s="174" t="s">
        <v>90</v>
      </c>
      <c r="AY219" s="17" t="s">
        <v>181</v>
      </c>
      <c r="BE219" s="103">
        <f t="shared" si="39"/>
        <v>0</v>
      </c>
      <c r="BF219" s="103">
        <f t="shared" si="40"/>
        <v>788.4</v>
      </c>
      <c r="BG219" s="103">
        <f t="shared" si="41"/>
        <v>0</v>
      </c>
      <c r="BH219" s="103">
        <f t="shared" si="42"/>
        <v>0</v>
      </c>
      <c r="BI219" s="103">
        <f t="shared" si="43"/>
        <v>0</v>
      </c>
      <c r="BJ219" s="17" t="s">
        <v>90</v>
      </c>
      <c r="BK219" s="103">
        <f t="shared" si="44"/>
        <v>788.4</v>
      </c>
      <c r="BL219" s="17" t="s">
        <v>811</v>
      </c>
      <c r="BM219" s="174" t="s">
        <v>1321</v>
      </c>
    </row>
    <row r="220" spans="2:65" s="1" customFormat="1" ht="24.2" customHeight="1">
      <c r="B220" s="34"/>
      <c r="C220" s="205" t="s">
        <v>832</v>
      </c>
      <c r="D220" s="205" t="s">
        <v>509</v>
      </c>
      <c r="E220" s="206" t="s">
        <v>1322</v>
      </c>
      <c r="F220" s="207" t="s">
        <v>1323</v>
      </c>
      <c r="G220" s="208" t="s">
        <v>225</v>
      </c>
      <c r="H220" s="209">
        <v>66</v>
      </c>
      <c r="I220" s="210">
        <v>12.65</v>
      </c>
      <c r="J220" s="211">
        <f t="shared" si="35"/>
        <v>834.9</v>
      </c>
      <c r="K220" s="212"/>
      <c r="L220" s="213"/>
      <c r="M220" s="214" t="s">
        <v>1</v>
      </c>
      <c r="N220" s="215" t="s">
        <v>44</v>
      </c>
      <c r="P220" s="172">
        <f t="shared" si="36"/>
        <v>0</v>
      </c>
      <c r="Q220" s="172">
        <v>8.0000000000000007E-5</v>
      </c>
      <c r="R220" s="172">
        <f t="shared" si="37"/>
        <v>5.2800000000000008E-3</v>
      </c>
      <c r="S220" s="172">
        <v>0</v>
      </c>
      <c r="T220" s="173">
        <f t="shared" si="38"/>
        <v>0</v>
      </c>
      <c r="AR220" s="174" t="s">
        <v>916</v>
      </c>
      <c r="AT220" s="174" t="s">
        <v>509</v>
      </c>
      <c r="AU220" s="174" t="s">
        <v>90</v>
      </c>
      <c r="AY220" s="17" t="s">
        <v>181</v>
      </c>
      <c r="BE220" s="103">
        <f t="shared" si="39"/>
        <v>0</v>
      </c>
      <c r="BF220" s="103">
        <f t="shared" si="40"/>
        <v>834.9</v>
      </c>
      <c r="BG220" s="103">
        <f t="shared" si="41"/>
        <v>0</v>
      </c>
      <c r="BH220" s="103">
        <f t="shared" si="42"/>
        <v>0</v>
      </c>
      <c r="BI220" s="103">
        <f t="shared" si="43"/>
        <v>0</v>
      </c>
      <c r="BJ220" s="17" t="s">
        <v>90</v>
      </c>
      <c r="BK220" s="103">
        <f t="shared" si="44"/>
        <v>834.9</v>
      </c>
      <c r="BL220" s="17" t="s">
        <v>916</v>
      </c>
      <c r="BM220" s="174" t="s">
        <v>1324</v>
      </c>
    </row>
    <row r="221" spans="2:65" s="1" customFormat="1" ht="37.9" customHeight="1">
      <c r="B221" s="34"/>
      <c r="C221" s="205" t="s">
        <v>966</v>
      </c>
      <c r="D221" s="205" t="s">
        <v>509</v>
      </c>
      <c r="E221" s="206" t="s">
        <v>1325</v>
      </c>
      <c r="F221" s="207" t="s">
        <v>1287</v>
      </c>
      <c r="G221" s="208" t="s">
        <v>225</v>
      </c>
      <c r="H221" s="209">
        <v>7</v>
      </c>
      <c r="I221" s="210">
        <v>33.619999999999997</v>
      </c>
      <c r="J221" s="211">
        <f t="shared" si="35"/>
        <v>235.34</v>
      </c>
      <c r="K221" s="212"/>
      <c r="L221" s="213"/>
      <c r="M221" s="214" t="s">
        <v>1</v>
      </c>
      <c r="N221" s="215" t="s">
        <v>44</v>
      </c>
      <c r="P221" s="172">
        <f t="shared" si="36"/>
        <v>0</v>
      </c>
      <c r="Q221" s="172">
        <v>8.0000000000000007E-5</v>
      </c>
      <c r="R221" s="172">
        <f t="shared" si="37"/>
        <v>5.6000000000000006E-4</v>
      </c>
      <c r="S221" s="172">
        <v>0</v>
      </c>
      <c r="T221" s="173">
        <f t="shared" si="38"/>
        <v>0</v>
      </c>
      <c r="AR221" s="174" t="s">
        <v>916</v>
      </c>
      <c r="AT221" s="174" t="s">
        <v>509</v>
      </c>
      <c r="AU221" s="174" t="s">
        <v>90</v>
      </c>
      <c r="AY221" s="17" t="s">
        <v>181</v>
      </c>
      <c r="BE221" s="103">
        <f t="shared" si="39"/>
        <v>0</v>
      </c>
      <c r="BF221" s="103">
        <f t="shared" si="40"/>
        <v>235.34</v>
      </c>
      <c r="BG221" s="103">
        <f t="shared" si="41"/>
        <v>0</v>
      </c>
      <c r="BH221" s="103">
        <f t="shared" si="42"/>
        <v>0</v>
      </c>
      <c r="BI221" s="103">
        <f t="shared" si="43"/>
        <v>0</v>
      </c>
      <c r="BJ221" s="17" t="s">
        <v>90</v>
      </c>
      <c r="BK221" s="103">
        <f t="shared" si="44"/>
        <v>235.34</v>
      </c>
      <c r="BL221" s="17" t="s">
        <v>916</v>
      </c>
      <c r="BM221" s="174" t="s">
        <v>1326</v>
      </c>
    </row>
    <row r="222" spans="2:65" s="1" customFormat="1" ht="24.2" customHeight="1">
      <c r="B222" s="34"/>
      <c r="C222" s="163" t="s">
        <v>835</v>
      </c>
      <c r="D222" s="163" t="s">
        <v>184</v>
      </c>
      <c r="E222" s="164" t="s">
        <v>1327</v>
      </c>
      <c r="F222" s="165" t="s">
        <v>1328</v>
      </c>
      <c r="G222" s="166" t="s">
        <v>225</v>
      </c>
      <c r="H222" s="167">
        <v>14</v>
      </c>
      <c r="I222" s="168">
        <v>16.8</v>
      </c>
      <c r="J222" s="169">
        <f t="shared" si="35"/>
        <v>235.2</v>
      </c>
      <c r="K222" s="170"/>
      <c r="L222" s="34"/>
      <c r="M222" s="171" t="s">
        <v>1</v>
      </c>
      <c r="N222" s="137" t="s">
        <v>44</v>
      </c>
      <c r="P222" s="172">
        <f t="shared" si="36"/>
        <v>0</v>
      </c>
      <c r="Q222" s="172">
        <v>0</v>
      </c>
      <c r="R222" s="172">
        <f t="shared" si="37"/>
        <v>0</v>
      </c>
      <c r="S222" s="172">
        <v>0</v>
      </c>
      <c r="T222" s="173">
        <f t="shared" si="38"/>
        <v>0</v>
      </c>
      <c r="AR222" s="174" t="s">
        <v>811</v>
      </c>
      <c r="AT222" s="174" t="s">
        <v>184</v>
      </c>
      <c r="AU222" s="174" t="s">
        <v>90</v>
      </c>
      <c r="AY222" s="17" t="s">
        <v>181</v>
      </c>
      <c r="BE222" s="103">
        <f t="shared" si="39"/>
        <v>0</v>
      </c>
      <c r="BF222" s="103">
        <f t="shared" si="40"/>
        <v>235.2</v>
      </c>
      <c r="BG222" s="103">
        <f t="shared" si="41"/>
        <v>0</v>
      </c>
      <c r="BH222" s="103">
        <f t="shared" si="42"/>
        <v>0</v>
      </c>
      <c r="BI222" s="103">
        <f t="shared" si="43"/>
        <v>0</v>
      </c>
      <c r="BJ222" s="17" t="s">
        <v>90</v>
      </c>
      <c r="BK222" s="103">
        <f t="shared" si="44"/>
        <v>235.2</v>
      </c>
      <c r="BL222" s="17" t="s">
        <v>811</v>
      </c>
      <c r="BM222" s="174" t="s">
        <v>1329</v>
      </c>
    </row>
    <row r="223" spans="2:65" s="1" customFormat="1" ht="24.2" customHeight="1">
      <c r="B223" s="34"/>
      <c r="C223" s="205" t="s">
        <v>973</v>
      </c>
      <c r="D223" s="205" t="s">
        <v>509</v>
      </c>
      <c r="E223" s="206" t="s">
        <v>1330</v>
      </c>
      <c r="F223" s="207" t="s">
        <v>1331</v>
      </c>
      <c r="G223" s="208" t="s">
        <v>225</v>
      </c>
      <c r="H223" s="209">
        <v>28</v>
      </c>
      <c r="I223" s="210">
        <v>18.62</v>
      </c>
      <c r="J223" s="211">
        <f t="shared" si="35"/>
        <v>521.36</v>
      </c>
      <c r="K223" s="212"/>
      <c r="L223" s="213"/>
      <c r="M223" s="214" t="s">
        <v>1</v>
      </c>
      <c r="N223" s="215" t="s">
        <v>44</v>
      </c>
      <c r="P223" s="172">
        <f t="shared" si="36"/>
        <v>0</v>
      </c>
      <c r="Q223" s="172">
        <v>6.0000000000000002E-5</v>
      </c>
      <c r="R223" s="172">
        <f t="shared" si="37"/>
        <v>1.6800000000000001E-3</v>
      </c>
      <c r="S223" s="172">
        <v>0</v>
      </c>
      <c r="T223" s="173">
        <f t="shared" si="38"/>
        <v>0</v>
      </c>
      <c r="AR223" s="174" t="s">
        <v>916</v>
      </c>
      <c r="AT223" s="174" t="s">
        <v>509</v>
      </c>
      <c r="AU223" s="174" t="s">
        <v>90</v>
      </c>
      <c r="AY223" s="17" t="s">
        <v>181</v>
      </c>
      <c r="BE223" s="103">
        <f t="shared" si="39"/>
        <v>0</v>
      </c>
      <c r="BF223" s="103">
        <f t="shared" si="40"/>
        <v>521.36</v>
      </c>
      <c r="BG223" s="103">
        <f t="shared" si="41"/>
        <v>0</v>
      </c>
      <c r="BH223" s="103">
        <f t="shared" si="42"/>
        <v>0</v>
      </c>
      <c r="BI223" s="103">
        <f t="shared" si="43"/>
        <v>0</v>
      </c>
      <c r="BJ223" s="17" t="s">
        <v>90</v>
      </c>
      <c r="BK223" s="103">
        <f t="shared" si="44"/>
        <v>521.36</v>
      </c>
      <c r="BL223" s="17" t="s">
        <v>916</v>
      </c>
      <c r="BM223" s="174" t="s">
        <v>1332</v>
      </c>
    </row>
    <row r="224" spans="2:65" s="1" customFormat="1" ht="16.5" customHeight="1">
      <c r="B224" s="34"/>
      <c r="C224" s="163" t="s">
        <v>838</v>
      </c>
      <c r="D224" s="163" t="s">
        <v>184</v>
      </c>
      <c r="E224" s="164" t="s">
        <v>1333</v>
      </c>
      <c r="F224" s="165" t="s">
        <v>1334</v>
      </c>
      <c r="G224" s="166" t="s">
        <v>225</v>
      </c>
      <c r="H224" s="167">
        <v>7</v>
      </c>
      <c r="I224" s="168">
        <v>1.2</v>
      </c>
      <c r="J224" s="169">
        <f t="shared" si="35"/>
        <v>8.4</v>
      </c>
      <c r="K224" s="170"/>
      <c r="L224" s="34"/>
      <c r="M224" s="171" t="s">
        <v>1</v>
      </c>
      <c r="N224" s="137" t="s">
        <v>44</v>
      </c>
      <c r="P224" s="172">
        <f t="shared" si="36"/>
        <v>0</v>
      </c>
      <c r="Q224" s="172">
        <v>0</v>
      </c>
      <c r="R224" s="172">
        <f t="shared" si="37"/>
        <v>0</v>
      </c>
      <c r="S224" s="172">
        <v>0</v>
      </c>
      <c r="T224" s="173">
        <f t="shared" si="38"/>
        <v>0</v>
      </c>
      <c r="AR224" s="174" t="s">
        <v>811</v>
      </c>
      <c r="AT224" s="174" t="s">
        <v>184</v>
      </c>
      <c r="AU224" s="174" t="s">
        <v>90</v>
      </c>
      <c r="AY224" s="17" t="s">
        <v>181</v>
      </c>
      <c r="BE224" s="103">
        <f t="shared" si="39"/>
        <v>0</v>
      </c>
      <c r="BF224" s="103">
        <f t="shared" si="40"/>
        <v>8.4</v>
      </c>
      <c r="BG224" s="103">
        <f t="shared" si="41"/>
        <v>0</v>
      </c>
      <c r="BH224" s="103">
        <f t="shared" si="42"/>
        <v>0</v>
      </c>
      <c r="BI224" s="103">
        <f t="shared" si="43"/>
        <v>0</v>
      </c>
      <c r="BJ224" s="17" t="s">
        <v>90</v>
      </c>
      <c r="BK224" s="103">
        <f t="shared" si="44"/>
        <v>8.4</v>
      </c>
      <c r="BL224" s="17" t="s">
        <v>811</v>
      </c>
      <c r="BM224" s="174" t="s">
        <v>1335</v>
      </c>
    </row>
    <row r="225" spans="2:65" s="1" customFormat="1" ht="16.5" customHeight="1">
      <c r="B225" s="34"/>
      <c r="C225" s="205" t="s">
        <v>980</v>
      </c>
      <c r="D225" s="205" t="s">
        <v>509</v>
      </c>
      <c r="E225" s="206" t="s">
        <v>1336</v>
      </c>
      <c r="F225" s="207" t="s">
        <v>1337</v>
      </c>
      <c r="G225" s="208" t="s">
        <v>225</v>
      </c>
      <c r="H225" s="209">
        <v>7</v>
      </c>
      <c r="I225" s="210">
        <v>1.5</v>
      </c>
      <c r="J225" s="211">
        <f t="shared" si="35"/>
        <v>10.5</v>
      </c>
      <c r="K225" s="212"/>
      <c r="L225" s="213"/>
      <c r="M225" s="214" t="s">
        <v>1</v>
      </c>
      <c r="N225" s="215" t="s">
        <v>44</v>
      </c>
      <c r="P225" s="172">
        <f t="shared" si="36"/>
        <v>0</v>
      </c>
      <c r="Q225" s="172">
        <v>6.0000000000000002E-5</v>
      </c>
      <c r="R225" s="172">
        <f t="shared" si="37"/>
        <v>4.2000000000000002E-4</v>
      </c>
      <c r="S225" s="172">
        <v>0</v>
      </c>
      <c r="T225" s="173">
        <f t="shared" si="38"/>
        <v>0</v>
      </c>
      <c r="AR225" s="174" t="s">
        <v>916</v>
      </c>
      <c r="AT225" s="174" t="s">
        <v>509</v>
      </c>
      <c r="AU225" s="174" t="s">
        <v>90</v>
      </c>
      <c r="AY225" s="17" t="s">
        <v>181</v>
      </c>
      <c r="BE225" s="103">
        <f t="shared" si="39"/>
        <v>0</v>
      </c>
      <c r="BF225" s="103">
        <f t="shared" si="40"/>
        <v>10.5</v>
      </c>
      <c r="BG225" s="103">
        <f t="shared" si="41"/>
        <v>0</v>
      </c>
      <c r="BH225" s="103">
        <f t="shared" si="42"/>
        <v>0</v>
      </c>
      <c r="BI225" s="103">
        <f t="shared" si="43"/>
        <v>0</v>
      </c>
      <c r="BJ225" s="17" t="s">
        <v>90</v>
      </c>
      <c r="BK225" s="103">
        <f t="shared" si="44"/>
        <v>10.5</v>
      </c>
      <c r="BL225" s="17" t="s">
        <v>916</v>
      </c>
      <c r="BM225" s="174" t="s">
        <v>1338</v>
      </c>
    </row>
    <row r="226" spans="2:65" s="1" customFormat="1" ht="16.5" customHeight="1">
      <c r="B226" s="34"/>
      <c r="C226" s="163" t="s">
        <v>841</v>
      </c>
      <c r="D226" s="163" t="s">
        <v>184</v>
      </c>
      <c r="E226" s="164" t="s">
        <v>1339</v>
      </c>
      <c r="F226" s="165" t="s">
        <v>1340</v>
      </c>
      <c r="G226" s="166" t="s">
        <v>225</v>
      </c>
      <c r="H226" s="167">
        <v>21</v>
      </c>
      <c r="I226" s="168">
        <v>1.2</v>
      </c>
      <c r="J226" s="169">
        <f t="shared" si="35"/>
        <v>25.2</v>
      </c>
      <c r="K226" s="170"/>
      <c r="L226" s="34"/>
      <c r="M226" s="171" t="s">
        <v>1</v>
      </c>
      <c r="N226" s="137" t="s">
        <v>44</v>
      </c>
      <c r="P226" s="172">
        <f t="shared" si="36"/>
        <v>0</v>
      </c>
      <c r="Q226" s="172">
        <v>0</v>
      </c>
      <c r="R226" s="172">
        <f t="shared" si="37"/>
        <v>0</v>
      </c>
      <c r="S226" s="172">
        <v>0</v>
      </c>
      <c r="T226" s="173">
        <f t="shared" si="38"/>
        <v>0</v>
      </c>
      <c r="AR226" s="174" t="s">
        <v>811</v>
      </c>
      <c r="AT226" s="174" t="s">
        <v>184</v>
      </c>
      <c r="AU226" s="174" t="s">
        <v>90</v>
      </c>
      <c r="AY226" s="17" t="s">
        <v>181</v>
      </c>
      <c r="BE226" s="103">
        <f t="shared" si="39"/>
        <v>0</v>
      </c>
      <c r="BF226" s="103">
        <f t="shared" si="40"/>
        <v>25.2</v>
      </c>
      <c r="BG226" s="103">
        <f t="shared" si="41"/>
        <v>0</v>
      </c>
      <c r="BH226" s="103">
        <f t="shared" si="42"/>
        <v>0</v>
      </c>
      <c r="BI226" s="103">
        <f t="shared" si="43"/>
        <v>0</v>
      </c>
      <c r="BJ226" s="17" t="s">
        <v>90</v>
      </c>
      <c r="BK226" s="103">
        <f t="shared" si="44"/>
        <v>25.2</v>
      </c>
      <c r="BL226" s="17" t="s">
        <v>811</v>
      </c>
      <c r="BM226" s="174" t="s">
        <v>1341</v>
      </c>
    </row>
    <row r="227" spans="2:65" s="1" customFormat="1" ht="16.5" customHeight="1">
      <c r="B227" s="34"/>
      <c r="C227" s="205" t="s">
        <v>986</v>
      </c>
      <c r="D227" s="205" t="s">
        <v>509</v>
      </c>
      <c r="E227" s="206" t="s">
        <v>1342</v>
      </c>
      <c r="F227" s="207" t="s">
        <v>1343</v>
      </c>
      <c r="G227" s="208" t="s">
        <v>225</v>
      </c>
      <c r="H227" s="209">
        <v>21</v>
      </c>
      <c r="I227" s="210">
        <v>2.7</v>
      </c>
      <c r="J227" s="211">
        <f t="shared" si="35"/>
        <v>56.7</v>
      </c>
      <c r="K227" s="212"/>
      <c r="L227" s="213"/>
      <c r="M227" s="214" t="s">
        <v>1</v>
      </c>
      <c r="N227" s="215" t="s">
        <v>44</v>
      </c>
      <c r="P227" s="172">
        <f t="shared" si="36"/>
        <v>0</v>
      </c>
      <c r="Q227" s="172">
        <v>6.0000000000000002E-5</v>
      </c>
      <c r="R227" s="172">
        <f t="shared" si="37"/>
        <v>1.2600000000000001E-3</v>
      </c>
      <c r="S227" s="172">
        <v>0</v>
      </c>
      <c r="T227" s="173">
        <f t="shared" si="38"/>
        <v>0</v>
      </c>
      <c r="AR227" s="174" t="s">
        <v>916</v>
      </c>
      <c r="AT227" s="174" t="s">
        <v>509</v>
      </c>
      <c r="AU227" s="174" t="s">
        <v>90</v>
      </c>
      <c r="AY227" s="17" t="s">
        <v>181</v>
      </c>
      <c r="BE227" s="103">
        <f t="shared" si="39"/>
        <v>0</v>
      </c>
      <c r="BF227" s="103">
        <f t="shared" si="40"/>
        <v>56.7</v>
      </c>
      <c r="BG227" s="103">
        <f t="shared" si="41"/>
        <v>0</v>
      </c>
      <c r="BH227" s="103">
        <f t="shared" si="42"/>
        <v>0</v>
      </c>
      <c r="BI227" s="103">
        <f t="shared" si="43"/>
        <v>0</v>
      </c>
      <c r="BJ227" s="17" t="s">
        <v>90</v>
      </c>
      <c r="BK227" s="103">
        <f t="shared" si="44"/>
        <v>56.7</v>
      </c>
      <c r="BL227" s="17" t="s">
        <v>916</v>
      </c>
      <c r="BM227" s="174" t="s">
        <v>1344</v>
      </c>
    </row>
    <row r="228" spans="2:65" s="1" customFormat="1" ht="16.5" customHeight="1">
      <c r="B228" s="34"/>
      <c r="C228" s="163" t="s">
        <v>844</v>
      </c>
      <c r="D228" s="163" t="s">
        <v>184</v>
      </c>
      <c r="E228" s="164" t="s">
        <v>1345</v>
      </c>
      <c r="F228" s="165" t="s">
        <v>1346</v>
      </c>
      <c r="G228" s="166" t="s">
        <v>225</v>
      </c>
      <c r="H228" s="167">
        <v>1</v>
      </c>
      <c r="I228" s="168">
        <v>2</v>
      </c>
      <c r="J228" s="169">
        <f t="shared" si="35"/>
        <v>2</v>
      </c>
      <c r="K228" s="170"/>
      <c r="L228" s="34"/>
      <c r="M228" s="171" t="s">
        <v>1</v>
      </c>
      <c r="N228" s="137" t="s">
        <v>44</v>
      </c>
      <c r="P228" s="172">
        <f t="shared" si="36"/>
        <v>0</v>
      </c>
      <c r="Q228" s="172">
        <v>0</v>
      </c>
      <c r="R228" s="172">
        <f t="shared" si="37"/>
        <v>0</v>
      </c>
      <c r="S228" s="172">
        <v>0</v>
      </c>
      <c r="T228" s="173">
        <f t="shared" si="38"/>
        <v>0</v>
      </c>
      <c r="AR228" s="174" t="s">
        <v>811</v>
      </c>
      <c r="AT228" s="174" t="s">
        <v>184</v>
      </c>
      <c r="AU228" s="174" t="s">
        <v>90</v>
      </c>
      <c r="AY228" s="17" t="s">
        <v>181</v>
      </c>
      <c r="BE228" s="103">
        <f t="shared" si="39"/>
        <v>0</v>
      </c>
      <c r="BF228" s="103">
        <f t="shared" si="40"/>
        <v>2</v>
      </c>
      <c r="BG228" s="103">
        <f t="shared" si="41"/>
        <v>0</v>
      </c>
      <c r="BH228" s="103">
        <f t="shared" si="42"/>
        <v>0</v>
      </c>
      <c r="BI228" s="103">
        <f t="shared" si="43"/>
        <v>0</v>
      </c>
      <c r="BJ228" s="17" t="s">
        <v>90</v>
      </c>
      <c r="BK228" s="103">
        <f t="shared" si="44"/>
        <v>2</v>
      </c>
      <c r="BL228" s="17" t="s">
        <v>811</v>
      </c>
      <c r="BM228" s="174" t="s">
        <v>1347</v>
      </c>
    </row>
    <row r="229" spans="2:65" s="1" customFormat="1" ht="16.5" customHeight="1">
      <c r="B229" s="34"/>
      <c r="C229" s="205" t="s">
        <v>993</v>
      </c>
      <c r="D229" s="205" t="s">
        <v>509</v>
      </c>
      <c r="E229" s="206" t="s">
        <v>1348</v>
      </c>
      <c r="F229" s="207" t="s">
        <v>1349</v>
      </c>
      <c r="G229" s="208" t="s">
        <v>225</v>
      </c>
      <c r="H229" s="209">
        <v>1</v>
      </c>
      <c r="I229" s="210">
        <v>4</v>
      </c>
      <c r="J229" s="211">
        <f t="shared" si="35"/>
        <v>4</v>
      </c>
      <c r="K229" s="212"/>
      <c r="L229" s="213"/>
      <c r="M229" s="214" t="s">
        <v>1</v>
      </c>
      <c r="N229" s="215" t="s">
        <v>44</v>
      </c>
      <c r="P229" s="172">
        <f t="shared" si="36"/>
        <v>0</v>
      </c>
      <c r="Q229" s="172">
        <v>6.0000000000000002E-5</v>
      </c>
      <c r="R229" s="172">
        <f t="shared" si="37"/>
        <v>6.0000000000000002E-5</v>
      </c>
      <c r="S229" s="172">
        <v>0</v>
      </c>
      <c r="T229" s="173">
        <f t="shared" si="38"/>
        <v>0</v>
      </c>
      <c r="AR229" s="174" t="s">
        <v>916</v>
      </c>
      <c r="AT229" s="174" t="s">
        <v>509</v>
      </c>
      <c r="AU229" s="174" t="s">
        <v>90</v>
      </c>
      <c r="AY229" s="17" t="s">
        <v>181</v>
      </c>
      <c r="BE229" s="103">
        <f t="shared" si="39"/>
        <v>0</v>
      </c>
      <c r="BF229" s="103">
        <f t="shared" si="40"/>
        <v>4</v>
      </c>
      <c r="BG229" s="103">
        <f t="shared" si="41"/>
        <v>0</v>
      </c>
      <c r="BH229" s="103">
        <f t="shared" si="42"/>
        <v>0</v>
      </c>
      <c r="BI229" s="103">
        <f t="shared" si="43"/>
        <v>0</v>
      </c>
      <c r="BJ229" s="17" t="s">
        <v>90</v>
      </c>
      <c r="BK229" s="103">
        <f t="shared" si="44"/>
        <v>4</v>
      </c>
      <c r="BL229" s="17" t="s">
        <v>916</v>
      </c>
      <c r="BM229" s="174" t="s">
        <v>1350</v>
      </c>
    </row>
    <row r="230" spans="2:65" s="1" customFormat="1" ht="16.5" customHeight="1">
      <c r="B230" s="34"/>
      <c r="C230" s="163" t="s">
        <v>849</v>
      </c>
      <c r="D230" s="163" t="s">
        <v>184</v>
      </c>
      <c r="E230" s="164" t="s">
        <v>1351</v>
      </c>
      <c r="F230" s="165" t="s">
        <v>1314</v>
      </c>
      <c r="G230" s="166" t="s">
        <v>225</v>
      </c>
      <c r="H230" s="167">
        <v>7</v>
      </c>
      <c r="I230" s="168">
        <v>2</v>
      </c>
      <c r="J230" s="169">
        <f t="shared" si="35"/>
        <v>14</v>
      </c>
      <c r="K230" s="170"/>
      <c r="L230" s="34"/>
      <c r="M230" s="171" t="s">
        <v>1</v>
      </c>
      <c r="N230" s="137" t="s">
        <v>44</v>
      </c>
      <c r="P230" s="172">
        <f t="shared" si="36"/>
        <v>0</v>
      </c>
      <c r="Q230" s="172">
        <v>0</v>
      </c>
      <c r="R230" s="172">
        <f t="shared" si="37"/>
        <v>0</v>
      </c>
      <c r="S230" s="172">
        <v>0</v>
      </c>
      <c r="T230" s="173">
        <f t="shared" si="38"/>
        <v>0</v>
      </c>
      <c r="AR230" s="174" t="s">
        <v>811</v>
      </c>
      <c r="AT230" s="174" t="s">
        <v>184</v>
      </c>
      <c r="AU230" s="174" t="s">
        <v>90</v>
      </c>
      <c r="AY230" s="17" t="s">
        <v>181</v>
      </c>
      <c r="BE230" s="103">
        <f t="shared" si="39"/>
        <v>0</v>
      </c>
      <c r="BF230" s="103">
        <f t="shared" si="40"/>
        <v>14</v>
      </c>
      <c r="BG230" s="103">
        <f t="shared" si="41"/>
        <v>0</v>
      </c>
      <c r="BH230" s="103">
        <f t="shared" si="42"/>
        <v>0</v>
      </c>
      <c r="BI230" s="103">
        <f t="shared" si="43"/>
        <v>0</v>
      </c>
      <c r="BJ230" s="17" t="s">
        <v>90</v>
      </c>
      <c r="BK230" s="103">
        <f t="shared" si="44"/>
        <v>14</v>
      </c>
      <c r="BL230" s="17" t="s">
        <v>811</v>
      </c>
      <c r="BM230" s="174" t="s">
        <v>1352</v>
      </c>
    </row>
    <row r="231" spans="2:65" s="1" customFormat="1" ht="16.5" customHeight="1">
      <c r="B231" s="34"/>
      <c r="C231" s="205" t="s">
        <v>1000</v>
      </c>
      <c r="D231" s="205" t="s">
        <v>509</v>
      </c>
      <c r="E231" s="206" t="s">
        <v>1353</v>
      </c>
      <c r="F231" s="207" t="s">
        <v>1354</v>
      </c>
      <c r="G231" s="208" t="s">
        <v>225</v>
      </c>
      <c r="H231" s="209">
        <v>7</v>
      </c>
      <c r="I231" s="210">
        <v>6.6</v>
      </c>
      <c r="J231" s="211">
        <f t="shared" si="35"/>
        <v>46.2</v>
      </c>
      <c r="K231" s="212"/>
      <c r="L231" s="213"/>
      <c r="M231" s="214" t="s">
        <v>1</v>
      </c>
      <c r="N231" s="215" t="s">
        <v>44</v>
      </c>
      <c r="P231" s="172">
        <f t="shared" si="36"/>
        <v>0</v>
      </c>
      <c r="Q231" s="172">
        <v>6.0000000000000002E-5</v>
      </c>
      <c r="R231" s="172">
        <f t="shared" si="37"/>
        <v>4.2000000000000002E-4</v>
      </c>
      <c r="S231" s="172">
        <v>0</v>
      </c>
      <c r="T231" s="173">
        <f t="shared" si="38"/>
        <v>0</v>
      </c>
      <c r="AR231" s="174" t="s">
        <v>916</v>
      </c>
      <c r="AT231" s="174" t="s">
        <v>509</v>
      </c>
      <c r="AU231" s="174" t="s">
        <v>90</v>
      </c>
      <c r="AY231" s="17" t="s">
        <v>181</v>
      </c>
      <c r="BE231" s="103">
        <f t="shared" si="39"/>
        <v>0</v>
      </c>
      <c r="BF231" s="103">
        <f t="shared" si="40"/>
        <v>46.2</v>
      </c>
      <c r="BG231" s="103">
        <f t="shared" si="41"/>
        <v>0</v>
      </c>
      <c r="BH231" s="103">
        <f t="shared" si="42"/>
        <v>0</v>
      </c>
      <c r="BI231" s="103">
        <f t="shared" si="43"/>
        <v>0</v>
      </c>
      <c r="BJ231" s="17" t="s">
        <v>90</v>
      </c>
      <c r="BK231" s="103">
        <f t="shared" si="44"/>
        <v>46.2</v>
      </c>
      <c r="BL231" s="17" t="s">
        <v>916</v>
      </c>
      <c r="BM231" s="174" t="s">
        <v>1355</v>
      </c>
    </row>
    <row r="232" spans="2:65" s="1" customFormat="1" ht="24.2" customHeight="1">
      <c r="B232" s="34"/>
      <c r="C232" s="163" t="s">
        <v>852</v>
      </c>
      <c r="D232" s="163" t="s">
        <v>184</v>
      </c>
      <c r="E232" s="164" t="s">
        <v>1356</v>
      </c>
      <c r="F232" s="165" t="s">
        <v>1357</v>
      </c>
      <c r="G232" s="166" t="s">
        <v>225</v>
      </c>
      <c r="H232" s="167">
        <v>2</v>
      </c>
      <c r="I232" s="168">
        <v>25</v>
      </c>
      <c r="J232" s="169">
        <f t="shared" si="35"/>
        <v>50</v>
      </c>
      <c r="K232" s="170"/>
      <c r="L232" s="34"/>
      <c r="M232" s="171" t="s">
        <v>1</v>
      </c>
      <c r="N232" s="137" t="s">
        <v>44</v>
      </c>
      <c r="P232" s="172">
        <f t="shared" si="36"/>
        <v>0</v>
      </c>
      <c r="Q232" s="172">
        <v>0</v>
      </c>
      <c r="R232" s="172">
        <f t="shared" si="37"/>
        <v>0</v>
      </c>
      <c r="S232" s="172">
        <v>0</v>
      </c>
      <c r="T232" s="173">
        <f t="shared" si="38"/>
        <v>0</v>
      </c>
      <c r="AR232" s="174" t="s">
        <v>811</v>
      </c>
      <c r="AT232" s="174" t="s">
        <v>184</v>
      </c>
      <c r="AU232" s="174" t="s">
        <v>90</v>
      </c>
      <c r="AY232" s="17" t="s">
        <v>181</v>
      </c>
      <c r="BE232" s="103">
        <f t="shared" si="39"/>
        <v>0</v>
      </c>
      <c r="BF232" s="103">
        <f t="shared" si="40"/>
        <v>50</v>
      </c>
      <c r="BG232" s="103">
        <f t="shared" si="41"/>
        <v>0</v>
      </c>
      <c r="BH232" s="103">
        <f t="shared" si="42"/>
        <v>0</v>
      </c>
      <c r="BI232" s="103">
        <f t="shared" si="43"/>
        <v>0</v>
      </c>
      <c r="BJ232" s="17" t="s">
        <v>90</v>
      </c>
      <c r="BK232" s="103">
        <f t="shared" si="44"/>
        <v>50</v>
      </c>
      <c r="BL232" s="17" t="s">
        <v>811</v>
      </c>
      <c r="BM232" s="174" t="s">
        <v>1358</v>
      </c>
    </row>
    <row r="233" spans="2:65" s="1" customFormat="1" ht="33" customHeight="1">
      <c r="B233" s="34"/>
      <c r="C233" s="205" t="s">
        <v>1007</v>
      </c>
      <c r="D233" s="205" t="s">
        <v>509</v>
      </c>
      <c r="E233" s="206" t="s">
        <v>1359</v>
      </c>
      <c r="F233" s="207" t="s">
        <v>1360</v>
      </c>
      <c r="G233" s="208" t="s">
        <v>225</v>
      </c>
      <c r="H233" s="209">
        <v>2</v>
      </c>
      <c r="I233" s="210">
        <v>48</v>
      </c>
      <c r="J233" s="211">
        <f t="shared" si="35"/>
        <v>96</v>
      </c>
      <c r="K233" s="212"/>
      <c r="L233" s="213"/>
      <c r="M233" s="214" t="s">
        <v>1</v>
      </c>
      <c r="N233" s="215" t="s">
        <v>44</v>
      </c>
      <c r="P233" s="172">
        <f t="shared" si="36"/>
        <v>0</v>
      </c>
      <c r="Q233" s="172">
        <v>1.8E-3</v>
      </c>
      <c r="R233" s="172">
        <f t="shared" si="37"/>
        <v>3.5999999999999999E-3</v>
      </c>
      <c r="S233" s="172">
        <v>0</v>
      </c>
      <c r="T233" s="173">
        <f t="shared" si="38"/>
        <v>0</v>
      </c>
      <c r="AR233" s="174" t="s">
        <v>916</v>
      </c>
      <c r="AT233" s="174" t="s">
        <v>509</v>
      </c>
      <c r="AU233" s="174" t="s">
        <v>90</v>
      </c>
      <c r="AY233" s="17" t="s">
        <v>181</v>
      </c>
      <c r="BE233" s="103">
        <f t="shared" si="39"/>
        <v>0</v>
      </c>
      <c r="BF233" s="103">
        <f t="shared" si="40"/>
        <v>96</v>
      </c>
      <c r="BG233" s="103">
        <f t="shared" si="41"/>
        <v>0</v>
      </c>
      <c r="BH233" s="103">
        <f t="shared" si="42"/>
        <v>0</v>
      </c>
      <c r="BI233" s="103">
        <f t="shared" si="43"/>
        <v>0</v>
      </c>
      <c r="BJ233" s="17" t="s">
        <v>90</v>
      </c>
      <c r="BK233" s="103">
        <f t="shared" si="44"/>
        <v>96</v>
      </c>
      <c r="BL233" s="17" t="s">
        <v>916</v>
      </c>
      <c r="BM233" s="174" t="s">
        <v>1361</v>
      </c>
    </row>
    <row r="234" spans="2:65" s="1" customFormat="1" ht="21.75" customHeight="1">
      <c r="B234" s="34"/>
      <c r="C234" s="163" t="s">
        <v>855</v>
      </c>
      <c r="D234" s="163" t="s">
        <v>184</v>
      </c>
      <c r="E234" s="164" t="s">
        <v>1362</v>
      </c>
      <c r="F234" s="165" t="s">
        <v>1363</v>
      </c>
      <c r="G234" s="166" t="s">
        <v>225</v>
      </c>
      <c r="H234" s="167">
        <v>63</v>
      </c>
      <c r="I234" s="168">
        <v>1.2</v>
      </c>
      <c r="J234" s="169">
        <f t="shared" si="35"/>
        <v>75.599999999999994</v>
      </c>
      <c r="K234" s="170"/>
      <c r="L234" s="34"/>
      <c r="M234" s="171" t="s">
        <v>1</v>
      </c>
      <c r="N234" s="137" t="s">
        <v>44</v>
      </c>
      <c r="P234" s="172">
        <f t="shared" si="36"/>
        <v>0</v>
      </c>
      <c r="Q234" s="172">
        <v>0</v>
      </c>
      <c r="R234" s="172">
        <f t="shared" si="37"/>
        <v>0</v>
      </c>
      <c r="S234" s="172">
        <v>0</v>
      </c>
      <c r="T234" s="173">
        <f t="shared" si="38"/>
        <v>0</v>
      </c>
      <c r="AR234" s="174" t="s">
        <v>811</v>
      </c>
      <c r="AT234" s="174" t="s">
        <v>184</v>
      </c>
      <c r="AU234" s="174" t="s">
        <v>90</v>
      </c>
      <c r="AY234" s="17" t="s">
        <v>181</v>
      </c>
      <c r="BE234" s="103">
        <f t="shared" si="39"/>
        <v>0</v>
      </c>
      <c r="BF234" s="103">
        <f t="shared" si="40"/>
        <v>75.599999999999994</v>
      </c>
      <c r="BG234" s="103">
        <f t="shared" si="41"/>
        <v>0</v>
      </c>
      <c r="BH234" s="103">
        <f t="shared" si="42"/>
        <v>0</v>
      </c>
      <c r="BI234" s="103">
        <f t="shared" si="43"/>
        <v>0</v>
      </c>
      <c r="BJ234" s="17" t="s">
        <v>90</v>
      </c>
      <c r="BK234" s="103">
        <f t="shared" si="44"/>
        <v>75.599999999999994</v>
      </c>
      <c r="BL234" s="17" t="s">
        <v>811</v>
      </c>
      <c r="BM234" s="174" t="s">
        <v>1364</v>
      </c>
    </row>
    <row r="235" spans="2:65" s="1" customFormat="1" ht="21.75" customHeight="1">
      <c r="B235" s="34"/>
      <c r="C235" s="205" t="s">
        <v>1014</v>
      </c>
      <c r="D235" s="205" t="s">
        <v>509</v>
      </c>
      <c r="E235" s="206" t="s">
        <v>1365</v>
      </c>
      <c r="F235" s="207" t="s">
        <v>1366</v>
      </c>
      <c r="G235" s="208" t="s">
        <v>225</v>
      </c>
      <c r="H235" s="209">
        <v>3</v>
      </c>
      <c r="I235" s="210">
        <v>99</v>
      </c>
      <c r="J235" s="211">
        <f t="shared" si="35"/>
        <v>297</v>
      </c>
      <c r="K235" s="212"/>
      <c r="L235" s="213"/>
      <c r="M235" s="214" t="s">
        <v>1</v>
      </c>
      <c r="N235" s="215" t="s">
        <v>44</v>
      </c>
      <c r="P235" s="172">
        <f t="shared" si="36"/>
        <v>0</v>
      </c>
      <c r="Q235" s="172">
        <v>1.8E-3</v>
      </c>
      <c r="R235" s="172">
        <f t="shared" si="37"/>
        <v>5.4000000000000003E-3</v>
      </c>
      <c r="S235" s="172">
        <v>0</v>
      </c>
      <c r="T235" s="173">
        <f t="shared" si="38"/>
        <v>0</v>
      </c>
      <c r="AR235" s="174" t="s">
        <v>916</v>
      </c>
      <c r="AT235" s="174" t="s">
        <v>509</v>
      </c>
      <c r="AU235" s="174" t="s">
        <v>90</v>
      </c>
      <c r="AY235" s="17" t="s">
        <v>181</v>
      </c>
      <c r="BE235" s="103">
        <f t="shared" si="39"/>
        <v>0</v>
      </c>
      <c r="BF235" s="103">
        <f t="shared" si="40"/>
        <v>297</v>
      </c>
      <c r="BG235" s="103">
        <f t="shared" si="41"/>
        <v>0</v>
      </c>
      <c r="BH235" s="103">
        <f t="shared" si="42"/>
        <v>0</v>
      </c>
      <c r="BI235" s="103">
        <f t="shared" si="43"/>
        <v>0</v>
      </c>
      <c r="BJ235" s="17" t="s">
        <v>90</v>
      </c>
      <c r="BK235" s="103">
        <f t="shared" si="44"/>
        <v>297</v>
      </c>
      <c r="BL235" s="17" t="s">
        <v>916</v>
      </c>
      <c r="BM235" s="174" t="s">
        <v>1367</v>
      </c>
    </row>
    <row r="236" spans="2:65" s="1" customFormat="1" ht="16.5" customHeight="1">
      <c r="B236" s="34"/>
      <c r="C236" s="163" t="s">
        <v>858</v>
      </c>
      <c r="D236" s="163" t="s">
        <v>184</v>
      </c>
      <c r="E236" s="164" t="s">
        <v>1368</v>
      </c>
      <c r="F236" s="165" t="s">
        <v>1369</v>
      </c>
      <c r="G236" s="166" t="s">
        <v>225</v>
      </c>
      <c r="H236" s="167">
        <v>63</v>
      </c>
      <c r="I236" s="168">
        <v>25</v>
      </c>
      <c r="J236" s="169">
        <f t="shared" si="35"/>
        <v>1575</v>
      </c>
      <c r="K236" s="170"/>
      <c r="L236" s="34"/>
      <c r="M236" s="171" t="s">
        <v>1</v>
      </c>
      <c r="N236" s="137" t="s">
        <v>44</v>
      </c>
      <c r="P236" s="172">
        <f t="shared" si="36"/>
        <v>0</v>
      </c>
      <c r="Q236" s="172">
        <v>0</v>
      </c>
      <c r="R236" s="172">
        <f t="shared" si="37"/>
        <v>0</v>
      </c>
      <c r="S236" s="172">
        <v>0</v>
      </c>
      <c r="T236" s="173">
        <f t="shared" si="38"/>
        <v>0</v>
      </c>
      <c r="AR236" s="174" t="s">
        <v>811</v>
      </c>
      <c r="AT236" s="174" t="s">
        <v>184</v>
      </c>
      <c r="AU236" s="174" t="s">
        <v>90</v>
      </c>
      <c r="AY236" s="17" t="s">
        <v>181</v>
      </c>
      <c r="BE236" s="103">
        <f t="shared" si="39"/>
        <v>0</v>
      </c>
      <c r="BF236" s="103">
        <f t="shared" si="40"/>
        <v>1575</v>
      </c>
      <c r="BG236" s="103">
        <f t="shared" si="41"/>
        <v>0</v>
      </c>
      <c r="BH236" s="103">
        <f t="shared" si="42"/>
        <v>0</v>
      </c>
      <c r="BI236" s="103">
        <f t="shared" si="43"/>
        <v>0</v>
      </c>
      <c r="BJ236" s="17" t="s">
        <v>90</v>
      </c>
      <c r="BK236" s="103">
        <f t="shared" si="44"/>
        <v>1575</v>
      </c>
      <c r="BL236" s="17" t="s">
        <v>811</v>
      </c>
      <c r="BM236" s="174" t="s">
        <v>1370</v>
      </c>
    </row>
    <row r="237" spans="2:65" s="1" customFormat="1" ht="21.75" customHeight="1">
      <c r="B237" s="34"/>
      <c r="C237" s="205" t="s">
        <v>1022</v>
      </c>
      <c r="D237" s="205" t="s">
        <v>509</v>
      </c>
      <c r="E237" s="206" t="s">
        <v>1371</v>
      </c>
      <c r="F237" s="207" t="s">
        <v>1372</v>
      </c>
      <c r="G237" s="208" t="s">
        <v>225</v>
      </c>
      <c r="H237" s="209">
        <v>4</v>
      </c>
      <c r="I237" s="210">
        <v>78</v>
      </c>
      <c r="J237" s="211">
        <f t="shared" si="35"/>
        <v>312</v>
      </c>
      <c r="K237" s="212"/>
      <c r="L237" s="213"/>
      <c r="M237" s="214" t="s">
        <v>1</v>
      </c>
      <c r="N237" s="215" t="s">
        <v>44</v>
      </c>
      <c r="P237" s="172">
        <f t="shared" si="36"/>
        <v>0</v>
      </c>
      <c r="Q237" s="172">
        <v>1.8E-3</v>
      </c>
      <c r="R237" s="172">
        <f t="shared" si="37"/>
        <v>7.1999999999999998E-3</v>
      </c>
      <c r="S237" s="172">
        <v>0</v>
      </c>
      <c r="T237" s="173">
        <f t="shared" si="38"/>
        <v>0</v>
      </c>
      <c r="AR237" s="174" t="s">
        <v>916</v>
      </c>
      <c r="AT237" s="174" t="s">
        <v>509</v>
      </c>
      <c r="AU237" s="174" t="s">
        <v>90</v>
      </c>
      <c r="AY237" s="17" t="s">
        <v>181</v>
      </c>
      <c r="BE237" s="103">
        <f t="shared" si="39"/>
        <v>0</v>
      </c>
      <c r="BF237" s="103">
        <f t="shared" si="40"/>
        <v>312</v>
      </c>
      <c r="BG237" s="103">
        <f t="shared" si="41"/>
        <v>0</v>
      </c>
      <c r="BH237" s="103">
        <f t="shared" si="42"/>
        <v>0</v>
      </c>
      <c r="BI237" s="103">
        <f t="shared" si="43"/>
        <v>0</v>
      </c>
      <c r="BJ237" s="17" t="s">
        <v>90</v>
      </c>
      <c r="BK237" s="103">
        <f t="shared" si="44"/>
        <v>312</v>
      </c>
      <c r="BL237" s="17" t="s">
        <v>916</v>
      </c>
      <c r="BM237" s="174" t="s">
        <v>1373</v>
      </c>
    </row>
    <row r="238" spans="2:65" s="1" customFormat="1" ht="21.75" customHeight="1">
      <c r="B238" s="34"/>
      <c r="C238" s="205" t="s">
        <v>861</v>
      </c>
      <c r="D238" s="205" t="s">
        <v>509</v>
      </c>
      <c r="E238" s="206" t="s">
        <v>1374</v>
      </c>
      <c r="F238" s="207" t="s">
        <v>1375</v>
      </c>
      <c r="G238" s="208" t="s">
        <v>225</v>
      </c>
      <c r="H238" s="209">
        <v>9</v>
      </c>
      <c r="I238" s="210">
        <v>65</v>
      </c>
      <c r="J238" s="211">
        <f t="shared" si="35"/>
        <v>585</v>
      </c>
      <c r="K238" s="212"/>
      <c r="L238" s="213"/>
      <c r="M238" s="214" t="s">
        <v>1</v>
      </c>
      <c r="N238" s="215" t="s">
        <v>44</v>
      </c>
      <c r="P238" s="172">
        <f t="shared" si="36"/>
        <v>0</v>
      </c>
      <c r="Q238" s="172">
        <v>1.8E-3</v>
      </c>
      <c r="R238" s="172">
        <f t="shared" si="37"/>
        <v>1.6199999999999999E-2</v>
      </c>
      <c r="S238" s="172">
        <v>0</v>
      </c>
      <c r="T238" s="173">
        <f t="shared" si="38"/>
        <v>0</v>
      </c>
      <c r="AR238" s="174" t="s">
        <v>916</v>
      </c>
      <c r="AT238" s="174" t="s">
        <v>509</v>
      </c>
      <c r="AU238" s="174" t="s">
        <v>90</v>
      </c>
      <c r="AY238" s="17" t="s">
        <v>181</v>
      </c>
      <c r="BE238" s="103">
        <f t="shared" si="39"/>
        <v>0</v>
      </c>
      <c r="BF238" s="103">
        <f t="shared" si="40"/>
        <v>585</v>
      </c>
      <c r="BG238" s="103">
        <f t="shared" si="41"/>
        <v>0</v>
      </c>
      <c r="BH238" s="103">
        <f t="shared" si="42"/>
        <v>0</v>
      </c>
      <c r="BI238" s="103">
        <f t="shared" si="43"/>
        <v>0</v>
      </c>
      <c r="BJ238" s="17" t="s">
        <v>90</v>
      </c>
      <c r="BK238" s="103">
        <f t="shared" si="44"/>
        <v>585</v>
      </c>
      <c r="BL238" s="17" t="s">
        <v>916</v>
      </c>
      <c r="BM238" s="174" t="s">
        <v>1376</v>
      </c>
    </row>
    <row r="239" spans="2:65" s="1" customFormat="1" ht="16.5" customHeight="1">
      <c r="B239" s="34"/>
      <c r="C239" s="205" t="s">
        <v>1029</v>
      </c>
      <c r="D239" s="205" t="s">
        <v>509</v>
      </c>
      <c r="E239" s="206" t="s">
        <v>1377</v>
      </c>
      <c r="F239" s="207" t="s">
        <v>1378</v>
      </c>
      <c r="G239" s="208" t="s">
        <v>225</v>
      </c>
      <c r="H239" s="209">
        <v>41</v>
      </c>
      <c r="I239" s="210">
        <v>59</v>
      </c>
      <c r="J239" s="211">
        <f t="shared" si="35"/>
        <v>2419</v>
      </c>
      <c r="K239" s="212"/>
      <c r="L239" s="213"/>
      <c r="M239" s="214" t="s">
        <v>1</v>
      </c>
      <c r="N239" s="215" t="s">
        <v>44</v>
      </c>
      <c r="P239" s="172">
        <f t="shared" si="36"/>
        <v>0</v>
      </c>
      <c r="Q239" s="172">
        <v>1.8E-3</v>
      </c>
      <c r="R239" s="172">
        <f t="shared" si="37"/>
        <v>7.3800000000000004E-2</v>
      </c>
      <c r="S239" s="172">
        <v>0</v>
      </c>
      <c r="T239" s="173">
        <f t="shared" si="38"/>
        <v>0</v>
      </c>
      <c r="AR239" s="174" t="s">
        <v>916</v>
      </c>
      <c r="AT239" s="174" t="s">
        <v>509</v>
      </c>
      <c r="AU239" s="174" t="s">
        <v>90</v>
      </c>
      <c r="AY239" s="17" t="s">
        <v>181</v>
      </c>
      <c r="BE239" s="103">
        <f t="shared" si="39"/>
        <v>0</v>
      </c>
      <c r="BF239" s="103">
        <f t="shared" si="40"/>
        <v>2419</v>
      </c>
      <c r="BG239" s="103">
        <f t="shared" si="41"/>
        <v>0</v>
      </c>
      <c r="BH239" s="103">
        <f t="shared" si="42"/>
        <v>0</v>
      </c>
      <c r="BI239" s="103">
        <f t="shared" si="43"/>
        <v>0</v>
      </c>
      <c r="BJ239" s="17" t="s">
        <v>90</v>
      </c>
      <c r="BK239" s="103">
        <f t="shared" si="44"/>
        <v>2419</v>
      </c>
      <c r="BL239" s="17" t="s">
        <v>916</v>
      </c>
      <c r="BM239" s="174" t="s">
        <v>1379</v>
      </c>
    </row>
    <row r="240" spans="2:65" s="1" customFormat="1" ht="24.2" customHeight="1">
      <c r="B240" s="34"/>
      <c r="C240" s="205" t="s">
        <v>864</v>
      </c>
      <c r="D240" s="205" t="s">
        <v>509</v>
      </c>
      <c r="E240" s="206" t="s">
        <v>1380</v>
      </c>
      <c r="F240" s="207" t="s">
        <v>1381</v>
      </c>
      <c r="G240" s="208" t="s">
        <v>225</v>
      </c>
      <c r="H240" s="209">
        <v>4</v>
      </c>
      <c r="I240" s="210">
        <v>98</v>
      </c>
      <c r="J240" s="211">
        <f t="shared" si="35"/>
        <v>392</v>
      </c>
      <c r="K240" s="212"/>
      <c r="L240" s="213"/>
      <c r="M240" s="214" t="s">
        <v>1</v>
      </c>
      <c r="N240" s="215" t="s">
        <v>44</v>
      </c>
      <c r="P240" s="172">
        <f t="shared" si="36"/>
        <v>0</v>
      </c>
      <c r="Q240" s="172">
        <v>1.8E-3</v>
      </c>
      <c r="R240" s="172">
        <f t="shared" si="37"/>
        <v>7.1999999999999998E-3</v>
      </c>
      <c r="S240" s="172">
        <v>0</v>
      </c>
      <c r="T240" s="173">
        <f t="shared" si="38"/>
        <v>0</v>
      </c>
      <c r="AR240" s="174" t="s">
        <v>916</v>
      </c>
      <c r="AT240" s="174" t="s">
        <v>509</v>
      </c>
      <c r="AU240" s="174" t="s">
        <v>90</v>
      </c>
      <c r="AY240" s="17" t="s">
        <v>181</v>
      </c>
      <c r="BE240" s="103">
        <f t="shared" si="39"/>
        <v>0</v>
      </c>
      <c r="BF240" s="103">
        <f t="shared" si="40"/>
        <v>392</v>
      </c>
      <c r="BG240" s="103">
        <f t="shared" si="41"/>
        <v>0</v>
      </c>
      <c r="BH240" s="103">
        <f t="shared" si="42"/>
        <v>0</v>
      </c>
      <c r="BI240" s="103">
        <f t="shared" si="43"/>
        <v>0</v>
      </c>
      <c r="BJ240" s="17" t="s">
        <v>90</v>
      </c>
      <c r="BK240" s="103">
        <f t="shared" si="44"/>
        <v>392</v>
      </c>
      <c r="BL240" s="17" t="s">
        <v>916</v>
      </c>
      <c r="BM240" s="174" t="s">
        <v>1382</v>
      </c>
    </row>
    <row r="241" spans="2:65" s="1" customFormat="1" ht="21.75" customHeight="1">
      <c r="B241" s="34"/>
      <c r="C241" s="205" t="s">
        <v>335</v>
      </c>
      <c r="D241" s="205" t="s">
        <v>509</v>
      </c>
      <c r="E241" s="206" t="s">
        <v>1383</v>
      </c>
      <c r="F241" s="207" t="s">
        <v>1384</v>
      </c>
      <c r="G241" s="208" t="s">
        <v>225</v>
      </c>
      <c r="H241" s="209">
        <v>2</v>
      </c>
      <c r="I241" s="210">
        <v>76</v>
      </c>
      <c r="J241" s="211">
        <f t="shared" si="35"/>
        <v>152</v>
      </c>
      <c r="K241" s="212"/>
      <c r="L241" s="213"/>
      <c r="M241" s="214" t="s">
        <v>1</v>
      </c>
      <c r="N241" s="215" t="s">
        <v>44</v>
      </c>
      <c r="P241" s="172">
        <f t="shared" si="36"/>
        <v>0</v>
      </c>
      <c r="Q241" s="172">
        <v>1.8E-3</v>
      </c>
      <c r="R241" s="172">
        <f t="shared" si="37"/>
        <v>3.5999999999999999E-3</v>
      </c>
      <c r="S241" s="172">
        <v>0</v>
      </c>
      <c r="T241" s="173">
        <f t="shared" si="38"/>
        <v>0</v>
      </c>
      <c r="AR241" s="174" t="s">
        <v>916</v>
      </c>
      <c r="AT241" s="174" t="s">
        <v>509</v>
      </c>
      <c r="AU241" s="174" t="s">
        <v>90</v>
      </c>
      <c r="AY241" s="17" t="s">
        <v>181</v>
      </c>
      <c r="BE241" s="103">
        <f t="shared" si="39"/>
        <v>0</v>
      </c>
      <c r="BF241" s="103">
        <f t="shared" si="40"/>
        <v>152</v>
      </c>
      <c r="BG241" s="103">
        <f t="shared" si="41"/>
        <v>0</v>
      </c>
      <c r="BH241" s="103">
        <f t="shared" si="42"/>
        <v>0</v>
      </c>
      <c r="BI241" s="103">
        <f t="shared" si="43"/>
        <v>0</v>
      </c>
      <c r="BJ241" s="17" t="s">
        <v>90</v>
      </c>
      <c r="BK241" s="103">
        <f t="shared" si="44"/>
        <v>152</v>
      </c>
      <c r="BL241" s="17" t="s">
        <v>916</v>
      </c>
      <c r="BM241" s="174" t="s">
        <v>1385</v>
      </c>
    </row>
    <row r="242" spans="2:65" s="1" customFormat="1" ht="21.75" customHeight="1">
      <c r="B242" s="34"/>
      <c r="C242" s="163" t="s">
        <v>867</v>
      </c>
      <c r="D242" s="163" t="s">
        <v>184</v>
      </c>
      <c r="E242" s="164" t="s">
        <v>1386</v>
      </c>
      <c r="F242" s="165" t="s">
        <v>1387</v>
      </c>
      <c r="G242" s="166" t="s">
        <v>225</v>
      </c>
      <c r="H242" s="167">
        <v>1</v>
      </c>
      <c r="I242" s="168">
        <v>28</v>
      </c>
      <c r="J242" s="169">
        <f t="shared" si="35"/>
        <v>28</v>
      </c>
      <c r="K242" s="170"/>
      <c r="L242" s="34"/>
      <c r="M242" s="171" t="s">
        <v>1</v>
      </c>
      <c r="N242" s="137" t="s">
        <v>44</v>
      </c>
      <c r="P242" s="172">
        <f t="shared" si="36"/>
        <v>0</v>
      </c>
      <c r="Q242" s="172">
        <v>0</v>
      </c>
      <c r="R242" s="172">
        <f t="shared" si="37"/>
        <v>0</v>
      </c>
      <c r="S242" s="172">
        <v>0</v>
      </c>
      <c r="T242" s="173">
        <f t="shared" si="38"/>
        <v>0</v>
      </c>
      <c r="AR242" s="174" t="s">
        <v>811</v>
      </c>
      <c r="AT242" s="174" t="s">
        <v>184</v>
      </c>
      <c r="AU242" s="174" t="s">
        <v>90</v>
      </c>
      <c r="AY242" s="17" t="s">
        <v>181</v>
      </c>
      <c r="BE242" s="103">
        <f t="shared" si="39"/>
        <v>0</v>
      </c>
      <c r="BF242" s="103">
        <f t="shared" si="40"/>
        <v>28</v>
      </c>
      <c r="BG242" s="103">
        <f t="shared" si="41"/>
        <v>0</v>
      </c>
      <c r="BH242" s="103">
        <f t="shared" si="42"/>
        <v>0</v>
      </c>
      <c r="BI242" s="103">
        <f t="shared" si="43"/>
        <v>0</v>
      </c>
      <c r="BJ242" s="17" t="s">
        <v>90</v>
      </c>
      <c r="BK242" s="103">
        <f t="shared" si="44"/>
        <v>28</v>
      </c>
      <c r="BL242" s="17" t="s">
        <v>811</v>
      </c>
      <c r="BM242" s="174" t="s">
        <v>1388</v>
      </c>
    </row>
    <row r="243" spans="2:65" s="1" customFormat="1" ht="24.2" customHeight="1">
      <c r="B243" s="34"/>
      <c r="C243" s="205" t="s">
        <v>1389</v>
      </c>
      <c r="D243" s="205" t="s">
        <v>509</v>
      </c>
      <c r="E243" s="206" t="s">
        <v>1390</v>
      </c>
      <c r="F243" s="207" t="s">
        <v>1391</v>
      </c>
      <c r="G243" s="208" t="s">
        <v>225</v>
      </c>
      <c r="H243" s="209">
        <v>1</v>
      </c>
      <c r="I243" s="210">
        <v>12.67</v>
      </c>
      <c r="J243" s="211">
        <f t="shared" si="35"/>
        <v>12.67</v>
      </c>
      <c r="K243" s="212"/>
      <c r="L243" s="213"/>
      <c r="M243" s="214" t="s">
        <v>1</v>
      </c>
      <c r="N243" s="215" t="s">
        <v>44</v>
      </c>
      <c r="P243" s="172">
        <f t="shared" si="36"/>
        <v>0</v>
      </c>
      <c r="Q243" s="172">
        <v>2.7999999999999998E-4</v>
      </c>
      <c r="R243" s="172">
        <f t="shared" si="37"/>
        <v>2.7999999999999998E-4</v>
      </c>
      <c r="S243" s="172">
        <v>0</v>
      </c>
      <c r="T243" s="173">
        <f t="shared" si="38"/>
        <v>0</v>
      </c>
      <c r="AR243" s="174" t="s">
        <v>916</v>
      </c>
      <c r="AT243" s="174" t="s">
        <v>509</v>
      </c>
      <c r="AU243" s="174" t="s">
        <v>90</v>
      </c>
      <c r="AY243" s="17" t="s">
        <v>181</v>
      </c>
      <c r="BE243" s="103">
        <f t="shared" si="39"/>
        <v>0</v>
      </c>
      <c r="BF243" s="103">
        <f t="shared" si="40"/>
        <v>12.67</v>
      </c>
      <c r="BG243" s="103">
        <f t="shared" si="41"/>
        <v>0</v>
      </c>
      <c r="BH243" s="103">
        <f t="shared" si="42"/>
        <v>0</v>
      </c>
      <c r="BI243" s="103">
        <f t="shared" si="43"/>
        <v>0</v>
      </c>
      <c r="BJ243" s="17" t="s">
        <v>90</v>
      </c>
      <c r="BK243" s="103">
        <f t="shared" si="44"/>
        <v>12.67</v>
      </c>
      <c r="BL243" s="17" t="s">
        <v>916</v>
      </c>
      <c r="BM243" s="174" t="s">
        <v>1392</v>
      </c>
    </row>
    <row r="244" spans="2:65" s="1" customFormat="1" ht="16.5" customHeight="1">
      <c r="B244" s="34"/>
      <c r="C244" s="205" t="s">
        <v>870</v>
      </c>
      <c r="D244" s="205" t="s">
        <v>509</v>
      </c>
      <c r="E244" s="206" t="s">
        <v>1393</v>
      </c>
      <c r="F244" s="207" t="s">
        <v>1394</v>
      </c>
      <c r="G244" s="208" t="s">
        <v>225</v>
      </c>
      <c r="H244" s="209">
        <v>1</v>
      </c>
      <c r="I244" s="210">
        <v>6.6</v>
      </c>
      <c r="J244" s="211">
        <f t="shared" si="35"/>
        <v>6.6</v>
      </c>
      <c r="K244" s="212"/>
      <c r="L244" s="213"/>
      <c r="M244" s="214" t="s">
        <v>1</v>
      </c>
      <c r="N244" s="215" t="s">
        <v>44</v>
      </c>
      <c r="P244" s="172">
        <f t="shared" si="36"/>
        <v>0</v>
      </c>
      <c r="Q244" s="172">
        <v>2.4000000000000001E-4</v>
      </c>
      <c r="R244" s="172">
        <f t="shared" si="37"/>
        <v>2.4000000000000001E-4</v>
      </c>
      <c r="S244" s="172">
        <v>0</v>
      </c>
      <c r="T244" s="173">
        <f t="shared" si="38"/>
        <v>0</v>
      </c>
      <c r="AR244" s="174" t="s">
        <v>916</v>
      </c>
      <c r="AT244" s="174" t="s">
        <v>509</v>
      </c>
      <c r="AU244" s="174" t="s">
        <v>90</v>
      </c>
      <c r="AY244" s="17" t="s">
        <v>181</v>
      </c>
      <c r="BE244" s="103">
        <f t="shared" si="39"/>
        <v>0</v>
      </c>
      <c r="BF244" s="103">
        <f t="shared" si="40"/>
        <v>6.6</v>
      </c>
      <c r="BG244" s="103">
        <f t="shared" si="41"/>
        <v>0</v>
      </c>
      <c r="BH244" s="103">
        <f t="shared" si="42"/>
        <v>0</v>
      </c>
      <c r="BI244" s="103">
        <f t="shared" si="43"/>
        <v>0</v>
      </c>
      <c r="BJ244" s="17" t="s">
        <v>90</v>
      </c>
      <c r="BK244" s="103">
        <f t="shared" si="44"/>
        <v>6.6</v>
      </c>
      <c r="BL244" s="17" t="s">
        <v>916</v>
      </c>
      <c r="BM244" s="174" t="s">
        <v>1395</v>
      </c>
    </row>
    <row r="245" spans="2:65" s="1" customFormat="1" ht="37.9" customHeight="1">
      <c r="B245" s="34"/>
      <c r="C245" s="163" t="s">
        <v>1396</v>
      </c>
      <c r="D245" s="163" t="s">
        <v>184</v>
      </c>
      <c r="E245" s="164" t="s">
        <v>1397</v>
      </c>
      <c r="F245" s="165" t="s">
        <v>1398</v>
      </c>
      <c r="G245" s="166" t="s">
        <v>225</v>
      </c>
      <c r="H245" s="167">
        <v>1</v>
      </c>
      <c r="I245" s="168">
        <v>880</v>
      </c>
      <c r="J245" s="169">
        <f t="shared" ref="J245:J267" si="45">ROUND(I245*H245,2)</f>
        <v>880</v>
      </c>
      <c r="K245" s="170"/>
      <c r="L245" s="34"/>
      <c r="M245" s="171" t="s">
        <v>1</v>
      </c>
      <c r="N245" s="137" t="s">
        <v>44</v>
      </c>
      <c r="P245" s="172">
        <f t="shared" ref="P245:P267" si="46">O245*H245</f>
        <v>0</v>
      </c>
      <c r="Q245" s="172">
        <v>0</v>
      </c>
      <c r="R245" s="172">
        <f t="shared" ref="R245:R267" si="47">Q245*H245</f>
        <v>0</v>
      </c>
      <c r="S245" s="172">
        <v>0</v>
      </c>
      <c r="T245" s="173">
        <f t="shared" ref="T245:T267" si="48">S245*H245</f>
        <v>0</v>
      </c>
      <c r="AR245" s="174" t="s">
        <v>811</v>
      </c>
      <c r="AT245" s="174" t="s">
        <v>184</v>
      </c>
      <c r="AU245" s="174" t="s">
        <v>90</v>
      </c>
      <c r="AY245" s="17" t="s">
        <v>181</v>
      </c>
      <c r="BE245" s="103">
        <f t="shared" ref="BE245:BE267" si="49">IF(N245="základná",J245,0)</f>
        <v>0</v>
      </c>
      <c r="BF245" s="103">
        <f t="shared" ref="BF245:BF267" si="50">IF(N245="znížená",J245,0)</f>
        <v>880</v>
      </c>
      <c r="BG245" s="103">
        <f t="shared" ref="BG245:BG267" si="51">IF(N245="zákl. prenesená",J245,0)</f>
        <v>0</v>
      </c>
      <c r="BH245" s="103">
        <f t="shared" ref="BH245:BH267" si="52">IF(N245="zníž. prenesená",J245,0)</f>
        <v>0</v>
      </c>
      <c r="BI245" s="103">
        <f t="shared" ref="BI245:BI267" si="53">IF(N245="nulová",J245,0)</f>
        <v>0</v>
      </c>
      <c r="BJ245" s="17" t="s">
        <v>90</v>
      </c>
      <c r="BK245" s="103">
        <f t="shared" ref="BK245:BK267" si="54">ROUND(I245*H245,2)</f>
        <v>880</v>
      </c>
      <c r="BL245" s="17" t="s">
        <v>811</v>
      </c>
      <c r="BM245" s="174" t="s">
        <v>1399</v>
      </c>
    </row>
    <row r="246" spans="2:65" s="1" customFormat="1" ht="24.2" customHeight="1">
      <c r="B246" s="34"/>
      <c r="C246" s="163" t="s">
        <v>873</v>
      </c>
      <c r="D246" s="163" t="s">
        <v>184</v>
      </c>
      <c r="E246" s="164" t="s">
        <v>1400</v>
      </c>
      <c r="F246" s="165" t="s">
        <v>1401</v>
      </c>
      <c r="G246" s="166" t="s">
        <v>225</v>
      </c>
      <c r="H246" s="167">
        <v>1</v>
      </c>
      <c r="I246" s="168">
        <v>200</v>
      </c>
      <c r="J246" s="169">
        <f t="shared" si="45"/>
        <v>200</v>
      </c>
      <c r="K246" s="170"/>
      <c r="L246" s="34"/>
      <c r="M246" s="171" t="s">
        <v>1</v>
      </c>
      <c r="N246" s="137" t="s">
        <v>44</v>
      </c>
      <c r="P246" s="172">
        <f t="shared" si="46"/>
        <v>0</v>
      </c>
      <c r="Q246" s="172">
        <v>0</v>
      </c>
      <c r="R246" s="172">
        <f t="shared" si="47"/>
        <v>0</v>
      </c>
      <c r="S246" s="172">
        <v>0</v>
      </c>
      <c r="T246" s="173">
        <f t="shared" si="48"/>
        <v>0</v>
      </c>
      <c r="AR246" s="174" t="s">
        <v>811</v>
      </c>
      <c r="AT246" s="174" t="s">
        <v>184</v>
      </c>
      <c r="AU246" s="174" t="s">
        <v>90</v>
      </c>
      <c r="AY246" s="17" t="s">
        <v>181</v>
      </c>
      <c r="BE246" s="103">
        <f t="shared" si="49"/>
        <v>0</v>
      </c>
      <c r="BF246" s="103">
        <f t="shared" si="50"/>
        <v>200</v>
      </c>
      <c r="BG246" s="103">
        <f t="shared" si="51"/>
        <v>0</v>
      </c>
      <c r="BH246" s="103">
        <f t="shared" si="52"/>
        <v>0</v>
      </c>
      <c r="BI246" s="103">
        <f t="shared" si="53"/>
        <v>0</v>
      </c>
      <c r="BJ246" s="17" t="s">
        <v>90</v>
      </c>
      <c r="BK246" s="103">
        <f t="shared" si="54"/>
        <v>200</v>
      </c>
      <c r="BL246" s="17" t="s">
        <v>811</v>
      </c>
      <c r="BM246" s="174" t="s">
        <v>1402</v>
      </c>
    </row>
    <row r="247" spans="2:65" s="1" customFormat="1" ht="33" customHeight="1">
      <c r="B247" s="34"/>
      <c r="C247" s="205" t="s">
        <v>1403</v>
      </c>
      <c r="D247" s="205" t="s">
        <v>509</v>
      </c>
      <c r="E247" s="206" t="s">
        <v>1404</v>
      </c>
      <c r="F247" s="207" t="s">
        <v>1405</v>
      </c>
      <c r="G247" s="208" t="s">
        <v>225</v>
      </c>
      <c r="H247" s="209">
        <v>1</v>
      </c>
      <c r="I247" s="210">
        <v>449</v>
      </c>
      <c r="J247" s="211">
        <f t="shared" si="45"/>
        <v>449</v>
      </c>
      <c r="K247" s="212"/>
      <c r="L247" s="213"/>
      <c r="M247" s="214" t="s">
        <v>1</v>
      </c>
      <c r="N247" s="215" t="s">
        <v>44</v>
      </c>
      <c r="P247" s="172">
        <f t="shared" si="46"/>
        <v>0</v>
      </c>
      <c r="Q247" s="172">
        <v>4.2259999999999999E-2</v>
      </c>
      <c r="R247" s="172">
        <f t="shared" si="47"/>
        <v>4.2259999999999999E-2</v>
      </c>
      <c r="S247" s="172">
        <v>0</v>
      </c>
      <c r="T247" s="173">
        <f t="shared" si="48"/>
        <v>0</v>
      </c>
      <c r="AR247" s="174" t="s">
        <v>916</v>
      </c>
      <c r="AT247" s="174" t="s">
        <v>509</v>
      </c>
      <c r="AU247" s="174" t="s">
        <v>90</v>
      </c>
      <c r="AY247" s="17" t="s">
        <v>181</v>
      </c>
      <c r="BE247" s="103">
        <f t="shared" si="49"/>
        <v>0</v>
      </c>
      <c r="BF247" s="103">
        <f t="shared" si="50"/>
        <v>449</v>
      </c>
      <c r="BG247" s="103">
        <f t="shared" si="51"/>
        <v>0</v>
      </c>
      <c r="BH247" s="103">
        <f t="shared" si="52"/>
        <v>0</v>
      </c>
      <c r="BI247" s="103">
        <f t="shared" si="53"/>
        <v>0</v>
      </c>
      <c r="BJ247" s="17" t="s">
        <v>90</v>
      </c>
      <c r="BK247" s="103">
        <f t="shared" si="54"/>
        <v>449</v>
      </c>
      <c r="BL247" s="17" t="s">
        <v>916</v>
      </c>
      <c r="BM247" s="174" t="s">
        <v>1406</v>
      </c>
    </row>
    <row r="248" spans="2:65" s="1" customFormat="1" ht="16.5" customHeight="1">
      <c r="B248" s="34"/>
      <c r="C248" s="205" t="s">
        <v>876</v>
      </c>
      <c r="D248" s="205" t="s">
        <v>509</v>
      </c>
      <c r="E248" s="206" t="s">
        <v>1407</v>
      </c>
      <c r="F248" s="207" t="s">
        <v>1408</v>
      </c>
      <c r="G248" s="208" t="s">
        <v>225</v>
      </c>
      <c r="H248" s="209">
        <v>1</v>
      </c>
      <c r="I248" s="210">
        <v>165</v>
      </c>
      <c r="J248" s="211">
        <f t="shared" si="45"/>
        <v>165</v>
      </c>
      <c r="K248" s="212"/>
      <c r="L248" s="213"/>
      <c r="M248" s="214" t="s">
        <v>1</v>
      </c>
      <c r="N248" s="215" t="s">
        <v>44</v>
      </c>
      <c r="P248" s="172">
        <f t="shared" si="46"/>
        <v>0</v>
      </c>
      <c r="Q248" s="172">
        <v>2.3000000000000001E-4</v>
      </c>
      <c r="R248" s="172">
        <f t="shared" si="47"/>
        <v>2.3000000000000001E-4</v>
      </c>
      <c r="S248" s="172">
        <v>0</v>
      </c>
      <c r="T248" s="173">
        <f t="shared" si="48"/>
        <v>0</v>
      </c>
      <c r="AR248" s="174" t="s">
        <v>916</v>
      </c>
      <c r="AT248" s="174" t="s">
        <v>509</v>
      </c>
      <c r="AU248" s="174" t="s">
        <v>90</v>
      </c>
      <c r="AY248" s="17" t="s">
        <v>181</v>
      </c>
      <c r="BE248" s="103">
        <f t="shared" si="49"/>
        <v>0</v>
      </c>
      <c r="BF248" s="103">
        <f t="shared" si="50"/>
        <v>165</v>
      </c>
      <c r="BG248" s="103">
        <f t="shared" si="51"/>
        <v>0</v>
      </c>
      <c r="BH248" s="103">
        <f t="shared" si="52"/>
        <v>0</v>
      </c>
      <c r="BI248" s="103">
        <f t="shared" si="53"/>
        <v>0</v>
      </c>
      <c r="BJ248" s="17" t="s">
        <v>90</v>
      </c>
      <c r="BK248" s="103">
        <f t="shared" si="54"/>
        <v>165</v>
      </c>
      <c r="BL248" s="17" t="s">
        <v>916</v>
      </c>
      <c r="BM248" s="174" t="s">
        <v>1409</v>
      </c>
    </row>
    <row r="249" spans="2:65" s="1" customFormat="1" ht="37.9" customHeight="1">
      <c r="B249" s="34"/>
      <c r="C249" s="205" t="s">
        <v>1410</v>
      </c>
      <c r="D249" s="205" t="s">
        <v>509</v>
      </c>
      <c r="E249" s="206" t="s">
        <v>1411</v>
      </c>
      <c r="F249" s="207" t="s">
        <v>1412</v>
      </c>
      <c r="G249" s="208" t="s">
        <v>225</v>
      </c>
      <c r="H249" s="209">
        <v>1</v>
      </c>
      <c r="I249" s="210">
        <v>489</v>
      </c>
      <c r="J249" s="211">
        <f t="shared" si="45"/>
        <v>489</v>
      </c>
      <c r="K249" s="212"/>
      <c r="L249" s="213"/>
      <c r="M249" s="214" t="s">
        <v>1</v>
      </c>
      <c r="N249" s="215" t="s">
        <v>44</v>
      </c>
      <c r="P249" s="172">
        <f t="shared" si="46"/>
        <v>0</v>
      </c>
      <c r="Q249" s="172">
        <v>6.8000000000000005E-4</v>
      </c>
      <c r="R249" s="172">
        <f t="shared" si="47"/>
        <v>6.8000000000000005E-4</v>
      </c>
      <c r="S249" s="172">
        <v>0</v>
      </c>
      <c r="T249" s="173">
        <f t="shared" si="48"/>
        <v>0</v>
      </c>
      <c r="AR249" s="174" t="s">
        <v>916</v>
      </c>
      <c r="AT249" s="174" t="s">
        <v>509</v>
      </c>
      <c r="AU249" s="174" t="s">
        <v>90</v>
      </c>
      <c r="AY249" s="17" t="s">
        <v>181</v>
      </c>
      <c r="BE249" s="103">
        <f t="shared" si="49"/>
        <v>0</v>
      </c>
      <c r="BF249" s="103">
        <f t="shared" si="50"/>
        <v>489</v>
      </c>
      <c r="BG249" s="103">
        <f t="shared" si="51"/>
        <v>0</v>
      </c>
      <c r="BH249" s="103">
        <f t="shared" si="52"/>
        <v>0</v>
      </c>
      <c r="BI249" s="103">
        <f t="shared" si="53"/>
        <v>0</v>
      </c>
      <c r="BJ249" s="17" t="s">
        <v>90</v>
      </c>
      <c r="BK249" s="103">
        <f t="shared" si="54"/>
        <v>489</v>
      </c>
      <c r="BL249" s="17" t="s">
        <v>916</v>
      </c>
      <c r="BM249" s="174" t="s">
        <v>1413</v>
      </c>
    </row>
    <row r="250" spans="2:65" s="1" customFormat="1" ht="16.5" customHeight="1">
      <c r="B250" s="34"/>
      <c r="C250" s="205" t="s">
        <v>879</v>
      </c>
      <c r="D250" s="205" t="s">
        <v>509</v>
      </c>
      <c r="E250" s="206" t="s">
        <v>1414</v>
      </c>
      <c r="F250" s="207" t="s">
        <v>1415</v>
      </c>
      <c r="G250" s="208" t="s">
        <v>225</v>
      </c>
      <c r="H250" s="209">
        <v>3</v>
      </c>
      <c r="I250" s="210">
        <v>16.649999999999999</v>
      </c>
      <c r="J250" s="211">
        <f t="shared" si="45"/>
        <v>49.95</v>
      </c>
      <c r="K250" s="212"/>
      <c r="L250" s="213"/>
      <c r="M250" s="214" t="s">
        <v>1</v>
      </c>
      <c r="N250" s="215" t="s">
        <v>44</v>
      </c>
      <c r="P250" s="172">
        <f t="shared" si="46"/>
        <v>0</v>
      </c>
      <c r="Q250" s="172">
        <v>6.8000000000000005E-4</v>
      </c>
      <c r="R250" s="172">
        <f t="shared" si="47"/>
        <v>2.0400000000000001E-3</v>
      </c>
      <c r="S250" s="172">
        <v>0</v>
      </c>
      <c r="T250" s="173">
        <f t="shared" si="48"/>
        <v>0</v>
      </c>
      <c r="AR250" s="174" t="s">
        <v>916</v>
      </c>
      <c r="AT250" s="174" t="s">
        <v>509</v>
      </c>
      <c r="AU250" s="174" t="s">
        <v>90</v>
      </c>
      <c r="AY250" s="17" t="s">
        <v>181</v>
      </c>
      <c r="BE250" s="103">
        <f t="shared" si="49"/>
        <v>0</v>
      </c>
      <c r="BF250" s="103">
        <f t="shared" si="50"/>
        <v>49.95</v>
      </c>
      <c r="BG250" s="103">
        <f t="shared" si="51"/>
        <v>0</v>
      </c>
      <c r="BH250" s="103">
        <f t="shared" si="52"/>
        <v>0</v>
      </c>
      <c r="BI250" s="103">
        <f t="shared" si="53"/>
        <v>0</v>
      </c>
      <c r="BJ250" s="17" t="s">
        <v>90</v>
      </c>
      <c r="BK250" s="103">
        <f t="shared" si="54"/>
        <v>49.95</v>
      </c>
      <c r="BL250" s="17" t="s">
        <v>916</v>
      </c>
      <c r="BM250" s="174" t="s">
        <v>1416</v>
      </c>
    </row>
    <row r="251" spans="2:65" s="1" customFormat="1" ht="16.5" customHeight="1">
      <c r="B251" s="34"/>
      <c r="C251" s="205" t="s">
        <v>1417</v>
      </c>
      <c r="D251" s="205" t="s">
        <v>509</v>
      </c>
      <c r="E251" s="206" t="s">
        <v>1418</v>
      </c>
      <c r="F251" s="207" t="s">
        <v>1419</v>
      </c>
      <c r="G251" s="208" t="s">
        <v>225</v>
      </c>
      <c r="H251" s="209">
        <v>40</v>
      </c>
      <c r="I251" s="210">
        <v>10.63</v>
      </c>
      <c r="J251" s="211">
        <f t="shared" si="45"/>
        <v>425.2</v>
      </c>
      <c r="K251" s="212"/>
      <c r="L251" s="213"/>
      <c r="M251" s="214" t="s">
        <v>1</v>
      </c>
      <c r="N251" s="215" t="s">
        <v>44</v>
      </c>
      <c r="P251" s="172">
        <f t="shared" si="46"/>
        <v>0</v>
      </c>
      <c r="Q251" s="172">
        <v>6.8000000000000005E-4</v>
      </c>
      <c r="R251" s="172">
        <f t="shared" si="47"/>
        <v>2.7200000000000002E-2</v>
      </c>
      <c r="S251" s="172">
        <v>0</v>
      </c>
      <c r="T251" s="173">
        <f t="shared" si="48"/>
        <v>0</v>
      </c>
      <c r="AR251" s="174" t="s">
        <v>916</v>
      </c>
      <c r="AT251" s="174" t="s">
        <v>509</v>
      </c>
      <c r="AU251" s="174" t="s">
        <v>90</v>
      </c>
      <c r="AY251" s="17" t="s">
        <v>181</v>
      </c>
      <c r="BE251" s="103">
        <f t="shared" si="49"/>
        <v>0</v>
      </c>
      <c r="BF251" s="103">
        <f t="shared" si="50"/>
        <v>425.2</v>
      </c>
      <c r="BG251" s="103">
        <f t="shared" si="51"/>
        <v>0</v>
      </c>
      <c r="BH251" s="103">
        <f t="shared" si="52"/>
        <v>0</v>
      </c>
      <c r="BI251" s="103">
        <f t="shared" si="53"/>
        <v>0</v>
      </c>
      <c r="BJ251" s="17" t="s">
        <v>90</v>
      </c>
      <c r="BK251" s="103">
        <f t="shared" si="54"/>
        <v>425.2</v>
      </c>
      <c r="BL251" s="17" t="s">
        <v>916</v>
      </c>
      <c r="BM251" s="174" t="s">
        <v>1420</v>
      </c>
    </row>
    <row r="252" spans="2:65" s="1" customFormat="1" ht="16.5" customHeight="1">
      <c r="B252" s="34"/>
      <c r="C252" s="205" t="s">
        <v>883</v>
      </c>
      <c r="D252" s="205" t="s">
        <v>509</v>
      </c>
      <c r="E252" s="206" t="s">
        <v>1421</v>
      </c>
      <c r="F252" s="207" t="s">
        <v>1422</v>
      </c>
      <c r="G252" s="208" t="s">
        <v>225</v>
      </c>
      <c r="H252" s="209">
        <v>6</v>
      </c>
      <c r="I252" s="210">
        <v>29.9</v>
      </c>
      <c r="J252" s="211">
        <f t="shared" si="45"/>
        <v>179.4</v>
      </c>
      <c r="K252" s="212"/>
      <c r="L252" s="213"/>
      <c r="M252" s="214" t="s">
        <v>1</v>
      </c>
      <c r="N252" s="215" t="s">
        <v>44</v>
      </c>
      <c r="P252" s="172">
        <f t="shared" si="46"/>
        <v>0</v>
      </c>
      <c r="Q252" s="172">
        <v>6.8000000000000005E-4</v>
      </c>
      <c r="R252" s="172">
        <f t="shared" si="47"/>
        <v>4.0800000000000003E-3</v>
      </c>
      <c r="S252" s="172">
        <v>0</v>
      </c>
      <c r="T252" s="173">
        <f t="shared" si="48"/>
        <v>0</v>
      </c>
      <c r="AR252" s="174" t="s">
        <v>916</v>
      </c>
      <c r="AT252" s="174" t="s">
        <v>509</v>
      </c>
      <c r="AU252" s="174" t="s">
        <v>90</v>
      </c>
      <c r="AY252" s="17" t="s">
        <v>181</v>
      </c>
      <c r="BE252" s="103">
        <f t="shared" si="49"/>
        <v>0</v>
      </c>
      <c r="BF252" s="103">
        <f t="shared" si="50"/>
        <v>179.4</v>
      </c>
      <c r="BG252" s="103">
        <f t="shared" si="51"/>
        <v>0</v>
      </c>
      <c r="BH252" s="103">
        <f t="shared" si="52"/>
        <v>0</v>
      </c>
      <c r="BI252" s="103">
        <f t="shared" si="53"/>
        <v>0</v>
      </c>
      <c r="BJ252" s="17" t="s">
        <v>90</v>
      </c>
      <c r="BK252" s="103">
        <f t="shared" si="54"/>
        <v>179.4</v>
      </c>
      <c r="BL252" s="17" t="s">
        <v>916</v>
      </c>
      <c r="BM252" s="174" t="s">
        <v>1423</v>
      </c>
    </row>
    <row r="253" spans="2:65" s="1" customFormat="1" ht="24.2" customHeight="1">
      <c r="B253" s="34"/>
      <c r="C253" s="205" t="s">
        <v>1424</v>
      </c>
      <c r="D253" s="205" t="s">
        <v>509</v>
      </c>
      <c r="E253" s="206" t="s">
        <v>1425</v>
      </c>
      <c r="F253" s="207" t="s">
        <v>1426</v>
      </c>
      <c r="G253" s="208" t="s">
        <v>225</v>
      </c>
      <c r="H253" s="209">
        <v>6</v>
      </c>
      <c r="I253" s="210">
        <v>32.67</v>
      </c>
      <c r="J253" s="211">
        <f t="shared" si="45"/>
        <v>196.02</v>
      </c>
      <c r="K253" s="212"/>
      <c r="L253" s="213"/>
      <c r="M253" s="214" t="s">
        <v>1</v>
      </c>
      <c r="N253" s="215" t="s">
        <v>44</v>
      </c>
      <c r="P253" s="172">
        <f t="shared" si="46"/>
        <v>0</v>
      </c>
      <c r="Q253" s="172">
        <v>6.8000000000000005E-4</v>
      </c>
      <c r="R253" s="172">
        <f t="shared" si="47"/>
        <v>4.0800000000000003E-3</v>
      </c>
      <c r="S253" s="172">
        <v>0</v>
      </c>
      <c r="T253" s="173">
        <f t="shared" si="48"/>
        <v>0</v>
      </c>
      <c r="AR253" s="174" t="s">
        <v>916</v>
      </c>
      <c r="AT253" s="174" t="s">
        <v>509</v>
      </c>
      <c r="AU253" s="174" t="s">
        <v>90</v>
      </c>
      <c r="AY253" s="17" t="s">
        <v>181</v>
      </c>
      <c r="BE253" s="103">
        <f t="shared" si="49"/>
        <v>0</v>
      </c>
      <c r="BF253" s="103">
        <f t="shared" si="50"/>
        <v>196.02</v>
      </c>
      <c r="BG253" s="103">
        <f t="shared" si="51"/>
        <v>0</v>
      </c>
      <c r="BH253" s="103">
        <f t="shared" si="52"/>
        <v>0</v>
      </c>
      <c r="BI253" s="103">
        <f t="shared" si="53"/>
        <v>0</v>
      </c>
      <c r="BJ253" s="17" t="s">
        <v>90</v>
      </c>
      <c r="BK253" s="103">
        <f t="shared" si="54"/>
        <v>196.02</v>
      </c>
      <c r="BL253" s="17" t="s">
        <v>916</v>
      </c>
      <c r="BM253" s="174" t="s">
        <v>1427</v>
      </c>
    </row>
    <row r="254" spans="2:65" s="1" customFormat="1" ht="24.2" customHeight="1">
      <c r="B254" s="34"/>
      <c r="C254" s="205" t="s">
        <v>888</v>
      </c>
      <c r="D254" s="205" t="s">
        <v>509</v>
      </c>
      <c r="E254" s="206" t="s">
        <v>1428</v>
      </c>
      <c r="F254" s="207" t="s">
        <v>1429</v>
      </c>
      <c r="G254" s="208" t="s">
        <v>225</v>
      </c>
      <c r="H254" s="209">
        <v>6</v>
      </c>
      <c r="I254" s="210">
        <v>39.950000000000003</v>
      </c>
      <c r="J254" s="211">
        <f t="shared" si="45"/>
        <v>239.7</v>
      </c>
      <c r="K254" s="212"/>
      <c r="L254" s="213"/>
      <c r="M254" s="214" t="s">
        <v>1</v>
      </c>
      <c r="N254" s="215" t="s">
        <v>44</v>
      </c>
      <c r="P254" s="172">
        <f t="shared" si="46"/>
        <v>0</v>
      </c>
      <c r="Q254" s="172">
        <v>6.8000000000000005E-4</v>
      </c>
      <c r="R254" s="172">
        <f t="shared" si="47"/>
        <v>4.0800000000000003E-3</v>
      </c>
      <c r="S254" s="172">
        <v>0</v>
      </c>
      <c r="T254" s="173">
        <f t="shared" si="48"/>
        <v>0</v>
      </c>
      <c r="AR254" s="174" t="s">
        <v>916</v>
      </c>
      <c r="AT254" s="174" t="s">
        <v>509</v>
      </c>
      <c r="AU254" s="174" t="s">
        <v>90</v>
      </c>
      <c r="AY254" s="17" t="s">
        <v>181</v>
      </c>
      <c r="BE254" s="103">
        <f t="shared" si="49"/>
        <v>0</v>
      </c>
      <c r="BF254" s="103">
        <f t="shared" si="50"/>
        <v>239.7</v>
      </c>
      <c r="BG254" s="103">
        <f t="shared" si="51"/>
        <v>0</v>
      </c>
      <c r="BH254" s="103">
        <f t="shared" si="52"/>
        <v>0</v>
      </c>
      <c r="BI254" s="103">
        <f t="shared" si="53"/>
        <v>0</v>
      </c>
      <c r="BJ254" s="17" t="s">
        <v>90</v>
      </c>
      <c r="BK254" s="103">
        <f t="shared" si="54"/>
        <v>239.7</v>
      </c>
      <c r="BL254" s="17" t="s">
        <v>916</v>
      </c>
      <c r="BM254" s="174" t="s">
        <v>1430</v>
      </c>
    </row>
    <row r="255" spans="2:65" s="1" customFormat="1" ht="24.2" customHeight="1">
      <c r="B255" s="34"/>
      <c r="C255" s="205" t="s">
        <v>1431</v>
      </c>
      <c r="D255" s="205" t="s">
        <v>509</v>
      </c>
      <c r="E255" s="206" t="s">
        <v>1432</v>
      </c>
      <c r="F255" s="207" t="s">
        <v>1433</v>
      </c>
      <c r="G255" s="208" t="s">
        <v>225</v>
      </c>
      <c r="H255" s="209">
        <v>1</v>
      </c>
      <c r="I255" s="210">
        <v>48.5</v>
      </c>
      <c r="J255" s="211">
        <f t="shared" si="45"/>
        <v>48.5</v>
      </c>
      <c r="K255" s="212"/>
      <c r="L255" s="213"/>
      <c r="M255" s="214" t="s">
        <v>1</v>
      </c>
      <c r="N255" s="215" t="s">
        <v>44</v>
      </c>
      <c r="P255" s="172">
        <f t="shared" si="46"/>
        <v>0</v>
      </c>
      <c r="Q255" s="172">
        <v>6.8000000000000005E-4</v>
      </c>
      <c r="R255" s="172">
        <f t="shared" si="47"/>
        <v>6.8000000000000005E-4</v>
      </c>
      <c r="S255" s="172">
        <v>0</v>
      </c>
      <c r="T255" s="173">
        <f t="shared" si="48"/>
        <v>0</v>
      </c>
      <c r="AR255" s="174" t="s">
        <v>916</v>
      </c>
      <c r="AT255" s="174" t="s">
        <v>509</v>
      </c>
      <c r="AU255" s="174" t="s">
        <v>90</v>
      </c>
      <c r="AY255" s="17" t="s">
        <v>181</v>
      </c>
      <c r="BE255" s="103">
        <f t="shared" si="49"/>
        <v>0</v>
      </c>
      <c r="BF255" s="103">
        <f t="shared" si="50"/>
        <v>48.5</v>
      </c>
      <c r="BG255" s="103">
        <f t="shared" si="51"/>
        <v>0</v>
      </c>
      <c r="BH255" s="103">
        <f t="shared" si="52"/>
        <v>0</v>
      </c>
      <c r="BI255" s="103">
        <f t="shared" si="53"/>
        <v>0</v>
      </c>
      <c r="BJ255" s="17" t="s">
        <v>90</v>
      </c>
      <c r="BK255" s="103">
        <f t="shared" si="54"/>
        <v>48.5</v>
      </c>
      <c r="BL255" s="17" t="s">
        <v>916</v>
      </c>
      <c r="BM255" s="174" t="s">
        <v>1434</v>
      </c>
    </row>
    <row r="256" spans="2:65" s="1" customFormat="1" ht="16.5" customHeight="1">
      <c r="B256" s="34"/>
      <c r="C256" s="205" t="s">
        <v>892</v>
      </c>
      <c r="D256" s="205" t="s">
        <v>509</v>
      </c>
      <c r="E256" s="206" t="s">
        <v>1435</v>
      </c>
      <c r="F256" s="207" t="s">
        <v>1436</v>
      </c>
      <c r="G256" s="208" t="s">
        <v>225</v>
      </c>
      <c r="H256" s="209">
        <v>6</v>
      </c>
      <c r="I256" s="210">
        <v>42.77</v>
      </c>
      <c r="J256" s="211">
        <f t="shared" si="45"/>
        <v>256.62</v>
      </c>
      <c r="K256" s="212"/>
      <c r="L256" s="213"/>
      <c r="M256" s="214" t="s">
        <v>1</v>
      </c>
      <c r="N256" s="215" t="s">
        <v>44</v>
      </c>
      <c r="P256" s="172">
        <f t="shared" si="46"/>
        <v>0</v>
      </c>
      <c r="Q256" s="172">
        <v>6.8000000000000005E-4</v>
      </c>
      <c r="R256" s="172">
        <f t="shared" si="47"/>
        <v>4.0800000000000003E-3</v>
      </c>
      <c r="S256" s="172">
        <v>0</v>
      </c>
      <c r="T256" s="173">
        <f t="shared" si="48"/>
        <v>0</v>
      </c>
      <c r="AR256" s="174" t="s">
        <v>916</v>
      </c>
      <c r="AT256" s="174" t="s">
        <v>509</v>
      </c>
      <c r="AU256" s="174" t="s">
        <v>90</v>
      </c>
      <c r="AY256" s="17" t="s">
        <v>181</v>
      </c>
      <c r="BE256" s="103">
        <f t="shared" si="49"/>
        <v>0</v>
      </c>
      <c r="BF256" s="103">
        <f t="shared" si="50"/>
        <v>256.62</v>
      </c>
      <c r="BG256" s="103">
        <f t="shared" si="51"/>
        <v>0</v>
      </c>
      <c r="BH256" s="103">
        <f t="shared" si="52"/>
        <v>0</v>
      </c>
      <c r="BI256" s="103">
        <f t="shared" si="53"/>
        <v>0</v>
      </c>
      <c r="BJ256" s="17" t="s">
        <v>90</v>
      </c>
      <c r="BK256" s="103">
        <f t="shared" si="54"/>
        <v>256.62</v>
      </c>
      <c r="BL256" s="17" t="s">
        <v>916</v>
      </c>
      <c r="BM256" s="174" t="s">
        <v>1437</v>
      </c>
    </row>
    <row r="257" spans="2:65" s="1" customFormat="1" ht="16.5" customHeight="1">
      <c r="B257" s="34"/>
      <c r="C257" s="205" t="s">
        <v>1438</v>
      </c>
      <c r="D257" s="205" t="s">
        <v>509</v>
      </c>
      <c r="E257" s="206" t="s">
        <v>1439</v>
      </c>
      <c r="F257" s="207" t="s">
        <v>1440</v>
      </c>
      <c r="G257" s="208" t="s">
        <v>225</v>
      </c>
      <c r="H257" s="209">
        <v>2</v>
      </c>
      <c r="I257" s="210">
        <v>38.549999999999997</v>
      </c>
      <c r="J257" s="211">
        <f t="shared" si="45"/>
        <v>77.099999999999994</v>
      </c>
      <c r="K257" s="212"/>
      <c r="L257" s="213"/>
      <c r="M257" s="214" t="s">
        <v>1</v>
      </c>
      <c r="N257" s="215" t="s">
        <v>44</v>
      </c>
      <c r="P257" s="172">
        <f t="shared" si="46"/>
        <v>0</v>
      </c>
      <c r="Q257" s="172">
        <v>6.8000000000000005E-4</v>
      </c>
      <c r="R257" s="172">
        <f t="shared" si="47"/>
        <v>1.3600000000000001E-3</v>
      </c>
      <c r="S257" s="172">
        <v>0</v>
      </c>
      <c r="T257" s="173">
        <f t="shared" si="48"/>
        <v>0</v>
      </c>
      <c r="AR257" s="174" t="s">
        <v>916</v>
      </c>
      <c r="AT257" s="174" t="s">
        <v>509</v>
      </c>
      <c r="AU257" s="174" t="s">
        <v>90</v>
      </c>
      <c r="AY257" s="17" t="s">
        <v>181</v>
      </c>
      <c r="BE257" s="103">
        <f t="shared" si="49"/>
        <v>0</v>
      </c>
      <c r="BF257" s="103">
        <f t="shared" si="50"/>
        <v>77.099999999999994</v>
      </c>
      <c r="BG257" s="103">
        <f t="shared" si="51"/>
        <v>0</v>
      </c>
      <c r="BH257" s="103">
        <f t="shared" si="52"/>
        <v>0</v>
      </c>
      <c r="BI257" s="103">
        <f t="shared" si="53"/>
        <v>0</v>
      </c>
      <c r="BJ257" s="17" t="s">
        <v>90</v>
      </c>
      <c r="BK257" s="103">
        <f t="shared" si="54"/>
        <v>77.099999999999994</v>
      </c>
      <c r="BL257" s="17" t="s">
        <v>916</v>
      </c>
      <c r="BM257" s="174" t="s">
        <v>1441</v>
      </c>
    </row>
    <row r="258" spans="2:65" s="1" customFormat="1" ht="16.5" customHeight="1">
      <c r="B258" s="34"/>
      <c r="C258" s="205" t="s">
        <v>895</v>
      </c>
      <c r="D258" s="205" t="s">
        <v>509</v>
      </c>
      <c r="E258" s="206" t="s">
        <v>1442</v>
      </c>
      <c r="F258" s="207" t="s">
        <v>1443</v>
      </c>
      <c r="G258" s="208" t="s">
        <v>225</v>
      </c>
      <c r="H258" s="209">
        <v>65</v>
      </c>
      <c r="I258" s="210">
        <v>0.4</v>
      </c>
      <c r="J258" s="211">
        <f t="shared" si="45"/>
        <v>26</v>
      </c>
      <c r="K258" s="212"/>
      <c r="L258" s="213"/>
      <c r="M258" s="214" t="s">
        <v>1</v>
      </c>
      <c r="N258" s="215" t="s">
        <v>44</v>
      </c>
      <c r="P258" s="172">
        <f t="shared" si="46"/>
        <v>0</v>
      </c>
      <c r="Q258" s="172">
        <v>6.8000000000000005E-4</v>
      </c>
      <c r="R258" s="172">
        <f t="shared" si="47"/>
        <v>4.4200000000000003E-2</v>
      </c>
      <c r="S258" s="172">
        <v>0</v>
      </c>
      <c r="T258" s="173">
        <f t="shared" si="48"/>
        <v>0</v>
      </c>
      <c r="AR258" s="174" t="s">
        <v>916</v>
      </c>
      <c r="AT258" s="174" t="s">
        <v>509</v>
      </c>
      <c r="AU258" s="174" t="s">
        <v>90</v>
      </c>
      <c r="AY258" s="17" t="s">
        <v>181</v>
      </c>
      <c r="BE258" s="103">
        <f t="shared" si="49"/>
        <v>0</v>
      </c>
      <c r="BF258" s="103">
        <f t="shared" si="50"/>
        <v>26</v>
      </c>
      <c r="BG258" s="103">
        <f t="shared" si="51"/>
        <v>0</v>
      </c>
      <c r="BH258" s="103">
        <f t="shared" si="52"/>
        <v>0</v>
      </c>
      <c r="BI258" s="103">
        <f t="shared" si="53"/>
        <v>0</v>
      </c>
      <c r="BJ258" s="17" t="s">
        <v>90</v>
      </c>
      <c r="BK258" s="103">
        <f t="shared" si="54"/>
        <v>26</v>
      </c>
      <c r="BL258" s="17" t="s">
        <v>916</v>
      </c>
      <c r="BM258" s="174" t="s">
        <v>1444</v>
      </c>
    </row>
    <row r="259" spans="2:65" s="1" customFormat="1" ht="16.5" customHeight="1">
      <c r="B259" s="34"/>
      <c r="C259" s="205" t="s">
        <v>1445</v>
      </c>
      <c r="D259" s="205" t="s">
        <v>509</v>
      </c>
      <c r="E259" s="206" t="s">
        <v>1446</v>
      </c>
      <c r="F259" s="207" t="s">
        <v>1447</v>
      </c>
      <c r="G259" s="208" t="s">
        <v>225</v>
      </c>
      <c r="H259" s="209">
        <v>62</v>
      </c>
      <c r="I259" s="210">
        <v>0.42</v>
      </c>
      <c r="J259" s="211">
        <f t="shared" si="45"/>
        <v>26.04</v>
      </c>
      <c r="K259" s="212"/>
      <c r="L259" s="213"/>
      <c r="M259" s="214" t="s">
        <v>1</v>
      </c>
      <c r="N259" s="215" t="s">
        <v>44</v>
      </c>
      <c r="P259" s="172">
        <f t="shared" si="46"/>
        <v>0</v>
      </c>
      <c r="Q259" s="172">
        <v>6.8000000000000005E-4</v>
      </c>
      <c r="R259" s="172">
        <f t="shared" si="47"/>
        <v>4.2160000000000003E-2</v>
      </c>
      <c r="S259" s="172">
        <v>0</v>
      </c>
      <c r="T259" s="173">
        <f t="shared" si="48"/>
        <v>0</v>
      </c>
      <c r="AR259" s="174" t="s">
        <v>916</v>
      </c>
      <c r="AT259" s="174" t="s">
        <v>509</v>
      </c>
      <c r="AU259" s="174" t="s">
        <v>90</v>
      </c>
      <c r="AY259" s="17" t="s">
        <v>181</v>
      </c>
      <c r="BE259" s="103">
        <f t="shared" si="49"/>
        <v>0</v>
      </c>
      <c r="BF259" s="103">
        <f t="shared" si="50"/>
        <v>26.04</v>
      </c>
      <c r="BG259" s="103">
        <f t="shared" si="51"/>
        <v>0</v>
      </c>
      <c r="BH259" s="103">
        <f t="shared" si="52"/>
        <v>0</v>
      </c>
      <c r="BI259" s="103">
        <f t="shared" si="53"/>
        <v>0</v>
      </c>
      <c r="BJ259" s="17" t="s">
        <v>90</v>
      </c>
      <c r="BK259" s="103">
        <f t="shared" si="54"/>
        <v>26.04</v>
      </c>
      <c r="BL259" s="17" t="s">
        <v>916</v>
      </c>
      <c r="BM259" s="174" t="s">
        <v>1448</v>
      </c>
    </row>
    <row r="260" spans="2:65" s="1" customFormat="1" ht="24.2" customHeight="1">
      <c r="B260" s="34"/>
      <c r="C260" s="205" t="s">
        <v>899</v>
      </c>
      <c r="D260" s="205" t="s">
        <v>509</v>
      </c>
      <c r="E260" s="206" t="s">
        <v>1449</v>
      </c>
      <c r="F260" s="207" t="s">
        <v>1450</v>
      </c>
      <c r="G260" s="208" t="s">
        <v>225</v>
      </c>
      <c r="H260" s="209">
        <v>62</v>
      </c>
      <c r="I260" s="210">
        <v>0.42</v>
      </c>
      <c r="J260" s="211">
        <f t="shared" si="45"/>
        <v>26.04</v>
      </c>
      <c r="K260" s="212"/>
      <c r="L260" s="213"/>
      <c r="M260" s="214" t="s">
        <v>1</v>
      </c>
      <c r="N260" s="215" t="s">
        <v>44</v>
      </c>
      <c r="P260" s="172">
        <f t="shared" si="46"/>
        <v>0</v>
      </c>
      <c r="Q260" s="172">
        <v>6.8000000000000005E-4</v>
      </c>
      <c r="R260" s="172">
        <f t="shared" si="47"/>
        <v>4.2160000000000003E-2</v>
      </c>
      <c r="S260" s="172">
        <v>0</v>
      </c>
      <c r="T260" s="173">
        <f t="shared" si="48"/>
        <v>0</v>
      </c>
      <c r="AR260" s="174" t="s">
        <v>916</v>
      </c>
      <c r="AT260" s="174" t="s">
        <v>509</v>
      </c>
      <c r="AU260" s="174" t="s">
        <v>90</v>
      </c>
      <c r="AY260" s="17" t="s">
        <v>181</v>
      </c>
      <c r="BE260" s="103">
        <f t="shared" si="49"/>
        <v>0</v>
      </c>
      <c r="BF260" s="103">
        <f t="shared" si="50"/>
        <v>26.04</v>
      </c>
      <c r="BG260" s="103">
        <f t="shared" si="51"/>
        <v>0</v>
      </c>
      <c r="BH260" s="103">
        <f t="shared" si="52"/>
        <v>0</v>
      </c>
      <c r="BI260" s="103">
        <f t="shared" si="53"/>
        <v>0</v>
      </c>
      <c r="BJ260" s="17" t="s">
        <v>90</v>
      </c>
      <c r="BK260" s="103">
        <f t="shared" si="54"/>
        <v>26.04</v>
      </c>
      <c r="BL260" s="17" t="s">
        <v>916</v>
      </c>
      <c r="BM260" s="174" t="s">
        <v>1451</v>
      </c>
    </row>
    <row r="261" spans="2:65" s="1" customFormat="1" ht="16.5" customHeight="1">
      <c r="B261" s="34"/>
      <c r="C261" s="205" t="s">
        <v>1452</v>
      </c>
      <c r="D261" s="205" t="s">
        <v>509</v>
      </c>
      <c r="E261" s="206" t="s">
        <v>1453</v>
      </c>
      <c r="F261" s="207" t="s">
        <v>1454</v>
      </c>
      <c r="G261" s="208" t="s">
        <v>225</v>
      </c>
      <c r="H261" s="209">
        <v>3</v>
      </c>
      <c r="I261" s="210">
        <v>0.45</v>
      </c>
      <c r="J261" s="211">
        <f t="shared" si="45"/>
        <v>1.35</v>
      </c>
      <c r="K261" s="212"/>
      <c r="L261" s="213"/>
      <c r="M261" s="214" t="s">
        <v>1</v>
      </c>
      <c r="N261" s="215" t="s">
        <v>44</v>
      </c>
      <c r="P261" s="172">
        <f t="shared" si="46"/>
        <v>0</v>
      </c>
      <c r="Q261" s="172">
        <v>6.8000000000000005E-4</v>
      </c>
      <c r="R261" s="172">
        <f t="shared" si="47"/>
        <v>2.0400000000000001E-3</v>
      </c>
      <c r="S261" s="172">
        <v>0</v>
      </c>
      <c r="T261" s="173">
        <f t="shared" si="48"/>
        <v>0</v>
      </c>
      <c r="AR261" s="174" t="s">
        <v>916</v>
      </c>
      <c r="AT261" s="174" t="s">
        <v>509</v>
      </c>
      <c r="AU261" s="174" t="s">
        <v>90</v>
      </c>
      <c r="AY261" s="17" t="s">
        <v>181</v>
      </c>
      <c r="BE261" s="103">
        <f t="shared" si="49"/>
        <v>0</v>
      </c>
      <c r="BF261" s="103">
        <f t="shared" si="50"/>
        <v>1.35</v>
      </c>
      <c r="BG261" s="103">
        <f t="shared" si="51"/>
        <v>0</v>
      </c>
      <c r="BH261" s="103">
        <f t="shared" si="52"/>
        <v>0</v>
      </c>
      <c r="BI261" s="103">
        <f t="shared" si="53"/>
        <v>0</v>
      </c>
      <c r="BJ261" s="17" t="s">
        <v>90</v>
      </c>
      <c r="BK261" s="103">
        <f t="shared" si="54"/>
        <v>1.35</v>
      </c>
      <c r="BL261" s="17" t="s">
        <v>916</v>
      </c>
      <c r="BM261" s="174" t="s">
        <v>1455</v>
      </c>
    </row>
    <row r="262" spans="2:65" s="1" customFormat="1" ht="16.5" customHeight="1">
      <c r="B262" s="34"/>
      <c r="C262" s="205" t="s">
        <v>902</v>
      </c>
      <c r="D262" s="205" t="s">
        <v>509</v>
      </c>
      <c r="E262" s="206" t="s">
        <v>1456</v>
      </c>
      <c r="F262" s="207" t="s">
        <v>1457</v>
      </c>
      <c r="G262" s="208" t="s">
        <v>225</v>
      </c>
      <c r="H262" s="209">
        <v>1</v>
      </c>
      <c r="I262" s="210">
        <v>0.45</v>
      </c>
      <c r="J262" s="211">
        <f t="shared" si="45"/>
        <v>0.45</v>
      </c>
      <c r="K262" s="212"/>
      <c r="L262" s="213"/>
      <c r="M262" s="214" t="s">
        <v>1</v>
      </c>
      <c r="N262" s="215" t="s">
        <v>44</v>
      </c>
      <c r="P262" s="172">
        <f t="shared" si="46"/>
        <v>0</v>
      </c>
      <c r="Q262" s="172">
        <v>6.8000000000000005E-4</v>
      </c>
      <c r="R262" s="172">
        <f t="shared" si="47"/>
        <v>6.8000000000000005E-4</v>
      </c>
      <c r="S262" s="172">
        <v>0</v>
      </c>
      <c r="T262" s="173">
        <f t="shared" si="48"/>
        <v>0</v>
      </c>
      <c r="AR262" s="174" t="s">
        <v>916</v>
      </c>
      <c r="AT262" s="174" t="s">
        <v>509</v>
      </c>
      <c r="AU262" s="174" t="s">
        <v>90</v>
      </c>
      <c r="AY262" s="17" t="s">
        <v>181</v>
      </c>
      <c r="BE262" s="103">
        <f t="shared" si="49"/>
        <v>0</v>
      </c>
      <c r="BF262" s="103">
        <f t="shared" si="50"/>
        <v>0.45</v>
      </c>
      <c r="BG262" s="103">
        <f t="shared" si="51"/>
        <v>0</v>
      </c>
      <c r="BH262" s="103">
        <f t="shared" si="52"/>
        <v>0</v>
      </c>
      <c r="BI262" s="103">
        <f t="shared" si="53"/>
        <v>0</v>
      </c>
      <c r="BJ262" s="17" t="s">
        <v>90</v>
      </c>
      <c r="BK262" s="103">
        <f t="shared" si="54"/>
        <v>0.45</v>
      </c>
      <c r="BL262" s="17" t="s">
        <v>916</v>
      </c>
      <c r="BM262" s="174" t="s">
        <v>1458</v>
      </c>
    </row>
    <row r="263" spans="2:65" s="1" customFormat="1" ht="16.5" customHeight="1">
      <c r="B263" s="34"/>
      <c r="C263" s="205" t="s">
        <v>1459</v>
      </c>
      <c r="D263" s="205" t="s">
        <v>509</v>
      </c>
      <c r="E263" s="206" t="s">
        <v>1460</v>
      </c>
      <c r="F263" s="207" t="s">
        <v>1461</v>
      </c>
      <c r="G263" s="208" t="s">
        <v>225</v>
      </c>
      <c r="H263" s="209">
        <v>1</v>
      </c>
      <c r="I263" s="210">
        <v>0.45</v>
      </c>
      <c r="J263" s="211">
        <f t="shared" si="45"/>
        <v>0.45</v>
      </c>
      <c r="K263" s="212"/>
      <c r="L263" s="213"/>
      <c r="M263" s="214" t="s">
        <v>1</v>
      </c>
      <c r="N263" s="215" t="s">
        <v>44</v>
      </c>
      <c r="P263" s="172">
        <f t="shared" si="46"/>
        <v>0</v>
      </c>
      <c r="Q263" s="172">
        <v>6.8000000000000005E-4</v>
      </c>
      <c r="R263" s="172">
        <f t="shared" si="47"/>
        <v>6.8000000000000005E-4</v>
      </c>
      <c r="S263" s="172">
        <v>0</v>
      </c>
      <c r="T263" s="173">
        <f t="shared" si="48"/>
        <v>0</v>
      </c>
      <c r="AR263" s="174" t="s">
        <v>916</v>
      </c>
      <c r="AT263" s="174" t="s">
        <v>509</v>
      </c>
      <c r="AU263" s="174" t="s">
        <v>90</v>
      </c>
      <c r="AY263" s="17" t="s">
        <v>181</v>
      </c>
      <c r="BE263" s="103">
        <f t="shared" si="49"/>
        <v>0</v>
      </c>
      <c r="BF263" s="103">
        <f t="shared" si="50"/>
        <v>0.45</v>
      </c>
      <c r="BG263" s="103">
        <f t="shared" si="51"/>
        <v>0</v>
      </c>
      <c r="BH263" s="103">
        <f t="shared" si="52"/>
        <v>0</v>
      </c>
      <c r="BI263" s="103">
        <f t="shared" si="53"/>
        <v>0</v>
      </c>
      <c r="BJ263" s="17" t="s">
        <v>90</v>
      </c>
      <c r="BK263" s="103">
        <f t="shared" si="54"/>
        <v>0.45</v>
      </c>
      <c r="BL263" s="17" t="s">
        <v>916</v>
      </c>
      <c r="BM263" s="174" t="s">
        <v>1462</v>
      </c>
    </row>
    <row r="264" spans="2:65" s="1" customFormat="1" ht="16.5" customHeight="1">
      <c r="B264" s="34"/>
      <c r="C264" s="205" t="s">
        <v>906</v>
      </c>
      <c r="D264" s="205" t="s">
        <v>509</v>
      </c>
      <c r="E264" s="206" t="s">
        <v>1463</v>
      </c>
      <c r="F264" s="207" t="s">
        <v>1464</v>
      </c>
      <c r="G264" s="208" t="s">
        <v>225</v>
      </c>
      <c r="H264" s="209">
        <v>3</v>
      </c>
      <c r="I264" s="210">
        <v>1.5</v>
      </c>
      <c r="J264" s="211">
        <f t="shared" si="45"/>
        <v>4.5</v>
      </c>
      <c r="K264" s="212"/>
      <c r="L264" s="213"/>
      <c r="M264" s="214" t="s">
        <v>1</v>
      </c>
      <c r="N264" s="215" t="s">
        <v>44</v>
      </c>
      <c r="P264" s="172">
        <f t="shared" si="46"/>
        <v>0</v>
      </c>
      <c r="Q264" s="172">
        <v>6.8000000000000005E-4</v>
      </c>
      <c r="R264" s="172">
        <f t="shared" si="47"/>
        <v>2.0400000000000001E-3</v>
      </c>
      <c r="S264" s="172">
        <v>0</v>
      </c>
      <c r="T264" s="173">
        <f t="shared" si="48"/>
        <v>0</v>
      </c>
      <c r="AR264" s="174" t="s">
        <v>916</v>
      </c>
      <c r="AT264" s="174" t="s">
        <v>509</v>
      </c>
      <c r="AU264" s="174" t="s">
        <v>90</v>
      </c>
      <c r="AY264" s="17" t="s">
        <v>181</v>
      </c>
      <c r="BE264" s="103">
        <f t="shared" si="49"/>
        <v>0</v>
      </c>
      <c r="BF264" s="103">
        <f t="shared" si="50"/>
        <v>4.5</v>
      </c>
      <c r="BG264" s="103">
        <f t="shared" si="51"/>
        <v>0</v>
      </c>
      <c r="BH264" s="103">
        <f t="shared" si="52"/>
        <v>0</v>
      </c>
      <c r="BI264" s="103">
        <f t="shared" si="53"/>
        <v>0</v>
      </c>
      <c r="BJ264" s="17" t="s">
        <v>90</v>
      </c>
      <c r="BK264" s="103">
        <f t="shared" si="54"/>
        <v>4.5</v>
      </c>
      <c r="BL264" s="17" t="s">
        <v>916</v>
      </c>
      <c r="BM264" s="174" t="s">
        <v>1465</v>
      </c>
    </row>
    <row r="265" spans="2:65" s="1" customFormat="1" ht="16.5" customHeight="1">
      <c r="B265" s="34"/>
      <c r="C265" s="205" t="s">
        <v>1466</v>
      </c>
      <c r="D265" s="205" t="s">
        <v>509</v>
      </c>
      <c r="E265" s="206" t="s">
        <v>1467</v>
      </c>
      <c r="F265" s="207" t="s">
        <v>1468</v>
      </c>
      <c r="G265" s="208" t="s">
        <v>225</v>
      </c>
      <c r="H265" s="209">
        <v>1</v>
      </c>
      <c r="I265" s="210">
        <v>1.5</v>
      </c>
      <c r="J265" s="211">
        <f t="shared" si="45"/>
        <v>1.5</v>
      </c>
      <c r="K265" s="212"/>
      <c r="L265" s="213"/>
      <c r="M265" s="214" t="s">
        <v>1</v>
      </c>
      <c r="N265" s="215" t="s">
        <v>44</v>
      </c>
      <c r="P265" s="172">
        <f t="shared" si="46"/>
        <v>0</v>
      </c>
      <c r="Q265" s="172">
        <v>6.8000000000000005E-4</v>
      </c>
      <c r="R265" s="172">
        <f t="shared" si="47"/>
        <v>6.8000000000000005E-4</v>
      </c>
      <c r="S265" s="172">
        <v>0</v>
      </c>
      <c r="T265" s="173">
        <f t="shared" si="48"/>
        <v>0</v>
      </c>
      <c r="AR265" s="174" t="s">
        <v>916</v>
      </c>
      <c r="AT265" s="174" t="s">
        <v>509</v>
      </c>
      <c r="AU265" s="174" t="s">
        <v>90</v>
      </c>
      <c r="AY265" s="17" t="s">
        <v>181</v>
      </c>
      <c r="BE265" s="103">
        <f t="shared" si="49"/>
        <v>0</v>
      </c>
      <c r="BF265" s="103">
        <f t="shared" si="50"/>
        <v>1.5</v>
      </c>
      <c r="BG265" s="103">
        <f t="shared" si="51"/>
        <v>0</v>
      </c>
      <c r="BH265" s="103">
        <f t="shared" si="52"/>
        <v>0</v>
      </c>
      <c r="BI265" s="103">
        <f t="shared" si="53"/>
        <v>0</v>
      </c>
      <c r="BJ265" s="17" t="s">
        <v>90</v>
      </c>
      <c r="BK265" s="103">
        <f t="shared" si="54"/>
        <v>1.5</v>
      </c>
      <c r="BL265" s="17" t="s">
        <v>916</v>
      </c>
      <c r="BM265" s="174" t="s">
        <v>1469</v>
      </c>
    </row>
    <row r="266" spans="2:65" s="1" customFormat="1" ht="16.5" customHeight="1">
      <c r="B266" s="34"/>
      <c r="C266" s="205" t="s">
        <v>909</v>
      </c>
      <c r="D266" s="205" t="s">
        <v>509</v>
      </c>
      <c r="E266" s="206" t="s">
        <v>1470</v>
      </c>
      <c r="F266" s="207" t="s">
        <v>1471</v>
      </c>
      <c r="G266" s="208" t="s">
        <v>225</v>
      </c>
      <c r="H266" s="209">
        <v>1</v>
      </c>
      <c r="I266" s="210">
        <v>1.5</v>
      </c>
      <c r="J266" s="211">
        <f t="shared" si="45"/>
        <v>1.5</v>
      </c>
      <c r="K266" s="212"/>
      <c r="L266" s="213"/>
      <c r="M266" s="214" t="s">
        <v>1</v>
      </c>
      <c r="N266" s="215" t="s">
        <v>44</v>
      </c>
      <c r="P266" s="172">
        <f t="shared" si="46"/>
        <v>0</v>
      </c>
      <c r="Q266" s="172">
        <v>6.8000000000000005E-4</v>
      </c>
      <c r="R266" s="172">
        <f t="shared" si="47"/>
        <v>6.8000000000000005E-4</v>
      </c>
      <c r="S266" s="172">
        <v>0</v>
      </c>
      <c r="T266" s="173">
        <f t="shared" si="48"/>
        <v>0</v>
      </c>
      <c r="AR266" s="174" t="s">
        <v>916</v>
      </c>
      <c r="AT266" s="174" t="s">
        <v>509</v>
      </c>
      <c r="AU266" s="174" t="s">
        <v>90</v>
      </c>
      <c r="AY266" s="17" t="s">
        <v>181</v>
      </c>
      <c r="BE266" s="103">
        <f t="shared" si="49"/>
        <v>0</v>
      </c>
      <c r="BF266" s="103">
        <f t="shared" si="50"/>
        <v>1.5</v>
      </c>
      <c r="BG266" s="103">
        <f t="shared" si="51"/>
        <v>0</v>
      </c>
      <c r="BH266" s="103">
        <f t="shared" si="52"/>
        <v>0</v>
      </c>
      <c r="BI266" s="103">
        <f t="shared" si="53"/>
        <v>0</v>
      </c>
      <c r="BJ266" s="17" t="s">
        <v>90</v>
      </c>
      <c r="BK266" s="103">
        <f t="shared" si="54"/>
        <v>1.5</v>
      </c>
      <c r="BL266" s="17" t="s">
        <v>916</v>
      </c>
      <c r="BM266" s="174" t="s">
        <v>1472</v>
      </c>
    </row>
    <row r="267" spans="2:65" s="1" customFormat="1" ht="16.5" customHeight="1">
      <c r="B267" s="34"/>
      <c r="C267" s="163" t="s">
        <v>1473</v>
      </c>
      <c r="D267" s="163" t="s">
        <v>184</v>
      </c>
      <c r="E267" s="164" t="s">
        <v>1474</v>
      </c>
      <c r="F267" s="165" t="s">
        <v>1475</v>
      </c>
      <c r="G267" s="166" t="s">
        <v>348</v>
      </c>
      <c r="H267" s="167">
        <v>1</v>
      </c>
      <c r="I267" s="168">
        <v>688</v>
      </c>
      <c r="J267" s="169">
        <f t="shared" si="45"/>
        <v>688</v>
      </c>
      <c r="K267" s="170"/>
      <c r="L267" s="34"/>
      <c r="M267" s="171" t="s">
        <v>1</v>
      </c>
      <c r="N267" s="137" t="s">
        <v>44</v>
      </c>
      <c r="P267" s="172">
        <f t="shared" si="46"/>
        <v>0</v>
      </c>
      <c r="Q267" s="172">
        <v>0</v>
      </c>
      <c r="R267" s="172">
        <f t="shared" si="47"/>
        <v>0</v>
      </c>
      <c r="S267" s="172">
        <v>0</v>
      </c>
      <c r="T267" s="173">
        <f t="shared" si="48"/>
        <v>0</v>
      </c>
      <c r="AR267" s="174" t="s">
        <v>811</v>
      </c>
      <c r="AT267" s="174" t="s">
        <v>184</v>
      </c>
      <c r="AU267" s="174" t="s">
        <v>90</v>
      </c>
      <c r="AY267" s="17" t="s">
        <v>181</v>
      </c>
      <c r="BE267" s="103">
        <f t="shared" si="49"/>
        <v>0</v>
      </c>
      <c r="BF267" s="103">
        <f t="shared" si="50"/>
        <v>688</v>
      </c>
      <c r="BG267" s="103">
        <f t="shared" si="51"/>
        <v>0</v>
      </c>
      <c r="BH267" s="103">
        <f t="shared" si="52"/>
        <v>0</v>
      </c>
      <c r="BI267" s="103">
        <f t="shared" si="53"/>
        <v>0</v>
      </c>
      <c r="BJ267" s="17" t="s">
        <v>90</v>
      </c>
      <c r="BK267" s="103">
        <f t="shared" si="54"/>
        <v>688</v>
      </c>
      <c r="BL267" s="17" t="s">
        <v>811</v>
      </c>
      <c r="BM267" s="174" t="s">
        <v>1476</v>
      </c>
    </row>
    <row r="268" spans="2:65" s="11" customFormat="1" ht="22.9" customHeight="1">
      <c r="B268" s="152"/>
      <c r="D268" s="153" t="s">
        <v>77</v>
      </c>
      <c r="E268" s="161" t="s">
        <v>1477</v>
      </c>
      <c r="F268" s="161" t="s">
        <v>1478</v>
      </c>
      <c r="I268" s="155"/>
      <c r="J268" s="162">
        <f>BK268</f>
        <v>163.19999999999999</v>
      </c>
      <c r="L268" s="152"/>
      <c r="M268" s="156"/>
      <c r="P268" s="157">
        <f>SUM(P269:P270)</f>
        <v>0</v>
      </c>
      <c r="R268" s="157">
        <f>SUM(R269:R270)</f>
        <v>2.0799999999999998E-3</v>
      </c>
      <c r="T268" s="158">
        <f>SUM(T269:T270)</f>
        <v>0</v>
      </c>
      <c r="AR268" s="153" t="s">
        <v>95</v>
      </c>
      <c r="AT268" s="159" t="s">
        <v>77</v>
      </c>
      <c r="AU268" s="159" t="s">
        <v>85</v>
      </c>
      <c r="AY268" s="153" t="s">
        <v>181</v>
      </c>
      <c r="BK268" s="160">
        <f>SUM(BK269:BK270)</f>
        <v>163.19999999999999</v>
      </c>
    </row>
    <row r="269" spans="2:65" s="1" customFormat="1" ht="24.2" customHeight="1">
      <c r="B269" s="34"/>
      <c r="C269" s="163" t="s">
        <v>913</v>
      </c>
      <c r="D269" s="163" t="s">
        <v>184</v>
      </c>
      <c r="E269" s="164" t="s">
        <v>1479</v>
      </c>
      <c r="F269" s="165" t="s">
        <v>1480</v>
      </c>
      <c r="G269" s="166" t="s">
        <v>225</v>
      </c>
      <c r="H269" s="167">
        <v>4</v>
      </c>
      <c r="I269" s="168">
        <v>18.8</v>
      </c>
      <c r="J269" s="169">
        <f>ROUND(I269*H269,2)</f>
        <v>75.2</v>
      </c>
      <c r="K269" s="170"/>
      <c r="L269" s="34"/>
      <c r="M269" s="171" t="s">
        <v>1</v>
      </c>
      <c r="N269" s="137" t="s">
        <v>44</v>
      </c>
      <c r="P269" s="172">
        <f>O269*H269</f>
        <v>0</v>
      </c>
      <c r="Q269" s="172">
        <v>0</v>
      </c>
      <c r="R269" s="172">
        <f>Q269*H269</f>
        <v>0</v>
      </c>
      <c r="S269" s="172">
        <v>0</v>
      </c>
      <c r="T269" s="173">
        <f>S269*H269</f>
        <v>0</v>
      </c>
      <c r="AR269" s="174" t="s">
        <v>811</v>
      </c>
      <c r="AT269" s="174" t="s">
        <v>184</v>
      </c>
      <c r="AU269" s="174" t="s">
        <v>90</v>
      </c>
      <c r="AY269" s="17" t="s">
        <v>181</v>
      </c>
      <c r="BE269" s="103">
        <f>IF(N269="základná",J269,0)</f>
        <v>0</v>
      </c>
      <c r="BF269" s="103">
        <f>IF(N269="znížená",J269,0)</f>
        <v>75.2</v>
      </c>
      <c r="BG269" s="103">
        <f>IF(N269="zákl. prenesená",J269,0)</f>
        <v>0</v>
      </c>
      <c r="BH269" s="103">
        <f>IF(N269="zníž. prenesená",J269,0)</f>
        <v>0</v>
      </c>
      <c r="BI269" s="103">
        <f>IF(N269="nulová",J269,0)</f>
        <v>0</v>
      </c>
      <c r="BJ269" s="17" t="s">
        <v>90</v>
      </c>
      <c r="BK269" s="103">
        <f>ROUND(I269*H269,2)</f>
        <v>75.2</v>
      </c>
      <c r="BL269" s="17" t="s">
        <v>811</v>
      </c>
      <c r="BM269" s="174" t="s">
        <v>1481</v>
      </c>
    </row>
    <row r="270" spans="2:65" s="1" customFormat="1" ht="24.2" customHeight="1">
      <c r="B270" s="34"/>
      <c r="C270" s="205" t="s">
        <v>1482</v>
      </c>
      <c r="D270" s="205" t="s">
        <v>509</v>
      </c>
      <c r="E270" s="206" t="s">
        <v>1483</v>
      </c>
      <c r="F270" s="207" t="s">
        <v>1484</v>
      </c>
      <c r="G270" s="208" t="s">
        <v>225</v>
      </c>
      <c r="H270" s="209">
        <v>4</v>
      </c>
      <c r="I270" s="210">
        <v>22</v>
      </c>
      <c r="J270" s="211">
        <f>ROUND(I270*H270,2)</f>
        <v>88</v>
      </c>
      <c r="K270" s="212"/>
      <c r="L270" s="213"/>
      <c r="M270" s="214" t="s">
        <v>1</v>
      </c>
      <c r="N270" s="215" t="s">
        <v>44</v>
      </c>
      <c r="P270" s="172">
        <f>O270*H270</f>
        <v>0</v>
      </c>
      <c r="Q270" s="172">
        <v>5.1999999999999995E-4</v>
      </c>
      <c r="R270" s="172">
        <f>Q270*H270</f>
        <v>2.0799999999999998E-3</v>
      </c>
      <c r="S270" s="172">
        <v>0</v>
      </c>
      <c r="T270" s="173">
        <f>S270*H270</f>
        <v>0</v>
      </c>
      <c r="AR270" s="174" t="s">
        <v>916</v>
      </c>
      <c r="AT270" s="174" t="s">
        <v>509</v>
      </c>
      <c r="AU270" s="174" t="s">
        <v>90</v>
      </c>
      <c r="AY270" s="17" t="s">
        <v>181</v>
      </c>
      <c r="BE270" s="103">
        <f>IF(N270="základná",J270,0)</f>
        <v>0</v>
      </c>
      <c r="BF270" s="103">
        <f>IF(N270="znížená",J270,0)</f>
        <v>88</v>
      </c>
      <c r="BG270" s="103">
        <f>IF(N270="zákl. prenesená",J270,0)</f>
        <v>0</v>
      </c>
      <c r="BH270" s="103">
        <f>IF(N270="zníž. prenesená",J270,0)</f>
        <v>0</v>
      </c>
      <c r="BI270" s="103">
        <f>IF(N270="nulová",J270,0)</f>
        <v>0</v>
      </c>
      <c r="BJ270" s="17" t="s">
        <v>90</v>
      </c>
      <c r="BK270" s="103">
        <f>ROUND(I270*H270,2)</f>
        <v>88</v>
      </c>
      <c r="BL270" s="17" t="s">
        <v>916</v>
      </c>
      <c r="BM270" s="174" t="s">
        <v>1485</v>
      </c>
    </row>
    <row r="271" spans="2:65" s="11" customFormat="1" ht="22.9" customHeight="1">
      <c r="B271" s="152"/>
      <c r="D271" s="153" t="s">
        <v>77</v>
      </c>
      <c r="E271" s="161" t="s">
        <v>1486</v>
      </c>
      <c r="F271" s="161" t="s">
        <v>1487</v>
      </c>
      <c r="I271" s="155"/>
      <c r="J271" s="162">
        <f>BK271</f>
        <v>2200</v>
      </c>
      <c r="L271" s="152"/>
      <c r="M271" s="156"/>
      <c r="P271" s="157">
        <f>SUM(P272:P273)</f>
        <v>0</v>
      </c>
      <c r="R271" s="157">
        <f>SUM(R272:R273)</f>
        <v>0</v>
      </c>
      <c r="T271" s="158">
        <f>SUM(T272:T273)</f>
        <v>0</v>
      </c>
      <c r="AR271" s="153" t="s">
        <v>95</v>
      </c>
      <c r="AT271" s="159" t="s">
        <v>77</v>
      </c>
      <c r="AU271" s="159" t="s">
        <v>85</v>
      </c>
      <c r="AY271" s="153" t="s">
        <v>181</v>
      </c>
      <c r="BK271" s="160">
        <f>SUM(BK272:BK273)</f>
        <v>2200</v>
      </c>
    </row>
    <row r="272" spans="2:65" s="1" customFormat="1" ht="16.5" customHeight="1">
      <c r="B272" s="34"/>
      <c r="C272" s="163" t="s">
        <v>916</v>
      </c>
      <c r="D272" s="163" t="s">
        <v>184</v>
      </c>
      <c r="E272" s="164" t="s">
        <v>1488</v>
      </c>
      <c r="F272" s="165" t="s">
        <v>1489</v>
      </c>
      <c r="G272" s="166" t="s">
        <v>225</v>
      </c>
      <c r="H272" s="167">
        <v>1</v>
      </c>
      <c r="I272" s="168">
        <v>1800</v>
      </c>
      <c r="J272" s="169">
        <f>ROUND(I272*H272,2)</f>
        <v>1800</v>
      </c>
      <c r="K272" s="170"/>
      <c r="L272" s="34"/>
      <c r="M272" s="171" t="s">
        <v>1</v>
      </c>
      <c r="N272" s="137" t="s">
        <v>44</v>
      </c>
      <c r="P272" s="172">
        <f>O272*H272</f>
        <v>0</v>
      </c>
      <c r="Q272" s="172">
        <v>0</v>
      </c>
      <c r="R272" s="172">
        <f>Q272*H272</f>
        <v>0</v>
      </c>
      <c r="S272" s="172">
        <v>0</v>
      </c>
      <c r="T272" s="173">
        <f>S272*H272</f>
        <v>0</v>
      </c>
      <c r="AR272" s="174" t="s">
        <v>811</v>
      </c>
      <c r="AT272" s="174" t="s">
        <v>184</v>
      </c>
      <c r="AU272" s="174" t="s">
        <v>90</v>
      </c>
      <c r="AY272" s="17" t="s">
        <v>181</v>
      </c>
      <c r="BE272" s="103">
        <f>IF(N272="základná",J272,0)</f>
        <v>0</v>
      </c>
      <c r="BF272" s="103">
        <f>IF(N272="znížená",J272,0)</f>
        <v>1800</v>
      </c>
      <c r="BG272" s="103">
        <f>IF(N272="zákl. prenesená",J272,0)</f>
        <v>0</v>
      </c>
      <c r="BH272" s="103">
        <f>IF(N272="zníž. prenesená",J272,0)</f>
        <v>0</v>
      </c>
      <c r="BI272" s="103">
        <f>IF(N272="nulová",J272,0)</f>
        <v>0</v>
      </c>
      <c r="BJ272" s="17" t="s">
        <v>90</v>
      </c>
      <c r="BK272" s="103">
        <f>ROUND(I272*H272,2)</f>
        <v>1800</v>
      </c>
      <c r="BL272" s="17" t="s">
        <v>811</v>
      </c>
      <c r="BM272" s="174" t="s">
        <v>1490</v>
      </c>
    </row>
    <row r="273" spans="2:65" s="1" customFormat="1" ht="16.5" customHeight="1">
      <c r="B273" s="34"/>
      <c r="C273" s="163" t="s">
        <v>1491</v>
      </c>
      <c r="D273" s="163" t="s">
        <v>184</v>
      </c>
      <c r="E273" s="164" t="s">
        <v>1492</v>
      </c>
      <c r="F273" s="165" t="s">
        <v>1493</v>
      </c>
      <c r="G273" s="166" t="s">
        <v>225</v>
      </c>
      <c r="H273" s="167">
        <v>1</v>
      </c>
      <c r="I273" s="168">
        <v>400</v>
      </c>
      <c r="J273" s="169">
        <f>ROUND(I273*H273,2)</f>
        <v>400</v>
      </c>
      <c r="K273" s="170"/>
      <c r="L273" s="34"/>
      <c r="M273" s="171" t="s">
        <v>1</v>
      </c>
      <c r="N273" s="137" t="s">
        <v>44</v>
      </c>
      <c r="P273" s="172">
        <f>O273*H273</f>
        <v>0</v>
      </c>
      <c r="Q273" s="172">
        <v>0</v>
      </c>
      <c r="R273" s="172">
        <f>Q273*H273</f>
        <v>0</v>
      </c>
      <c r="S273" s="172">
        <v>0</v>
      </c>
      <c r="T273" s="173">
        <f>S273*H273</f>
        <v>0</v>
      </c>
      <c r="AR273" s="174" t="s">
        <v>811</v>
      </c>
      <c r="AT273" s="174" t="s">
        <v>184</v>
      </c>
      <c r="AU273" s="174" t="s">
        <v>90</v>
      </c>
      <c r="AY273" s="17" t="s">
        <v>181</v>
      </c>
      <c r="BE273" s="103">
        <f>IF(N273="základná",J273,0)</f>
        <v>0</v>
      </c>
      <c r="BF273" s="103">
        <f>IF(N273="znížená",J273,0)</f>
        <v>400</v>
      </c>
      <c r="BG273" s="103">
        <f>IF(N273="zákl. prenesená",J273,0)</f>
        <v>0</v>
      </c>
      <c r="BH273" s="103">
        <f>IF(N273="zníž. prenesená",J273,0)</f>
        <v>0</v>
      </c>
      <c r="BI273" s="103">
        <f>IF(N273="nulová",J273,0)</f>
        <v>0</v>
      </c>
      <c r="BJ273" s="17" t="s">
        <v>90</v>
      </c>
      <c r="BK273" s="103">
        <f>ROUND(I273*H273,2)</f>
        <v>400</v>
      </c>
      <c r="BL273" s="17" t="s">
        <v>811</v>
      </c>
      <c r="BM273" s="174" t="s">
        <v>1494</v>
      </c>
    </row>
    <row r="274" spans="2:65" s="11" customFormat="1" ht="25.9" customHeight="1">
      <c r="B274" s="152"/>
      <c r="D274" s="153" t="s">
        <v>77</v>
      </c>
      <c r="E274" s="154" t="s">
        <v>160</v>
      </c>
      <c r="F274" s="154" t="s">
        <v>424</v>
      </c>
      <c r="I274" s="155"/>
      <c r="J274" s="135">
        <f>BK274</f>
        <v>1660</v>
      </c>
      <c r="L274" s="152"/>
      <c r="M274" s="156"/>
      <c r="P274" s="157">
        <f>SUM(P275:P277)</f>
        <v>0</v>
      </c>
      <c r="R274" s="157">
        <f>SUM(R275:R277)</f>
        <v>0</v>
      </c>
      <c r="T274" s="158">
        <f>SUM(T275:T277)</f>
        <v>0</v>
      </c>
      <c r="AR274" s="153" t="s">
        <v>210</v>
      </c>
      <c r="AT274" s="159" t="s">
        <v>77</v>
      </c>
      <c r="AU274" s="159" t="s">
        <v>78</v>
      </c>
      <c r="AY274" s="153" t="s">
        <v>181</v>
      </c>
      <c r="BK274" s="160">
        <f>SUM(BK275:BK277)</f>
        <v>1660</v>
      </c>
    </row>
    <row r="275" spans="2:65" s="1" customFormat="1" ht="21.75" customHeight="1">
      <c r="B275" s="34"/>
      <c r="C275" s="163" t="s">
        <v>920</v>
      </c>
      <c r="D275" s="163" t="s">
        <v>184</v>
      </c>
      <c r="E275" s="164" t="s">
        <v>1495</v>
      </c>
      <c r="F275" s="165" t="s">
        <v>1496</v>
      </c>
      <c r="G275" s="166" t="s">
        <v>654</v>
      </c>
      <c r="H275" s="167">
        <v>1</v>
      </c>
      <c r="I275" s="168">
        <v>500</v>
      </c>
      <c r="J275" s="169">
        <f>ROUND(I275*H275,2)</f>
        <v>500</v>
      </c>
      <c r="K275" s="170"/>
      <c r="L275" s="34"/>
      <c r="M275" s="171" t="s">
        <v>1</v>
      </c>
      <c r="N275" s="137" t="s">
        <v>44</v>
      </c>
      <c r="P275" s="172">
        <f>O275*H275</f>
        <v>0</v>
      </c>
      <c r="Q275" s="172">
        <v>0</v>
      </c>
      <c r="R275" s="172">
        <f>Q275*H275</f>
        <v>0</v>
      </c>
      <c r="S275" s="172">
        <v>0</v>
      </c>
      <c r="T275" s="173">
        <f>S275*H275</f>
        <v>0</v>
      </c>
      <c r="AR275" s="174" t="s">
        <v>429</v>
      </c>
      <c r="AT275" s="174" t="s">
        <v>184</v>
      </c>
      <c r="AU275" s="174" t="s">
        <v>85</v>
      </c>
      <c r="AY275" s="17" t="s">
        <v>181</v>
      </c>
      <c r="BE275" s="103">
        <f>IF(N275="základná",J275,0)</f>
        <v>0</v>
      </c>
      <c r="BF275" s="103">
        <f>IF(N275="znížená",J275,0)</f>
        <v>500</v>
      </c>
      <c r="BG275" s="103">
        <f>IF(N275="zákl. prenesená",J275,0)</f>
        <v>0</v>
      </c>
      <c r="BH275" s="103">
        <f>IF(N275="zníž. prenesená",J275,0)</f>
        <v>0</v>
      </c>
      <c r="BI275" s="103">
        <f>IF(N275="nulová",J275,0)</f>
        <v>0</v>
      </c>
      <c r="BJ275" s="17" t="s">
        <v>90</v>
      </c>
      <c r="BK275" s="103">
        <f>ROUND(I275*H275,2)</f>
        <v>500</v>
      </c>
      <c r="BL275" s="17" t="s">
        <v>429</v>
      </c>
      <c r="BM275" s="174" t="s">
        <v>1497</v>
      </c>
    </row>
    <row r="276" spans="2:65" s="1" customFormat="1" ht="16.5" customHeight="1">
      <c r="B276" s="34"/>
      <c r="C276" s="163" t="s">
        <v>1498</v>
      </c>
      <c r="D276" s="163" t="s">
        <v>184</v>
      </c>
      <c r="E276" s="164" t="s">
        <v>1499</v>
      </c>
      <c r="F276" s="165" t="s">
        <v>1500</v>
      </c>
      <c r="G276" s="166" t="s">
        <v>225</v>
      </c>
      <c r="H276" s="167">
        <v>1</v>
      </c>
      <c r="I276" s="168">
        <v>660</v>
      </c>
      <c r="J276" s="169">
        <f>ROUND(I276*H276,2)</f>
        <v>660</v>
      </c>
      <c r="K276" s="170"/>
      <c r="L276" s="34"/>
      <c r="M276" s="171" t="s">
        <v>1</v>
      </c>
      <c r="N276" s="137" t="s">
        <v>44</v>
      </c>
      <c r="P276" s="172">
        <f>O276*H276</f>
        <v>0</v>
      </c>
      <c r="Q276" s="172">
        <v>0</v>
      </c>
      <c r="R276" s="172">
        <f>Q276*H276</f>
        <v>0</v>
      </c>
      <c r="S276" s="172">
        <v>0</v>
      </c>
      <c r="T276" s="173">
        <f>S276*H276</f>
        <v>0</v>
      </c>
      <c r="AR276" s="174" t="s">
        <v>811</v>
      </c>
      <c r="AT276" s="174" t="s">
        <v>184</v>
      </c>
      <c r="AU276" s="174" t="s">
        <v>85</v>
      </c>
      <c r="AY276" s="17" t="s">
        <v>181</v>
      </c>
      <c r="BE276" s="103">
        <f>IF(N276="základná",J276,0)</f>
        <v>0</v>
      </c>
      <c r="BF276" s="103">
        <f>IF(N276="znížená",J276,0)</f>
        <v>660</v>
      </c>
      <c r="BG276" s="103">
        <f>IF(N276="zákl. prenesená",J276,0)</f>
        <v>0</v>
      </c>
      <c r="BH276" s="103">
        <f>IF(N276="zníž. prenesená",J276,0)</f>
        <v>0</v>
      </c>
      <c r="BI276" s="103">
        <f>IF(N276="nulová",J276,0)</f>
        <v>0</v>
      </c>
      <c r="BJ276" s="17" t="s">
        <v>90</v>
      </c>
      <c r="BK276" s="103">
        <f>ROUND(I276*H276,2)</f>
        <v>660</v>
      </c>
      <c r="BL276" s="17" t="s">
        <v>811</v>
      </c>
      <c r="BM276" s="174" t="s">
        <v>1501</v>
      </c>
    </row>
    <row r="277" spans="2:65" s="1" customFormat="1" ht="16.5" customHeight="1">
      <c r="B277" s="34"/>
      <c r="C277" s="163" t="s">
        <v>923</v>
      </c>
      <c r="D277" s="163" t="s">
        <v>184</v>
      </c>
      <c r="E277" s="164" t="s">
        <v>1502</v>
      </c>
      <c r="F277" s="165" t="s">
        <v>1503</v>
      </c>
      <c r="G277" s="166" t="s">
        <v>225</v>
      </c>
      <c r="H277" s="167">
        <v>1</v>
      </c>
      <c r="I277" s="168">
        <v>500</v>
      </c>
      <c r="J277" s="169">
        <f>ROUND(I277*H277,2)</f>
        <v>500</v>
      </c>
      <c r="K277" s="170"/>
      <c r="L277" s="34"/>
      <c r="M277" s="171" t="s">
        <v>1</v>
      </c>
      <c r="N277" s="137" t="s">
        <v>44</v>
      </c>
      <c r="P277" s="172">
        <f>O277*H277</f>
        <v>0</v>
      </c>
      <c r="Q277" s="172">
        <v>0</v>
      </c>
      <c r="R277" s="172">
        <f>Q277*H277</f>
        <v>0</v>
      </c>
      <c r="S277" s="172">
        <v>0</v>
      </c>
      <c r="T277" s="173">
        <f>S277*H277</f>
        <v>0</v>
      </c>
      <c r="AR277" s="174" t="s">
        <v>811</v>
      </c>
      <c r="AT277" s="174" t="s">
        <v>184</v>
      </c>
      <c r="AU277" s="174" t="s">
        <v>85</v>
      </c>
      <c r="AY277" s="17" t="s">
        <v>181</v>
      </c>
      <c r="BE277" s="103">
        <f>IF(N277="základná",J277,0)</f>
        <v>0</v>
      </c>
      <c r="BF277" s="103">
        <f>IF(N277="znížená",J277,0)</f>
        <v>500</v>
      </c>
      <c r="BG277" s="103">
        <f>IF(N277="zákl. prenesená",J277,0)</f>
        <v>0</v>
      </c>
      <c r="BH277" s="103">
        <f>IF(N277="zníž. prenesená",J277,0)</f>
        <v>0</v>
      </c>
      <c r="BI277" s="103">
        <f>IF(N277="nulová",J277,0)</f>
        <v>0</v>
      </c>
      <c r="BJ277" s="17" t="s">
        <v>90</v>
      </c>
      <c r="BK277" s="103">
        <f>ROUND(I277*H277,2)</f>
        <v>500</v>
      </c>
      <c r="BL277" s="17" t="s">
        <v>811</v>
      </c>
      <c r="BM277" s="174" t="s">
        <v>1504</v>
      </c>
    </row>
    <row r="278" spans="2:65" s="1" customFormat="1" ht="49.9" customHeight="1">
      <c r="B278" s="34"/>
      <c r="E278" s="154" t="s">
        <v>431</v>
      </c>
      <c r="F278" s="154" t="s">
        <v>432</v>
      </c>
      <c r="J278" s="135">
        <f t="shared" ref="J278:J288" si="55">BK278</f>
        <v>0</v>
      </c>
      <c r="L278" s="34"/>
      <c r="M278" s="177"/>
      <c r="T278" s="61"/>
      <c r="AT278" s="17" t="s">
        <v>77</v>
      </c>
      <c r="AU278" s="17" t="s">
        <v>78</v>
      </c>
      <c r="AY278" s="17" t="s">
        <v>433</v>
      </c>
      <c r="BK278" s="103">
        <f>SUM(BK279:BK288)</f>
        <v>0</v>
      </c>
    </row>
    <row r="279" spans="2:65" s="1" customFormat="1" ht="16.350000000000001" customHeight="1">
      <c r="B279" s="34"/>
      <c r="C279" s="193" t="s">
        <v>1</v>
      </c>
      <c r="D279" s="193" t="s">
        <v>184</v>
      </c>
      <c r="E279" s="194" t="s">
        <v>1</v>
      </c>
      <c r="F279" s="195" t="s">
        <v>1</v>
      </c>
      <c r="G279" s="196" t="s">
        <v>1</v>
      </c>
      <c r="H279" s="197"/>
      <c r="I279" s="198"/>
      <c r="J279" s="199">
        <f t="shared" si="55"/>
        <v>0</v>
      </c>
      <c r="K279" s="170"/>
      <c r="L279" s="34"/>
      <c r="M279" s="200" t="s">
        <v>1</v>
      </c>
      <c r="N279" s="201" t="s">
        <v>44</v>
      </c>
      <c r="T279" s="61"/>
      <c r="AT279" s="17" t="s">
        <v>433</v>
      </c>
      <c r="AU279" s="17" t="s">
        <v>85</v>
      </c>
      <c r="AY279" s="17" t="s">
        <v>433</v>
      </c>
      <c r="BE279" s="103">
        <f t="shared" ref="BE279:BE288" si="56">IF(N279="základná",J279,0)</f>
        <v>0</v>
      </c>
      <c r="BF279" s="103">
        <f t="shared" ref="BF279:BF288" si="57">IF(N279="znížená",J279,0)</f>
        <v>0</v>
      </c>
      <c r="BG279" s="103">
        <f t="shared" ref="BG279:BG288" si="58">IF(N279="zákl. prenesená",J279,0)</f>
        <v>0</v>
      </c>
      <c r="BH279" s="103">
        <f t="shared" ref="BH279:BH288" si="59">IF(N279="zníž. prenesená",J279,0)</f>
        <v>0</v>
      </c>
      <c r="BI279" s="103">
        <f t="shared" ref="BI279:BI288" si="60">IF(N279="nulová",J279,0)</f>
        <v>0</v>
      </c>
      <c r="BJ279" s="17" t="s">
        <v>90</v>
      </c>
      <c r="BK279" s="103">
        <f t="shared" ref="BK279:BK288" si="61">I279*H279</f>
        <v>0</v>
      </c>
    </row>
    <row r="280" spans="2:65" s="1" customFormat="1" ht="16.350000000000001" customHeight="1">
      <c r="B280" s="34"/>
      <c r="C280" s="193" t="s">
        <v>1</v>
      </c>
      <c r="D280" s="193" t="s">
        <v>184</v>
      </c>
      <c r="E280" s="194" t="s">
        <v>1</v>
      </c>
      <c r="F280" s="195" t="s">
        <v>1</v>
      </c>
      <c r="G280" s="196" t="s">
        <v>1</v>
      </c>
      <c r="H280" s="197"/>
      <c r="I280" s="198"/>
      <c r="J280" s="199">
        <f t="shared" si="55"/>
        <v>0</v>
      </c>
      <c r="K280" s="170"/>
      <c r="L280" s="34"/>
      <c r="M280" s="200" t="s">
        <v>1</v>
      </c>
      <c r="N280" s="201" t="s">
        <v>44</v>
      </c>
      <c r="T280" s="61"/>
      <c r="AT280" s="17" t="s">
        <v>433</v>
      </c>
      <c r="AU280" s="17" t="s">
        <v>85</v>
      </c>
      <c r="AY280" s="17" t="s">
        <v>433</v>
      </c>
      <c r="BE280" s="103">
        <f t="shared" si="56"/>
        <v>0</v>
      </c>
      <c r="BF280" s="103">
        <f t="shared" si="57"/>
        <v>0</v>
      </c>
      <c r="BG280" s="103">
        <f t="shared" si="58"/>
        <v>0</v>
      </c>
      <c r="BH280" s="103">
        <f t="shared" si="59"/>
        <v>0</v>
      </c>
      <c r="BI280" s="103">
        <f t="shared" si="60"/>
        <v>0</v>
      </c>
      <c r="BJ280" s="17" t="s">
        <v>90</v>
      </c>
      <c r="BK280" s="103">
        <f t="shared" si="61"/>
        <v>0</v>
      </c>
    </row>
    <row r="281" spans="2:65" s="1" customFormat="1" ht="16.350000000000001" customHeight="1">
      <c r="B281" s="34"/>
      <c r="C281" s="193" t="s">
        <v>1</v>
      </c>
      <c r="D281" s="193" t="s">
        <v>184</v>
      </c>
      <c r="E281" s="194" t="s">
        <v>1</v>
      </c>
      <c r="F281" s="195" t="s">
        <v>1</v>
      </c>
      <c r="G281" s="196" t="s">
        <v>1</v>
      </c>
      <c r="H281" s="197"/>
      <c r="I281" s="198"/>
      <c r="J281" s="199">
        <f t="shared" si="55"/>
        <v>0</v>
      </c>
      <c r="K281" s="170"/>
      <c r="L281" s="34"/>
      <c r="M281" s="200" t="s">
        <v>1</v>
      </c>
      <c r="N281" s="201" t="s">
        <v>44</v>
      </c>
      <c r="T281" s="61"/>
      <c r="AT281" s="17" t="s">
        <v>433</v>
      </c>
      <c r="AU281" s="17" t="s">
        <v>85</v>
      </c>
      <c r="AY281" s="17" t="s">
        <v>433</v>
      </c>
      <c r="BE281" s="103">
        <f t="shared" si="56"/>
        <v>0</v>
      </c>
      <c r="BF281" s="103">
        <f t="shared" si="57"/>
        <v>0</v>
      </c>
      <c r="BG281" s="103">
        <f t="shared" si="58"/>
        <v>0</v>
      </c>
      <c r="BH281" s="103">
        <f t="shared" si="59"/>
        <v>0</v>
      </c>
      <c r="BI281" s="103">
        <f t="shared" si="60"/>
        <v>0</v>
      </c>
      <c r="BJ281" s="17" t="s">
        <v>90</v>
      </c>
      <c r="BK281" s="103">
        <f t="shared" si="61"/>
        <v>0</v>
      </c>
    </row>
    <row r="282" spans="2:65" s="1" customFormat="1" ht="16.350000000000001" customHeight="1">
      <c r="B282" s="34"/>
      <c r="C282" s="193" t="s">
        <v>1</v>
      </c>
      <c r="D282" s="193" t="s">
        <v>184</v>
      </c>
      <c r="E282" s="194" t="s">
        <v>1</v>
      </c>
      <c r="F282" s="195" t="s">
        <v>1</v>
      </c>
      <c r="G282" s="196" t="s">
        <v>1</v>
      </c>
      <c r="H282" s="197"/>
      <c r="I282" s="198"/>
      <c r="J282" s="199">
        <f t="shared" si="55"/>
        <v>0</v>
      </c>
      <c r="K282" s="170"/>
      <c r="L282" s="34"/>
      <c r="M282" s="200" t="s">
        <v>1</v>
      </c>
      <c r="N282" s="201" t="s">
        <v>44</v>
      </c>
      <c r="T282" s="61"/>
      <c r="AT282" s="17" t="s">
        <v>433</v>
      </c>
      <c r="AU282" s="17" t="s">
        <v>85</v>
      </c>
      <c r="AY282" s="17" t="s">
        <v>433</v>
      </c>
      <c r="BE282" s="103">
        <f t="shared" si="56"/>
        <v>0</v>
      </c>
      <c r="BF282" s="103">
        <f t="shared" si="57"/>
        <v>0</v>
      </c>
      <c r="BG282" s="103">
        <f t="shared" si="58"/>
        <v>0</v>
      </c>
      <c r="BH282" s="103">
        <f t="shared" si="59"/>
        <v>0</v>
      </c>
      <c r="BI282" s="103">
        <f t="shared" si="60"/>
        <v>0</v>
      </c>
      <c r="BJ282" s="17" t="s">
        <v>90</v>
      </c>
      <c r="BK282" s="103">
        <f t="shared" si="61"/>
        <v>0</v>
      </c>
    </row>
    <row r="283" spans="2:65" s="1" customFormat="1" ht="16.350000000000001" customHeight="1">
      <c r="B283" s="34"/>
      <c r="C283" s="193" t="s">
        <v>1</v>
      </c>
      <c r="D283" s="193" t="s">
        <v>184</v>
      </c>
      <c r="E283" s="194" t="s">
        <v>1</v>
      </c>
      <c r="F283" s="195" t="s">
        <v>1</v>
      </c>
      <c r="G283" s="196" t="s">
        <v>1</v>
      </c>
      <c r="H283" s="197"/>
      <c r="I283" s="198"/>
      <c r="J283" s="199">
        <f t="shared" si="55"/>
        <v>0</v>
      </c>
      <c r="K283" s="170"/>
      <c r="L283" s="34"/>
      <c r="M283" s="200" t="s">
        <v>1</v>
      </c>
      <c r="N283" s="201" t="s">
        <v>44</v>
      </c>
      <c r="T283" s="61"/>
      <c r="AT283" s="17" t="s">
        <v>433</v>
      </c>
      <c r="AU283" s="17" t="s">
        <v>85</v>
      </c>
      <c r="AY283" s="17" t="s">
        <v>433</v>
      </c>
      <c r="BE283" s="103">
        <f t="shared" si="56"/>
        <v>0</v>
      </c>
      <c r="BF283" s="103">
        <f t="shared" si="57"/>
        <v>0</v>
      </c>
      <c r="BG283" s="103">
        <f t="shared" si="58"/>
        <v>0</v>
      </c>
      <c r="BH283" s="103">
        <f t="shared" si="59"/>
        <v>0</v>
      </c>
      <c r="BI283" s="103">
        <f t="shared" si="60"/>
        <v>0</v>
      </c>
      <c r="BJ283" s="17" t="s">
        <v>90</v>
      </c>
      <c r="BK283" s="103">
        <f t="shared" si="61"/>
        <v>0</v>
      </c>
    </row>
    <row r="284" spans="2:65" s="1" customFormat="1" ht="16.350000000000001" customHeight="1">
      <c r="B284" s="34"/>
      <c r="C284" s="193" t="s">
        <v>1</v>
      </c>
      <c r="D284" s="193" t="s">
        <v>184</v>
      </c>
      <c r="E284" s="194" t="s">
        <v>1</v>
      </c>
      <c r="F284" s="195" t="s">
        <v>1</v>
      </c>
      <c r="G284" s="196" t="s">
        <v>1</v>
      </c>
      <c r="H284" s="197"/>
      <c r="I284" s="198"/>
      <c r="J284" s="199">
        <f t="shared" si="55"/>
        <v>0</v>
      </c>
      <c r="K284" s="170"/>
      <c r="L284" s="34"/>
      <c r="M284" s="200" t="s">
        <v>1</v>
      </c>
      <c r="N284" s="201" t="s">
        <v>44</v>
      </c>
      <c r="T284" s="61"/>
      <c r="AT284" s="17" t="s">
        <v>433</v>
      </c>
      <c r="AU284" s="17" t="s">
        <v>85</v>
      </c>
      <c r="AY284" s="17" t="s">
        <v>433</v>
      </c>
      <c r="BE284" s="103">
        <f t="shared" si="56"/>
        <v>0</v>
      </c>
      <c r="BF284" s="103">
        <f t="shared" si="57"/>
        <v>0</v>
      </c>
      <c r="BG284" s="103">
        <f t="shared" si="58"/>
        <v>0</v>
      </c>
      <c r="BH284" s="103">
        <f t="shared" si="59"/>
        <v>0</v>
      </c>
      <c r="BI284" s="103">
        <f t="shared" si="60"/>
        <v>0</v>
      </c>
      <c r="BJ284" s="17" t="s">
        <v>90</v>
      </c>
      <c r="BK284" s="103">
        <f t="shared" si="61"/>
        <v>0</v>
      </c>
    </row>
    <row r="285" spans="2:65" s="1" customFormat="1" ht="16.350000000000001" customHeight="1">
      <c r="B285" s="34"/>
      <c r="C285" s="193" t="s">
        <v>1</v>
      </c>
      <c r="D285" s="193" t="s">
        <v>184</v>
      </c>
      <c r="E285" s="194" t="s">
        <v>1</v>
      </c>
      <c r="F285" s="195" t="s">
        <v>1</v>
      </c>
      <c r="G285" s="196" t="s">
        <v>1</v>
      </c>
      <c r="H285" s="197"/>
      <c r="I285" s="198"/>
      <c r="J285" s="199">
        <f t="shared" si="55"/>
        <v>0</v>
      </c>
      <c r="K285" s="170"/>
      <c r="L285" s="34"/>
      <c r="M285" s="200" t="s">
        <v>1</v>
      </c>
      <c r="N285" s="201" t="s">
        <v>44</v>
      </c>
      <c r="T285" s="61"/>
      <c r="AT285" s="17" t="s">
        <v>433</v>
      </c>
      <c r="AU285" s="17" t="s">
        <v>85</v>
      </c>
      <c r="AY285" s="17" t="s">
        <v>433</v>
      </c>
      <c r="BE285" s="103">
        <f t="shared" si="56"/>
        <v>0</v>
      </c>
      <c r="BF285" s="103">
        <f t="shared" si="57"/>
        <v>0</v>
      </c>
      <c r="BG285" s="103">
        <f t="shared" si="58"/>
        <v>0</v>
      </c>
      <c r="BH285" s="103">
        <f t="shared" si="59"/>
        <v>0</v>
      </c>
      <c r="BI285" s="103">
        <f t="shared" si="60"/>
        <v>0</v>
      </c>
      <c r="BJ285" s="17" t="s">
        <v>90</v>
      </c>
      <c r="BK285" s="103">
        <f t="shared" si="61"/>
        <v>0</v>
      </c>
    </row>
    <row r="286" spans="2:65" s="1" customFormat="1" ht="16.350000000000001" customHeight="1">
      <c r="B286" s="34"/>
      <c r="C286" s="193" t="s">
        <v>1</v>
      </c>
      <c r="D286" s="193" t="s">
        <v>184</v>
      </c>
      <c r="E286" s="194" t="s">
        <v>1</v>
      </c>
      <c r="F286" s="195" t="s">
        <v>1</v>
      </c>
      <c r="G286" s="196" t="s">
        <v>1</v>
      </c>
      <c r="H286" s="197"/>
      <c r="I286" s="198"/>
      <c r="J286" s="199">
        <f t="shared" si="55"/>
        <v>0</v>
      </c>
      <c r="K286" s="170"/>
      <c r="L286" s="34"/>
      <c r="M286" s="200" t="s">
        <v>1</v>
      </c>
      <c r="N286" s="201" t="s">
        <v>44</v>
      </c>
      <c r="T286" s="61"/>
      <c r="AT286" s="17" t="s">
        <v>433</v>
      </c>
      <c r="AU286" s="17" t="s">
        <v>85</v>
      </c>
      <c r="AY286" s="17" t="s">
        <v>433</v>
      </c>
      <c r="BE286" s="103">
        <f t="shared" si="56"/>
        <v>0</v>
      </c>
      <c r="BF286" s="103">
        <f t="shared" si="57"/>
        <v>0</v>
      </c>
      <c r="BG286" s="103">
        <f t="shared" si="58"/>
        <v>0</v>
      </c>
      <c r="BH286" s="103">
        <f t="shared" si="59"/>
        <v>0</v>
      </c>
      <c r="BI286" s="103">
        <f t="shared" si="60"/>
        <v>0</v>
      </c>
      <c r="BJ286" s="17" t="s">
        <v>90</v>
      </c>
      <c r="BK286" s="103">
        <f t="shared" si="61"/>
        <v>0</v>
      </c>
    </row>
    <row r="287" spans="2:65" s="1" customFormat="1" ht="16.350000000000001" customHeight="1">
      <c r="B287" s="34"/>
      <c r="C287" s="193" t="s">
        <v>1</v>
      </c>
      <c r="D287" s="193" t="s">
        <v>184</v>
      </c>
      <c r="E287" s="194" t="s">
        <v>1</v>
      </c>
      <c r="F287" s="195" t="s">
        <v>1</v>
      </c>
      <c r="G287" s="196" t="s">
        <v>1</v>
      </c>
      <c r="H287" s="197"/>
      <c r="I287" s="198"/>
      <c r="J287" s="199">
        <f t="shared" si="55"/>
        <v>0</v>
      </c>
      <c r="K287" s="170"/>
      <c r="L287" s="34"/>
      <c r="M287" s="200" t="s">
        <v>1</v>
      </c>
      <c r="N287" s="201" t="s">
        <v>44</v>
      </c>
      <c r="T287" s="61"/>
      <c r="AT287" s="17" t="s">
        <v>433</v>
      </c>
      <c r="AU287" s="17" t="s">
        <v>85</v>
      </c>
      <c r="AY287" s="17" t="s">
        <v>433</v>
      </c>
      <c r="BE287" s="103">
        <f t="shared" si="56"/>
        <v>0</v>
      </c>
      <c r="BF287" s="103">
        <f t="shared" si="57"/>
        <v>0</v>
      </c>
      <c r="BG287" s="103">
        <f t="shared" si="58"/>
        <v>0</v>
      </c>
      <c r="BH287" s="103">
        <f t="shared" si="59"/>
        <v>0</v>
      </c>
      <c r="BI287" s="103">
        <f t="shared" si="60"/>
        <v>0</v>
      </c>
      <c r="BJ287" s="17" t="s">
        <v>90</v>
      </c>
      <c r="BK287" s="103">
        <f t="shared" si="61"/>
        <v>0</v>
      </c>
    </row>
    <row r="288" spans="2:65" s="1" customFormat="1" ht="16.350000000000001" customHeight="1">
      <c r="B288" s="34"/>
      <c r="C288" s="193" t="s">
        <v>1</v>
      </c>
      <c r="D288" s="193" t="s">
        <v>184</v>
      </c>
      <c r="E288" s="194" t="s">
        <v>1</v>
      </c>
      <c r="F288" s="195" t="s">
        <v>1</v>
      </c>
      <c r="G288" s="196" t="s">
        <v>1</v>
      </c>
      <c r="H288" s="197"/>
      <c r="I288" s="198"/>
      <c r="J288" s="199">
        <f t="shared" si="55"/>
        <v>0</v>
      </c>
      <c r="K288" s="170"/>
      <c r="L288" s="34"/>
      <c r="M288" s="200" t="s">
        <v>1</v>
      </c>
      <c r="N288" s="201" t="s">
        <v>44</v>
      </c>
      <c r="O288" s="202"/>
      <c r="P288" s="202"/>
      <c r="Q288" s="202"/>
      <c r="R288" s="202"/>
      <c r="S288" s="202"/>
      <c r="T288" s="203"/>
      <c r="AT288" s="17" t="s">
        <v>433</v>
      </c>
      <c r="AU288" s="17" t="s">
        <v>85</v>
      </c>
      <c r="AY288" s="17" t="s">
        <v>433</v>
      </c>
      <c r="BE288" s="103">
        <f t="shared" si="56"/>
        <v>0</v>
      </c>
      <c r="BF288" s="103">
        <f t="shared" si="57"/>
        <v>0</v>
      </c>
      <c r="BG288" s="103">
        <f t="shared" si="58"/>
        <v>0</v>
      </c>
      <c r="BH288" s="103">
        <f t="shared" si="59"/>
        <v>0</v>
      </c>
      <c r="BI288" s="103">
        <f t="shared" si="60"/>
        <v>0</v>
      </c>
      <c r="BJ288" s="17" t="s">
        <v>90</v>
      </c>
      <c r="BK288" s="103">
        <f t="shared" si="61"/>
        <v>0</v>
      </c>
    </row>
    <row r="289" spans="2:12" s="1" customFormat="1" ht="6.95" customHeight="1">
      <c r="B289" s="49"/>
      <c r="C289" s="50"/>
      <c r="D289" s="50"/>
      <c r="E289" s="50"/>
      <c r="F289" s="50"/>
      <c r="G289" s="50"/>
      <c r="H289" s="50"/>
      <c r="I289" s="50"/>
      <c r="J289" s="50"/>
      <c r="K289" s="50"/>
      <c r="L289" s="34"/>
    </row>
  </sheetData>
  <sheetProtection algorithmName="SHA-512" hashValue="nhtw7rOupxRaj35Z+/5Miv96teKSqrrC3In1yaxMRQLKaxjGPoYTv4l7EWwRt8mfsH3Y351JtrlwyyaIpxm8LA==" saltValue="Nb00ZxHkgVH5chBlKJNnW9S9XyKcQp5myljnFb3xjW0mMZS4hQ+wFbo4xPXwcUBftrBAbvdEK1/rrt3VTCPqAw==" spinCount="100000" sheet="1" objects="1" scenarios="1" formatColumns="0" formatRows="0" autoFilter="0"/>
  <autoFilter ref="C137:K288" xr:uid="{00000000-0009-0000-0000-000008000000}"/>
  <mergeCells count="17">
    <mergeCell ref="E20:H20"/>
    <mergeCell ref="E29:H29"/>
    <mergeCell ref="E130:H130"/>
    <mergeCell ref="L2:V2"/>
    <mergeCell ref="D112:F112"/>
    <mergeCell ref="D113:F113"/>
    <mergeCell ref="D114:F114"/>
    <mergeCell ref="E126:H126"/>
    <mergeCell ref="E128:H128"/>
    <mergeCell ref="E85:H85"/>
    <mergeCell ref="E87:H87"/>
    <mergeCell ref="E89:H89"/>
    <mergeCell ref="D110:F110"/>
    <mergeCell ref="D111:F111"/>
    <mergeCell ref="E7:H7"/>
    <mergeCell ref="E9:H9"/>
    <mergeCell ref="E11:H11"/>
  </mergeCells>
  <dataValidations count="2">
    <dataValidation type="list" allowBlank="1" showInputMessage="1" showErrorMessage="1" error="Povolené sú hodnoty K, M." sqref="D279:D289" xr:uid="{00000000-0002-0000-0800-000000000000}">
      <formula1>"K, M"</formula1>
    </dataValidation>
    <dataValidation type="list" allowBlank="1" showInputMessage="1" showErrorMessage="1" error="Povolené sú hodnoty základná, znížená, nulová." sqref="N279:N289" xr:uid="{00000000-0002-0000-08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12</vt:i4>
      </vt:variant>
      <vt:variant>
        <vt:lpstr>Pomenované rozsahy</vt:lpstr>
      </vt:variant>
      <vt:variant>
        <vt:i4>24</vt:i4>
      </vt:variant>
    </vt:vector>
  </HeadingPairs>
  <TitlesOfParts>
    <vt:vector size="36" baseType="lpstr">
      <vt:lpstr>Rekapitulácia stavby</vt:lpstr>
      <vt:lpstr>01-01-01 - Búracie práce</vt:lpstr>
      <vt:lpstr>01-01-02 - Navrhovaný stav</vt:lpstr>
      <vt:lpstr>01-01-03 - PSV, stolárske...</vt:lpstr>
      <vt:lpstr>01-01-04 - Výplne otvorov</vt:lpstr>
      <vt:lpstr>01-01-05 - Lešenie, čistenie</vt:lpstr>
      <vt:lpstr>02-c - Zdravotechnika</vt:lpstr>
      <vt:lpstr>02-d - Vykurovanie</vt:lpstr>
      <vt:lpstr>02-e - Elektroinštalácie</vt:lpstr>
      <vt:lpstr>02-f - Vzduchotechnika</vt:lpstr>
      <vt:lpstr>02-h - Chladenie</vt:lpstr>
      <vt:lpstr>Zoznam figúr</vt:lpstr>
      <vt:lpstr>'01-01-01 - Búracie práce'!Názvy_tlače</vt:lpstr>
      <vt:lpstr>'01-01-02 - Navrhovaný stav'!Názvy_tlače</vt:lpstr>
      <vt:lpstr>'01-01-03 - PSV, stolárske...'!Názvy_tlače</vt:lpstr>
      <vt:lpstr>'01-01-04 - Výplne otvorov'!Názvy_tlače</vt:lpstr>
      <vt:lpstr>'01-01-05 - Lešenie, čistenie'!Názvy_tlače</vt:lpstr>
      <vt:lpstr>'02-c - Zdravotechnika'!Názvy_tlače</vt:lpstr>
      <vt:lpstr>'02-d - Vykurovanie'!Názvy_tlače</vt:lpstr>
      <vt:lpstr>'02-e - Elektroinštalácie'!Názvy_tlače</vt:lpstr>
      <vt:lpstr>'02-f - Vzduchotechnika'!Názvy_tlače</vt:lpstr>
      <vt:lpstr>'02-h - Chladenie'!Názvy_tlače</vt:lpstr>
      <vt:lpstr>'Rekapitulácia stavby'!Názvy_tlače</vt:lpstr>
      <vt:lpstr>'Zoznam figúr'!Názvy_tlače</vt:lpstr>
      <vt:lpstr>'01-01-01 - Búracie práce'!Oblasť_tlače</vt:lpstr>
      <vt:lpstr>'01-01-02 - Navrhovaný stav'!Oblasť_tlače</vt:lpstr>
      <vt:lpstr>'01-01-03 - PSV, stolárske...'!Oblasť_tlače</vt:lpstr>
      <vt:lpstr>'01-01-04 - Výplne otvorov'!Oblasť_tlače</vt:lpstr>
      <vt:lpstr>'01-01-05 - Lešenie, čistenie'!Oblasť_tlače</vt:lpstr>
      <vt:lpstr>'02-c - Zdravotechnika'!Oblasť_tlače</vt:lpstr>
      <vt:lpstr>'02-d - Vykurovanie'!Oblasť_tlače</vt:lpstr>
      <vt:lpstr>'02-e - Elektroinštalácie'!Oblasť_tlače</vt:lpstr>
      <vt:lpstr>'02-f - Vzduchotechnika'!Oblasť_tlače</vt:lpstr>
      <vt:lpstr>'02-h - Chladenie'!Oblasť_tlače</vt:lpstr>
      <vt:lpstr>'Rekapitulácia stavby'!Oblasť_tlače</vt:lpstr>
      <vt:lpstr>'Zoznam figúr'!Oblasť_tlače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THINKPAD-P50\Kovacs</dc:creator>
  <cp:lastModifiedBy>OB-Belstav</cp:lastModifiedBy>
  <dcterms:created xsi:type="dcterms:W3CDTF">2022-12-21T15:15:38Z</dcterms:created>
  <dcterms:modified xsi:type="dcterms:W3CDTF">2023-02-10T09:18:44Z</dcterms:modified>
</cp:coreProperties>
</file>