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brano/Downloads/"/>
    </mc:Choice>
  </mc:AlternateContent>
  <xr:revisionPtr revIDLastSave="0" documentId="13_ncr:1_{A1687DD8-59C6-7A40-BF04-BA3CB1E70F3A}" xr6:coauthVersionLast="47" xr6:coauthVersionMax="47" xr10:uidLastSave="{00000000-0000-0000-0000-000000000000}"/>
  <bookViews>
    <workbookView xWindow="0" yWindow="460" windowWidth="28800" windowHeight="16580" xr2:uid="{00000000-000D-0000-FFFF-FFFF00000000}"/>
  </bookViews>
  <sheets>
    <sheet name="Rekapitulácia stavby" sheetId="1" r:id="rId1"/>
    <sheet name="01-01-01 - Búracie práce" sheetId="2" r:id="rId2"/>
    <sheet name="01-01-02 - Navrhovaný stav" sheetId="3" r:id="rId3"/>
    <sheet name="01-01-03 - PSV, stolárske..." sheetId="4" r:id="rId4"/>
    <sheet name="01-01-04 - Výplne otvorov" sheetId="5" r:id="rId5"/>
    <sheet name="01-01-05 - Lešenie, čistenie" sheetId="6" r:id="rId6"/>
    <sheet name="02-c - Zdravotechnika" sheetId="7" r:id="rId7"/>
    <sheet name="02-d - Vykurovanie" sheetId="8" r:id="rId8"/>
    <sheet name="02-e - Elektroinštalácie" sheetId="9" r:id="rId9"/>
    <sheet name="02-f - Vzduchotechnika" sheetId="10" r:id="rId10"/>
    <sheet name="02-h - Chladenie" sheetId="11" r:id="rId11"/>
  </sheets>
  <definedNames>
    <definedName name="_xlnm._FilterDatabase" localSheetId="1" hidden="1">'01-01-01 - Búracie práce'!$C$131:$K$249</definedName>
    <definedName name="_xlnm._FilterDatabase" localSheetId="2" hidden="1">'01-01-02 - Navrhovaný stav'!$C$134:$K$268</definedName>
    <definedName name="_xlnm._FilterDatabase" localSheetId="3" hidden="1">'01-01-03 - PSV, stolárske...'!$C$124:$K$144</definedName>
    <definedName name="_xlnm._FilterDatabase" localSheetId="4" hidden="1">'01-01-04 - Výplne otvorov'!$C$124:$K$138</definedName>
    <definedName name="_xlnm._FilterDatabase" localSheetId="5" hidden="1">'01-01-05 - Lešenie, čistenie'!$C$125:$K$136</definedName>
    <definedName name="_xlnm._FilterDatabase" localSheetId="6" hidden="1">'02-c - Zdravotechnika'!$C$126:$K$238</definedName>
    <definedName name="_xlnm._FilterDatabase" localSheetId="7" hidden="1">'02-d - Vykurovanie'!$C$119:$K$144</definedName>
    <definedName name="_xlnm._FilterDatabase" localSheetId="8" hidden="1">'02-e - Elektroinštalácie'!$C$123:$K$264</definedName>
    <definedName name="_xlnm._FilterDatabase" localSheetId="9" hidden="1">'02-f - Vzduchotechnika'!$C$118:$K$158</definedName>
    <definedName name="_xlnm._FilterDatabase" localSheetId="10" hidden="1">'02-h - Chladenie'!$C$121:$K$150</definedName>
    <definedName name="_xlnm.Print_Area" localSheetId="1">'01-01-01 - Búracie práce'!$C$4:$J$76,'01-01-01 - Búracie práce'!$C$117:$J$249</definedName>
    <definedName name="_xlnm.Print_Area" localSheetId="2">'01-01-02 - Navrhovaný stav'!$C$4:$J$76,'01-01-02 - Navrhovaný stav'!$C$120:$J$268</definedName>
    <definedName name="_xlnm.Print_Area" localSheetId="3">'01-01-03 - PSV, stolárske...'!$C$4:$J$76,'01-01-03 - PSV, stolárske...'!$C$110:$J$144</definedName>
    <definedName name="_xlnm.Print_Area" localSheetId="4">'01-01-04 - Výplne otvorov'!$C$4:$J$76,'01-01-04 - Výplne otvorov'!$C$110:$J$138</definedName>
    <definedName name="_xlnm.Print_Area" localSheetId="5">'01-01-05 - Lešenie, čistenie'!$C$4:$J$76,'01-01-05 - Lešenie, čistenie'!$C$111:$J$136</definedName>
    <definedName name="_xlnm.Print_Area" localSheetId="6">'02-c - Zdravotechnika'!$C$4:$J$76,'02-c - Zdravotechnika'!$C$114:$J$238</definedName>
    <definedName name="_xlnm.Print_Area" localSheetId="7">'02-d - Vykurovanie'!$C$4:$J$76,'02-d - Vykurovanie'!$C$107:$J$144</definedName>
    <definedName name="_xlnm.Print_Area" localSheetId="8">'02-e - Elektroinštalácie'!$C$4:$J$76,'02-e - Elektroinštalácie'!$C$111:$J$264</definedName>
    <definedName name="_xlnm.Print_Area" localSheetId="9">'02-f - Vzduchotechnika'!$C$4:$J$76,'02-f - Vzduchotechnika'!$C$106:$J$158</definedName>
    <definedName name="_xlnm.Print_Area" localSheetId="10">'02-h - Chladenie'!$C$4:$J$76,'02-h - Chladenie'!$C$109:$J$150</definedName>
    <definedName name="_xlnm.Print_Area" localSheetId="0">'Rekapitulácia stavby'!$D$4:$AO$76,'Rekapitulácia stavby'!$C$82:$AQ$106</definedName>
    <definedName name="_xlnm.Print_Titles" localSheetId="1">'01-01-01 - Búracie práce'!$131:$131</definedName>
    <definedName name="_xlnm.Print_Titles" localSheetId="2">'01-01-02 - Navrhovaný stav'!$134:$134</definedName>
    <definedName name="_xlnm.Print_Titles" localSheetId="3">'01-01-03 - PSV, stolárske...'!$124:$124</definedName>
    <definedName name="_xlnm.Print_Titles" localSheetId="4">'01-01-04 - Výplne otvorov'!$124:$124</definedName>
    <definedName name="_xlnm.Print_Titles" localSheetId="5">'01-01-05 - Lešenie, čistenie'!$125:$125</definedName>
    <definedName name="_xlnm.Print_Titles" localSheetId="6">'02-c - Zdravotechnika'!$126:$126</definedName>
    <definedName name="_xlnm.Print_Titles" localSheetId="7">'02-d - Vykurovanie'!$119:$119</definedName>
    <definedName name="_xlnm.Print_Titles" localSheetId="8">'02-e - Elektroinštalácie'!$123:$123</definedName>
    <definedName name="_xlnm.Print_Titles" localSheetId="9">'02-f - Vzduchotechnika'!$118:$118</definedName>
    <definedName name="_xlnm.Print_Titles" localSheetId="10">'02-h - Chladenie'!$121:$121</definedName>
    <definedName name="_xlnm.Print_Titles" localSheetId="0">'Rekapitulácia stavby'!$92:$92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0" i="11" l="1"/>
  <c r="J102" i="11" s="1"/>
  <c r="J37" i="11"/>
  <c r="J36" i="11"/>
  <c r="AY105" i="1" s="1"/>
  <c r="J35" i="11"/>
  <c r="AX105" i="1" s="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5" i="11"/>
  <c r="BH125" i="11"/>
  <c r="BG125" i="11"/>
  <c r="BE125" i="11"/>
  <c r="T125" i="11"/>
  <c r="T124" i="11"/>
  <c r="R125" i="11"/>
  <c r="R124" i="11"/>
  <c r="P125" i="11"/>
  <c r="P124" i="11"/>
  <c r="F119" i="11"/>
  <c r="F118" i="11"/>
  <c r="F116" i="11"/>
  <c r="E114" i="11"/>
  <c r="F92" i="11"/>
  <c r="F91" i="11"/>
  <c r="F89" i="11"/>
  <c r="E87" i="11"/>
  <c r="J24" i="11"/>
  <c r="E24" i="11"/>
  <c r="J119" i="11" s="1"/>
  <c r="J23" i="11"/>
  <c r="J21" i="11"/>
  <c r="E21" i="11"/>
  <c r="J118" i="11" s="1"/>
  <c r="J20" i="11"/>
  <c r="J12" i="11"/>
  <c r="J116" i="11"/>
  <c r="E7" i="11"/>
  <c r="E112" i="11"/>
  <c r="J158" i="10"/>
  <c r="J37" i="10"/>
  <c r="J36" i="10"/>
  <c r="AY104" i="1"/>
  <c r="J35" i="10"/>
  <c r="AX104" i="1"/>
  <c r="J99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BI122" i="10"/>
  <c r="BH122" i="10"/>
  <c r="BG122" i="10"/>
  <c r="BE122" i="10"/>
  <c r="T122" i="10"/>
  <c r="R122" i="10"/>
  <c r="P122" i="10"/>
  <c r="BI121" i="10"/>
  <c r="BH121" i="10"/>
  <c r="BG121" i="10"/>
  <c r="BE121" i="10"/>
  <c r="T121" i="10"/>
  <c r="R121" i="10"/>
  <c r="P121" i="10"/>
  <c r="F116" i="10"/>
  <c r="F115" i="10"/>
  <c r="F113" i="10"/>
  <c r="E111" i="10"/>
  <c r="F92" i="10"/>
  <c r="F91" i="10"/>
  <c r="F89" i="10"/>
  <c r="E87" i="10"/>
  <c r="J24" i="10"/>
  <c r="E24" i="10"/>
  <c r="J116" i="10"/>
  <c r="J23" i="10"/>
  <c r="J21" i="10"/>
  <c r="E21" i="10"/>
  <c r="J115" i="10" s="1"/>
  <c r="J20" i="10"/>
  <c r="J12" i="10"/>
  <c r="J113" i="10" s="1"/>
  <c r="E7" i="10"/>
  <c r="E109" i="10"/>
  <c r="J264" i="9"/>
  <c r="J104" i="9" s="1"/>
  <c r="J37" i="9"/>
  <c r="J36" i="9"/>
  <c r="AY103" i="1"/>
  <c r="J35" i="9"/>
  <c r="AX103" i="1" s="1"/>
  <c r="BI263" i="9"/>
  <c r="BH263" i="9"/>
  <c r="BG263" i="9"/>
  <c r="BE263" i="9"/>
  <c r="T263" i="9"/>
  <c r="R263" i="9"/>
  <c r="P263" i="9"/>
  <c r="BI262" i="9"/>
  <c r="BH262" i="9"/>
  <c r="BG262" i="9"/>
  <c r="BE262" i="9"/>
  <c r="T262" i="9"/>
  <c r="R262" i="9"/>
  <c r="P262" i="9"/>
  <c r="BI261" i="9"/>
  <c r="BH261" i="9"/>
  <c r="BG261" i="9"/>
  <c r="BE261" i="9"/>
  <c r="T261" i="9"/>
  <c r="R261" i="9"/>
  <c r="P261" i="9"/>
  <c r="BI259" i="9"/>
  <c r="BH259" i="9"/>
  <c r="BG259" i="9"/>
  <c r="BE259" i="9"/>
  <c r="T259" i="9"/>
  <c r="R259" i="9"/>
  <c r="P259" i="9"/>
  <c r="BI258" i="9"/>
  <c r="BH258" i="9"/>
  <c r="BG258" i="9"/>
  <c r="BE258" i="9"/>
  <c r="T258" i="9"/>
  <c r="R258" i="9"/>
  <c r="P258" i="9"/>
  <c r="BI256" i="9"/>
  <c r="BH256" i="9"/>
  <c r="BG256" i="9"/>
  <c r="BE256" i="9"/>
  <c r="T256" i="9"/>
  <c r="R256" i="9"/>
  <c r="P256" i="9"/>
  <c r="BI255" i="9"/>
  <c r="BH255" i="9"/>
  <c r="BG255" i="9"/>
  <c r="BE255" i="9"/>
  <c r="T255" i="9"/>
  <c r="R255" i="9"/>
  <c r="P255" i="9"/>
  <c r="BI253" i="9"/>
  <c r="BH253" i="9"/>
  <c r="BG253" i="9"/>
  <c r="BE253" i="9"/>
  <c r="T253" i="9"/>
  <c r="R253" i="9"/>
  <c r="P253" i="9"/>
  <c r="BI252" i="9"/>
  <c r="BH252" i="9"/>
  <c r="BG252" i="9"/>
  <c r="BE252" i="9"/>
  <c r="T252" i="9"/>
  <c r="R252" i="9"/>
  <c r="P252" i="9"/>
  <c r="BI251" i="9"/>
  <c r="BH251" i="9"/>
  <c r="BG251" i="9"/>
  <c r="BE251" i="9"/>
  <c r="T251" i="9"/>
  <c r="R251" i="9"/>
  <c r="P251" i="9"/>
  <c r="BI250" i="9"/>
  <c r="BH250" i="9"/>
  <c r="BG250" i="9"/>
  <c r="BE250" i="9"/>
  <c r="T250" i="9"/>
  <c r="R250" i="9"/>
  <c r="P250" i="9"/>
  <c r="BI249" i="9"/>
  <c r="BH249" i="9"/>
  <c r="BG249" i="9"/>
  <c r="BE249" i="9"/>
  <c r="T249" i="9"/>
  <c r="R249" i="9"/>
  <c r="P249" i="9"/>
  <c r="BI248" i="9"/>
  <c r="BH248" i="9"/>
  <c r="BG248" i="9"/>
  <c r="BE248" i="9"/>
  <c r="T248" i="9"/>
  <c r="R248" i="9"/>
  <c r="P248" i="9"/>
  <c r="BI247" i="9"/>
  <c r="BH247" i="9"/>
  <c r="BG247" i="9"/>
  <c r="BE247" i="9"/>
  <c r="T247" i="9"/>
  <c r="R247" i="9"/>
  <c r="P247" i="9"/>
  <c r="BI246" i="9"/>
  <c r="BH246" i="9"/>
  <c r="BG246" i="9"/>
  <c r="BE246" i="9"/>
  <c r="T246" i="9"/>
  <c r="R246" i="9"/>
  <c r="P246" i="9"/>
  <c r="BI245" i="9"/>
  <c r="BH245" i="9"/>
  <c r="BG245" i="9"/>
  <c r="BE245" i="9"/>
  <c r="T245" i="9"/>
  <c r="R245" i="9"/>
  <c r="P245" i="9"/>
  <c r="BI244" i="9"/>
  <c r="BH244" i="9"/>
  <c r="BG244" i="9"/>
  <c r="BE244" i="9"/>
  <c r="T244" i="9"/>
  <c r="R244" i="9"/>
  <c r="P244" i="9"/>
  <c r="BI243" i="9"/>
  <c r="BH243" i="9"/>
  <c r="BG243" i="9"/>
  <c r="BE243" i="9"/>
  <c r="T243" i="9"/>
  <c r="R243" i="9"/>
  <c r="P243" i="9"/>
  <c r="BI242" i="9"/>
  <c r="BH242" i="9"/>
  <c r="BG242" i="9"/>
  <c r="BE242" i="9"/>
  <c r="T242" i="9"/>
  <c r="R242" i="9"/>
  <c r="P242" i="9"/>
  <c r="BI241" i="9"/>
  <c r="BH241" i="9"/>
  <c r="BG241" i="9"/>
  <c r="BE241" i="9"/>
  <c r="T241" i="9"/>
  <c r="R241" i="9"/>
  <c r="P241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8" i="9"/>
  <c r="BH238" i="9"/>
  <c r="BG238" i="9"/>
  <c r="BE238" i="9"/>
  <c r="T238" i="9"/>
  <c r="R238" i="9"/>
  <c r="P238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5" i="9"/>
  <c r="BH235" i="9"/>
  <c r="BG235" i="9"/>
  <c r="BE235" i="9"/>
  <c r="T235" i="9"/>
  <c r="R235" i="9"/>
  <c r="P235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6" i="9"/>
  <c r="BH226" i="9"/>
  <c r="BG226" i="9"/>
  <c r="BE226" i="9"/>
  <c r="T226" i="9"/>
  <c r="R226" i="9"/>
  <c r="P226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20" i="9"/>
  <c r="BH220" i="9"/>
  <c r="BG220" i="9"/>
  <c r="BE220" i="9"/>
  <c r="T220" i="9"/>
  <c r="R220" i="9"/>
  <c r="P220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F121" i="9"/>
  <c r="F120" i="9"/>
  <c r="F118" i="9"/>
  <c r="E116" i="9"/>
  <c r="F92" i="9"/>
  <c r="F91" i="9"/>
  <c r="F89" i="9"/>
  <c r="E87" i="9"/>
  <c r="J24" i="9"/>
  <c r="E24" i="9"/>
  <c r="J92" i="9" s="1"/>
  <c r="J23" i="9"/>
  <c r="J21" i="9"/>
  <c r="E21" i="9"/>
  <c r="J120" i="9"/>
  <c r="J20" i="9"/>
  <c r="J12" i="9"/>
  <c r="J118" i="9" s="1"/>
  <c r="E7" i="9"/>
  <c r="E114" i="9"/>
  <c r="J144" i="8"/>
  <c r="J100" i="8" s="1"/>
  <c r="J37" i="8"/>
  <c r="J36" i="8"/>
  <c r="AY102" i="1" s="1"/>
  <c r="J35" i="8"/>
  <c r="AX102" i="1" s="1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38" i="8"/>
  <c r="BH138" i="8"/>
  <c r="BG138" i="8"/>
  <c r="BE138" i="8"/>
  <c r="T138" i="8"/>
  <c r="R138" i="8"/>
  <c r="P138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F117" i="8"/>
  <c r="F116" i="8"/>
  <c r="F114" i="8"/>
  <c r="E112" i="8"/>
  <c r="F92" i="8"/>
  <c r="F91" i="8"/>
  <c r="F89" i="8"/>
  <c r="E87" i="8"/>
  <c r="J24" i="8"/>
  <c r="E24" i="8"/>
  <c r="J92" i="8" s="1"/>
  <c r="J23" i="8"/>
  <c r="J21" i="8"/>
  <c r="E21" i="8"/>
  <c r="J91" i="8"/>
  <c r="J20" i="8"/>
  <c r="J12" i="8"/>
  <c r="J114" i="8" s="1"/>
  <c r="E7" i="8"/>
  <c r="E85" i="8"/>
  <c r="J238" i="7"/>
  <c r="J37" i="7"/>
  <c r="J36" i="7"/>
  <c r="AY101" i="1" s="1"/>
  <c r="J35" i="7"/>
  <c r="AX101" i="1" s="1"/>
  <c r="J107" i="7"/>
  <c r="BI237" i="7"/>
  <c r="BH237" i="7"/>
  <c r="BG237" i="7"/>
  <c r="BE237" i="7"/>
  <c r="T237" i="7"/>
  <c r="R237" i="7"/>
  <c r="P237" i="7"/>
  <c r="BI236" i="7"/>
  <c r="BH236" i="7"/>
  <c r="BG236" i="7"/>
  <c r="BE236" i="7"/>
  <c r="T236" i="7"/>
  <c r="R236" i="7"/>
  <c r="P236" i="7"/>
  <c r="BI235" i="7"/>
  <c r="BH235" i="7"/>
  <c r="BG235" i="7"/>
  <c r="BE235" i="7"/>
  <c r="T235" i="7"/>
  <c r="R235" i="7"/>
  <c r="P235" i="7"/>
  <c r="BI233" i="7"/>
  <c r="BH233" i="7"/>
  <c r="BG233" i="7"/>
  <c r="BE233" i="7"/>
  <c r="T233" i="7"/>
  <c r="R233" i="7"/>
  <c r="P233" i="7"/>
  <c r="BI232" i="7"/>
  <c r="BH232" i="7"/>
  <c r="BG232" i="7"/>
  <c r="BE232" i="7"/>
  <c r="T232" i="7"/>
  <c r="R232" i="7"/>
  <c r="P232" i="7"/>
  <c r="BI231" i="7"/>
  <c r="BH231" i="7"/>
  <c r="BG231" i="7"/>
  <c r="BE231" i="7"/>
  <c r="T231" i="7"/>
  <c r="R231" i="7"/>
  <c r="P231" i="7"/>
  <c r="BI229" i="7"/>
  <c r="BH229" i="7"/>
  <c r="BG229" i="7"/>
  <c r="BE229" i="7"/>
  <c r="T229" i="7"/>
  <c r="R229" i="7"/>
  <c r="P229" i="7"/>
  <c r="BI228" i="7"/>
  <c r="BH228" i="7"/>
  <c r="BG228" i="7"/>
  <c r="BE228" i="7"/>
  <c r="T228" i="7"/>
  <c r="R228" i="7"/>
  <c r="P228" i="7"/>
  <c r="BI227" i="7"/>
  <c r="BH227" i="7"/>
  <c r="BG227" i="7"/>
  <c r="BE227" i="7"/>
  <c r="T227" i="7"/>
  <c r="R227" i="7"/>
  <c r="P227" i="7"/>
  <c r="BI226" i="7"/>
  <c r="BH226" i="7"/>
  <c r="BG226" i="7"/>
  <c r="BE226" i="7"/>
  <c r="T226" i="7"/>
  <c r="R226" i="7"/>
  <c r="P226" i="7"/>
  <c r="BI225" i="7"/>
  <c r="BH225" i="7"/>
  <c r="BG225" i="7"/>
  <c r="BE225" i="7"/>
  <c r="T225" i="7"/>
  <c r="R225" i="7"/>
  <c r="P225" i="7"/>
  <c r="BI224" i="7"/>
  <c r="BH224" i="7"/>
  <c r="BG224" i="7"/>
  <c r="BE224" i="7"/>
  <c r="T224" i="7"/>
  <c r="R224" i="7"/>
  <c r="P224" i="7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6" i="7"/>
  <c r="BH146" i="7"/>
  <c r="BG146" i="7"/>
  <c r="BE146" i="7"/>
  <c r="T146" i="7"/>
  <c r="T145" i="7" s="1"/>
  <c r="R146" i="7"/>
  <c r="R145" i="7" s="1"/>
  <c r="P146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F124" i="7"/>
  <c r="F123" i="7"/>
  <c r="F121" i="7"/>
  <c r="E119" i="7"/>
  <c r="F92" i="7"/>
  <c r="F91" i="7"/>
  <c r="F89" i="7"/>
  <c r="E87" i="7"/>
  <c r="J24" i="7"/>
  <c r="E24" i="7"/>
  <c r="J92" i="7" s="1"/>
  <c r="J23" i="7"/>
  <c r="J21" i="7"/>
  <c r="E21" i="7"/>
  <c r="J91" i="7" s="1"/>
  <c r="J20" i="7"/>
  <c r="J12" i="7"/>
  <c r="J121" i="7" s="1"/>
  <c r="E7" i="7"/>
  <c r="E117" i="7"/>
  <c r="J136" i="6"/>
  <c r="J104" i="6" s="1"/>
  <c r="J39" i="6"/>
  <c r="J38" i="6"/>
  <c r="AY100" i="1"/>
  <c r="J37" i="6"/>
  <c r="AX100" i="1" s="1"/>
  <c r="BI135" i="6"/>
  <c r="BH135" i="6"/>
  <c r="BG135" i="6"/>
  <c r="BE135" i="6"/>
  <c r="T135" i="6"/>
  <c r="T134" i="6"/>
  <c r="T133" i="6" s="1"/>
  <c r="R135" i="6"/>
  <c r="R134" i="6"/>
  <c r="R133" i="6"/>
  <c r="P135" i="6"/>
  <c r="P134" i="6" s="1"/>
  <c r="P133" i="6" s="1"/>
  <c r="BI132" i="6"/>
  <c r="BH132" i="6"/>
  <c r="BG132" i="6"/>
  <c r="BE132" i="6"/>
  <c r="T132" i="6"/>
  <c r="T131" i="6" s="1"/>
  <c r="R132" i="6"/>
  <c r="R131" i="6" s="1"/>
  <c r="P132" i="6"/>
  <c r="P131" i="6" s="1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F123" i="6"/>
  <c r="F122" i="6"/>
  <c r="F120" i="6"/>
  <c r="E118" i="6"/>
  <c r="F94" i="6"/>
  <c r="F93" i="6"/>
  <c r="F91" i="6"/>
  <c r="E89" i="6"/>
  <c r="J26" i="6"/>
  <c r="E26" i="6"/>
  <c r="J123" i="6" s="1"/>
  <c r="J25" i="6"/>
  <c r="J23" i="6"/>
  <c r="E23" i="6"/>
  <c r="J122" i="6" s="1"/>
  <c r="J22" i="6"/>
  <c r="J14" i="6"/>
  <c r="J91" i="6" s="1"/>
  <c r="E7" i="6"/>
  <c r="E114" i="6"/>
  <c r="J138" i="5"/>
  <c r="J103" i="5" s="1"/>
  <c r="J39" i="5"/>
  <c r="J38" i="5"/>
  <c r="AY99" i="1" s="1"/>
  <c r="J37" i="5"/>
  <c r="AX99" i="1" s="1"/>
  <c r="BI137" i="5"/>
  <c r="BH137" i="5"/>
  <c r="BG137" i="5"/>
  <c r="BE137" i="5"/>
  <c r="T137" i="5"/>
  <c r="T136" i="5"/>
  <c r="R137" i="5"/>
  <c r="R136" i="5"/>
  <c r="P137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F37" i="5" s="1"/>
  <c r="BE129" i="5"/>
  <c r="T129" i="5"/>
  <c r="R129" i="5"/>
  <c r="P129" i="5"/>
  <c r="BI128" i="5"/>
  <c r="BH128" i="5"/>
  <c r="BG128" i="5"/>
  <c r="BE128" i="5"/>
  <c r="T128" i="5"/>
  <c r="R128" i="5"/>
  <c r="P128" i="5"/>
  <c r="F122" i="5"/>
  <c r="F121" i="5"/>
  <c r="F119" i="5"/>
  <c r="E117" i="5"/>
  <c r="F94" i="5"/>
  <c r="F93" i="5"/>
  <c r="F91" i="5"/>
  <c r="E89" i="5"/>
  <c r="J26" i="5"/>
  <c r="E26" i="5"/>
  <c r="J122" i="5" s="1"/>
  <c r="J25" i="5"/>
  <c r="J23" i="5"/>
  <c r="E23" i="5"/>
  <c r="J121" i="5" s="1"/>
  <c r="J22" i="5"/>
  <c r="J14" i="5"/>
  <c r="J91" i="5" s="1"/>
  <c r="E7" i="5"/>
  <c r="E85" i="5" s="1"/>
  <c r="J144" i="4"/>
  <c r="J103" i="4" s="1"/>
  <c r="J39" i="4"/>
  <c r="J38" i="4"/>
  <c r="AY98" i="1" s="1"/>
  <c r="J37" i="4"/>
  <c r="AX98" i="1" s="1"/>
  <c r="BI143" i="4"/>
  <c r="BH143" i="4"/>
  <c r="BG143" i="4"/>
  <c r="BE143" i="4"/>
  <c r="T143" i="4"/>
  <c r="T142" i="4"/>
  <c r="R143" i="4"/>
  <c r="R142" i="4"/>
  <c r="P143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F122" i="4"/>
  <c r="F121" i="4"/>
  <c r="F119" i="4"/>
  <c r="E117" i="4"/>
  <c r="F94" i="4"/>
  <c r="F93" i="4"/>
  <c r="F91" i="4"/>
  <c r="E89" i="4"/>
  <c r="J26" i="4"/>
  <c r="E26" i="4"/>
  <c r="J94" i="4" s="1"/>
  <c r="J25" i="4"/>
  <c r="J23" i="4"/>
  <c r="E23" i="4"/>
  <c r="J121" i="4"/>
  <c r="J22" i="4"/>
  <c r="J14" i="4"/>
  <c r="J119" i="4" s="1"/>
  <c r="E7" i="4"/>
  <c r="E113" i="4"/>
  <c r="J268" i="3"/>
  <c r="J113" i="3" s="1"/>
  <c r="J39" i="3"/>
  <c r="J38" i="3"/>
  <c r="AY97" i="1" s="1"/>
  <c r="J37" i="3"/>
  <c r="AX97" i="1" s="1"/>
  <c r="BI267" i="3"/>
  <c r="BH267" i="3"/>
  <c r="BG267" i="3"/>
  <c r="BE267" i="3"/>
  <c r="T267" i="3"/>
  <c r="T266" i="3"/>
  <c r="R267" i="3"/>
  <c r="R266" i="3" s="1"/>
  <c r="P267" i="3"/>
  <c r="P266" i="3"/>
  <c r="BI265" i="3"/>
  <c r="BH265" i="3"/>
  <c r="BG265" i="3"/>
  <c r="BE265" i="3"/>
  <c r="T265" i="3"/>
  <c r="R265" i="3"/>
  <c r="P265" i="3"/>
  <c r="BI262" i="3"/>
  <c r="BH262" i="3"/>
  <c r="BG262" i="3"/>
  <c r="BE262" i="3"/>
  <c r="T262" i="3"/>
  <c r="R262" i="3"/>
  <c r="P262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3" i="3"/>
  <c r="BH253" i="3"/>
  <c r="BG253" i="3"/>
  <c r="BE253" i="3"/>
  <c r="T253" i="3"/>
  <c r="R253" i="3"/>
  <c r="P253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7" i="3"/>
  <c r="BH247" i="3"/>
  <c r="BG247" i="3"/>
  <c r="BE247" i="3"/>
  <c r="T247" i="3"/>
  <c r="R247" i="3"/>
  <c r="P247" i="3"/>
  <c r="BI244" i="3"/>
  <c r="BH244" i="3"/>
  <c r="BG244" i="3"/>
  <c r="BE244" i="3"/>
  <c r="T244" i="3"/>
  <c r="R244" i="3"/>
  <c r="P244" i="3"/>
  <c r="BI242" i="3"/>
  <c r="BH242" i="3"/>
  <c r="BG242" i="3"/>
  <c r="BE242" i="3"/>
  <c r="T242" i="3"/>
  <c r="R242" i="3"/>
  <c r="P242" i="3"/>
  <c r="BI239" i="3"/>
  <c r="BH239" i="3"/>
  <c r="BG239" i="3"/>
  <c r="BE239" i="3"/>
  <c r="T239" i="3"/>
  <c r="R239" i="3"/>
  <c r="P239" i="3"/>
  <c r="BI235" i="3"/>
  <c r="BH235" i="3"/>
  <c r="BG235" i="3"/>
  <c r="BE235" i="3"/>
  <c r="T235" i="3"/>
  <c r="R235" i="3"/>
  <c r="P235" i="3"/>
  <c r="BI232" i="3"/>
  <c r="BH232" i="3"/>
  <c r="BG232" i="3"/>
  <c r="BE232" i="3"/>
  <c r="T232" i="3"/>
  <c r="R232" i="3"/>
  <c r="P232" i="3"/>
  <c r="BI228" i="3"/>
  <c r="BH228" i="3"/>
  <c r="BG228" i="3"/>
  <c r="BE228" i="3"/>
  <c r="T228" i="3"/>
  <c r="R228" i="3"/>
  <c r="P228" i="3"/>
  <c r="BI225" i="3"/>
  <c r="BH225" i="3"/>
  <c r="BG225" i="3"/>
  <c r="BE225" i="3"/>
  <c r="T225" i="3"/>
  <c r="R225" i="3"/>
  <c r="P225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7" i="3"/>
  <c r="BH217" i="3"/>
  <c r="BG217" i="3"/>
  <c r="BE217" i="3"/>
  <c r="T217" i="3"/>
  <c r="R217" i="3"/>
  <c r="P217" i="3"/>
  <c r="BI207" i="3"/>
  <c r="BH207" i="3"/>
  <c r="BG207" i="3"/>
  <c r="BE207" i="3"/>
  <c r="T207" i="3"/>
  <c r="R207" i="3"/>
  <c r="P207" i="3"/>
  <c r="BI204" i="3"/>
  <c r="BH204" i="3"/>
  <c r="BG204" i="3"/>
  <c r="BE204" i="3"/>
  <c r="T204" i="3"/>
  <c r="R204" i="3"/>
  <c r="P204" i="3"/>
  <c r="BI202" i="3"/>
  <c r="BH202" i="3"/>
  <c r="BG202" i="3"/>
  <c r="BE202" i="3"/>
  <c r="T202" i="3"/>
  <c r="R202" i="3"/>
  <c r="P202" i="3"/>
  <c r="BI199" i="3"/>
  <c r="BH199" i="3"/>
  <c r="BG199" i="3"/>
  <c r="BE199" i="3"/>
  <c r="T199" i="3"/>
  <c r="R199" i="3"/>
  <c r="P199" i="3"/>
  <c r="BI196" i="3"/>
  <c r="BH196" i="3"/>
  <c r="BG196" i="3"/>
  <c r="BE196" i="3"/>
  <c r="T196" i="3"/>
  <c r="R196" i="3"/>
  <c r="P196" i="3"/>
  <c r="BI192" i="3"/>
  <c r="BH192" i="3"/>
  <c r="BG192" i="3"/>
  <c r="BE192" i="3"/>
  <c r="T192" i="3"/>
  <c r="R192" i="3"/>
  <c r="P192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6" i="3"/>
  <c r="BH176" i="3"/>
  <c r="BG176" i="3"/>
  <c r="BE176" i="3"/>
  <c r="T176" i="3"/>
  <c r="T175" i="3" s="1"/>
  <c r="R176" i="3"/>
  <c r="R175" i="3" s="1"/>
  <c r="P176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47" i="3"/>
  <c r="BH147" i="3"/>
  <c r="BG147" i="3"/>
  <c r="BE147" i="3"/>
  <c r="T147" i="3"/>
  <c r="R147" i="3"/>
  <c r="P147" i="3"/>
  <c r="BI144" i="3"/>
  <c r="BH144" i="3"/>
  <c r="BG144" i="3"/>
  <c r="BE144" i="3"/>
  <c r="T144" i="3"/>
  <c r="R144" i="3"/>
  <c r="P144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F132" i="3"/>
  <c r="F131" i="3"/>
  <c r="F129" i="3"/>
  <c r="E127" i="3"/>
  <c r="F94" i="3"/>
  <c r="F93" i="3"/>
  <c r="F91" i="3"/>
  <c r="E89" i="3"/>
  <c r="J26" i="3"/>
  <c r="E26" i="3"/>
  <c r="J132" i="3"/>
  <c r="J25" i="3"/>
  <c r="J23" i="3"/>
  <c r="E23" i="3"/>
  <c r="J93" i="3" s="1"/>
  <c r="J22" i="3"/>
  <c r="J14" i="3"/>
  <c r="J91" i="3"/>
  <c r="E7" i="3"/>
  <c r="E85" i="3" s="1"/>
  <c r="J249" i="2"/>
  <c r="J39" i="2"/>
  <c r="J38" i="2"/>
  <c r="AY96" i="1"/>
  <c r="J37" i="2"/>
  <c r="AX96" i="1"/>
  <c r="J110" i="2"/>
  <c r="BI248" i="2"/>
  <c r="BH248" i="2"/>
  <c r="BG248" i="2"/>
  <c r="BE248" i="2"/>
  <c r="T248" i="2"/>
  <c r="T247" i="2" s="1"/>
  <c r="R248" i="2"/>
  <c r="R247" i="2"/>
  <c r="P248" i="2"/>
  <c r="P247" i="2"/>
  <c r="BI244" i="2"/>
  <c r="BH244" i="2"/>
  <c r="BG244" i="2"/>
  <c r="BE244" i="2"/>
  <c r="T244" i="2"/>
  <c r="T243" i="2"/>
  <c r="R244" i="2"/>
  <c r="R243" i="2"/>
  <c r="P244" i="2"/>
  <c r="P243" i="2"/>
  <c r="BI240" i="2"/>
  <c r="BH240" i="2"/>
  <c r="BG240" i="2"/>
  <c r="BE240" i="2"/>
  <c r="T240" i="2"/>
  <c r="R240" i="2"/>
  <c r="P240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3" i="2"/>
  <c r="BH223" i="2"/>
  <c r="BG223" i="2"/>
  <c r="BE223" i="2"/>
  <c r="T223" i="2"/>
  <c r="T222" i="2" s="1"/>
  <c r="R223" i="2"/>
  <c r="R222" i="2" s="1"/>
  <c r="P223" i="2"/>
  <c r="P222" i="2" s="1"/>
  <c r="BI221" i="2"/>
  <c r="BH221" i="2"/>
  <c r="BG221" i="2"/>
  <c r="BE221" i="2"/>
  <c r="T221" i="2"/>
  <c r="T220" i="2"/>
  <c r="R221" i="2"/>
  <c r="R220" i="2"/>
  <c r="P221" i="2"/>
  <c r="P220" i="2"/>
  <c r="BI219" i="2"/>
  <c r="BH219" i="2"/>
  <c r="BG219" i="2"/>
  <c r="BE219" i="2"/>
  <c r="T219" i="2"/>
  <c r="T218" i="2"/>
  <c r="R219" i="2"/>
  <c r="R218" i="2"/>
  <c r="P219" i="2"/>
  <c r="P218" i="2"/>
  <c r="BI216" i="2"/>
  <c r="BH216" i="2"/>
  <c r="BG216" i="2"/>
  <c r="BE216" i="2"/>
  <c r="T216" i="2"/>
  <c r="T215" i="2"/>
  <c r="R216" i="2"/>
  <c r="R215" i="2"/>
  <c r="P216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6" i="2"/>
  <c r="BH196" i="2"/>
  <c r="BG196" i="2"/>
  <c r="BE196" i="2"/>
  <c r="T196" i="2"/>
  <c r="R196" i="2"/>
  <c r="P196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4" i="2"/>
  <c r="BH184" i="2"/>
  <c r="BG184" i="2"/>
  <c r="BE184" i="2"/>
  <c r="T184" i="2"/>
  <c r="R184" i="2"/>
  <c r="P184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1" i="2"/>
  <c r="BH171" i="2"/>
  <c r="BG171" i="2"/>
  <c r="BE171" i="2"/>
  <c r="T171" i="2"/>
  <c r="R171" i="2"/>
  <c r="P171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R157" i="2"/>
  <c r="P157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F129" i="2"/>
  <c r="F128" i="2"/>
  <c r="F126" i="2"/>
  <c r="E124" i="2"/>
  <c r="F94" i="2"/>
  <c r="F93" i="2"/>
  <c r="F91" i="2"/>
  <c r="E89" i="2"/>
  <c r="J26" i="2"/>
  <c r="E26" i="2"/>
  <c r="J129" i="2" s="1"/>
  <c r="J25" i="2"/>
  <c r="J23" i="2"/>
  <c r="E23" i="2"/>
  <c r="J128" i="2" s="1"/>
  <c r="J22" i="2"/>
  <c r="J14" i="2"/>
  <c r="J91" i="2"/>
  <c r="E7" i="2"/>
  <c r="E85" i="2"/>
  <c r="L90" i="1"/>
  <c r="AM90" i="1"/>
  <c r="AM89" i="1"/>
  <c r="L89" i="1"/>
  <c r="AM87" i="1"/>
  <c r="L87" i="1"/>
  <c r="L85" i="1"/>
  <c r="L84" i="1"/>
  <c r="BK248" i="2"/>
  <c r="J184" i="2"/>
  <c r="J154" i="2"/>
  <c r="BK138" i="2"/>
  <c r="J244" i="2"/>
  <c r="BK237" i="2"/>
  <c r="J235" i="2"/>
  <c r="J229" i="2"/>
  <c r="BK221" i="2"/>
  <c r="BK199" i="2"/>
  <c r="J193" i="2"/>
  <c r="J181" i="2"/>
  <c r="BK135" i="2"/>
  <c r="BK181" i="2"/>
  <c r="BK151" i="2"/>
  <c r="BK229" i="2"/>
  <c r="J219" i="2"/>
  <c r="J214" i="2"/>
  <c r="BK209" i="2"/>
  <c r="J199" i="2"/>
  <c r="J160" i="2"/>
  <c r="J138" i="2"/>
  <c r="BK250" i="3"/>
  <c r="BK232" i="3"/>
  <c r="BK190" i="3"/>
  <c r="J181" i="3"/>
  <c r="BK174" i="3"/>
  <c r="J147" i="3"/>
  <c r="BK139" i="3"/>
  <c r="J232" i="3"/>
  <c r="J204" i="3"/>
  <c r="BK187" i="3"/>
  <c r="BK173" i="3"/>
  <c r="BK164" i="3"/>
  <c r="J144" i="3"/>
  <c r="BK265" i="3"/>
  <c r="BK228" i="3"/>
  <c r="J190" i="3"/>
  <c r="J173" i="3"/>
  <c r="BK157" i="3"/>
  <c r="J257" i="3"/>
  <c r="BK242" i="3"/>
  <c r="BK225" i="3"/>
  <c r="BK199" i="3"/>
  <c r="BK185" i="3"/>
  <c r="J174" i="3"/>
  <c r="J157" i="3"/>
  <c r="J139" i="4"/>
  <c r="BK141" i="4"/>
  <c r="J134" i="4"/>
  <c r="J131" i="4"/>
  <c r="J140" i="4"/>
  <c r="BK131" i="4"/>
  <c r="J141" i="4"/>
  <c r="BK128" i="4"/>
  <c r="BK130" i="5"/>
  <c r="J134" i="5"/>
  <c r="BK137" i="5"/>
  <c r="BK128" i="5"/>
  <c r="BK132" i="6"/>
  <c r="BK130" i="6"/>
  <c r="BK236" i="7"/>
  <c r="J232" i="7"/>
  <c r="J222" i="7"/>
  <c r="J213" i="7"/>
  <c r="BK204" i="7"/>
  <c r="BK185" i="7"/>
  <c r="J180" i="7"/>
  <c r="BK167" i="7"/>
  <c r="J158" i="7"/>
  <c r="BK153" i="7"/>
  <c r="BK149" i="7"/>
  <c r="BK139" i="7"/>
  <c r="BK133" i="7"/>
  <c r="J227" i="7"/>
  <c r="BK222" i="7"/>
  <c r="J217" i="7"/>
  <c r="BK207" i="7"/>
  <c r="BK202" i="7"/>
  <c r="BK197" i="7"/>
  <c r="BK189" i="7"/>
  <c r="BK174" i="7"/>
  <c r="J169" i="7"/>
  <c r="BK163" i="7"/>
  <c r="BK160" i="7"/>
  <c r="J154" i="7"/>
  <c r="J141" i="7"/>
  <c r="BK134" i="7"/>
  <c r="J221" i="7"/>
  <c r="BK211" i="7"/>
  <c r="J197" i="7"/>
  <c r="BK188" i="7"/>
  <c r="J181" i="7"/>
  <c r="BK170" i="7"/>
  <c r="BK232" i="7"/>
  <c r="BK225" i="7"/>
  <c r="BK214" i="7"/>
  <c r="J207" i="7"/>
  <c r="J202" i="7"/>
  <c r="BK191" i="7"/>
  <c r="BK182" i="7"/>
  <c r="J175" i="7"/>
  <c r="J166" i="7"/>
  <c r="J153" i="7"/>
  <c r="J146" i="7"/>
  <c r="BK141" i="7"/>
  <c r="J132" i="7"/>
  <c r="J136" i="8"/>
  <c r="J138" i="8"/>
  <c r="BK135" i="8"/>
  <c r="J134" i="8"/>
  <c r="J130" i="8"/>
  <c r="J123" i="8"/>
  <c r="J143" i="8"/>
  <c r="BK142" i="8"/>
  <c r="J135" i="8"/>
  <c r="BK134" i="8"/>
  <c r="J133" i="8"/>
  <c r="BK132" i="8"/>
  <c r="J131" i="8"/>
  <c r="BK124" i="8"/>
  <c r="BK123" i="8"/>
  <c r="BK143" i="8"/>
  <c r="J141" i="8"/>
  <c r="BK138" i="8"/>
  <c r="J132" i="8"/>
  <c r="BK130" i="8"/>
  <c r="BK261" i="9"/>
  <c r="J248" i="9"/>
  <c r="BK241" i="9"/>
  <c r="BK231" i="9"/>
  <c r="J226" i="9"/>
  <c r="BK216" i="9"/>
  <c r="BK215" i="9"/>
  <c r="BK212" i="9"/>
  <c r="J210" i="9"/>
  <c r="BK209" i="9"/>
  <c r="BK208" i="9"/>
  <c r="BK205" i="9"/>
  <c r="J203" i="9"/>
  <c r="J198" i="9"/>
  <c r="J197" i="9"/>
  <c r="BK196" i="9"/>
  <c r="BK195" i="9"/>
  <c r="BK194" i="9"/>
  <c r="BK190" i="9"/>
  <c r="J189" i="9"/>
  <c r="J188" i="9"/>
  <c r="BK184" i="9"/>
  <c r="J183" i="9"/>
  <c r="BK181" i="9"/>
  <c r="J173" i="9"/>
  <c r="BK160" i="9"/>
  <c r="BK152" i="9"/>
  <c r="J143" i="9"/>
  <c r="J129" i="9"/>
  <c r="J259" i="9"/>
  <c r="J253" i="9"/>
  <c r="BK247" i="9"/>
  <c r="J236" i="9"/>
  <c r="BK229" i="9"/>
  <c r="J222" i="9"/>
  <c r="BK207" i="9"/>
  <c r="J192" i="9"/>
  <c r="J186" i="9"/>
  <c r="J178" i="9"/>
  <c r="J169" i="9"/>
  <c r="J164" i="9"/>
  <c r="J151" i="9"/>
  <c r="BK142" i="9"/>
  <c r="J136" i="9"/>
  <c r="BK250" i="9"/>
  <c r="BK244" i="9"/>
  <c r="BK236" i="9"/>
  <c r="J232" i="9"/>
  <c r="BK224" i="9"/>
  <c r="J218" i="9"/>
  <c r="J213" i="9"/>
  <c r="J206" i="9"/>
  <c r="BK200" i="9"/>
  <c r="J182" i="9"/>
  <c r="J175" i="9"/>
  <c r="BK170" i="9"/>
  <c r="J163" i="9"/>
  <c r="BK156" i="9"/>
  <c r="J152" i="9"/>
  <c r="J145" i="9"/>
  <c r="BK139" i="9"/>
  <c r="J130" i="9"/>
  <c r="BK256" i="9"/>
  <c r="J250" i="9"/>
  <c r="J240" i="9"/>
  <c r="J237" i="9"/>
  <c r="BK223" i="9"/>
  <c r="BK204" i="9"/>
  <c r="J199" i="9"/>
  <c r="J194" i="9"/>
  <c r="BK187" i="9"/>
  <c r="J170" i="9"/>
  <c r="BK163" i="9"/>
  <c r="BK157" i="9"/>
  <c r="BK144" i="9"/>
  <c r="BK131" i="9"/>
  <c r="BK155" i="10"/>
  <c r="BK148" i="10"/>
  <c r="BK139" i="10"/>
  <c r="BK131" i="10"/>
  <c r="BK122" i="10"/>
  <c r="J151" i="10"/>
  <c r="BK144" i="10"/>
  <c r="J137" i="10"/>
  <c r="BK124" i="10"/>
  <c r="J150" i="10"/>
  <c r="J136" i="10"/>
  <c r="J130" i="10"/>
  <c r="J157" i="10"/>
  <c r="BK150" i="10"/>
  <c r="BK143" i="10"/>
  <c r="J133" i="10"/>
  <c r="J129" i="10"/>
  <c r="J122" i="10"/>
  <c r="BK145" i="11"/>
  <c r="BK141" i="11"/>
  <c r="J131" i="11"/>
  <c r="J149" i="11"/>
  <c r="J137" i="11"/>
  <c r="J125" i="11"/>
  <c r="J133" i="11"/>
  <c r="BK130" i="11"/>
  <c r="J147" i="11"/>
  <c r="BK138" i="11"/>
  <c r="J130" i="11"/>
  <c r="J231" i="2"/>
  <c r="BK160" i="2"/>
  <c r="BK141" i="2"/>
  <c r="BK244" i="2"/>
  <c r="J240" i="2"/>
  <c r="J237" i="2"/>
  <c r="J232" i="2"/>
  <c r="BK228" i="2"/>
  <c r="BK205" i="2"/>
  <c r="J196" i="2"/>
  <c r="J190" i="2"/>
  <c r="BK178" i="2"/>
  <c r="J163" i="2"/>
  <c r="BK166" i="2"/>
  <c r="BK231" i="2"/>
  <c r="BK223" i="2"/>
  <c r="BK216" i="2"/>
  <c r="BK213" i="2"/>
  <c r="J209" i="2"/>
  <c r="BK175" i="2"/>
  <c r="BK147" i="2"/>
  <c r="BK256" i="3"/>
  <c r="J244" i="3"/>
  <c r="J228" i="3"/>
  <c r="J202" i="3"/>
  <c r="BK182" i="3"/>
  <c r="J163" i="3"/>
  <c r="BK144" i="3"/>
  <c r="J138" i="3"/>
  <c r="J256" i="3"/>
  <c r="BK220" i="3"/>
  <c r="BK202" i="3"/>
  <c r="J179" i="3"/>
  <c r="BK167" i="3"/>
  <c r="BK147" i="3"/>
  <c r="J267" i="3"/>
  <c r="J247" i="3"/>
  <c r="BK222" i="3"/>
  <c r="J189" i="3"/>
  <c r="J167" i="3"/>
  <c r="BK267" i="3"/>
  <c r="J250" i="3"/>
  <c r="BK235" i="3"/>
  <c r="BK196" i="3"/>
  <c r="J187" i="3"/>
  <c r="BK176" i="3"/>
  <c r="J170" i="3"/>
  <c r="J151" i="3"/>
  <c r="BK133" i="4"/>
  <c r="BK138" i="4"/>
  <c r="J133" i="4"/>
  <c r="J128" i="4"/>
  <c r="BK134" i="4"/>
  <c r="J130" i="4"/>
  <c r="J136" i="4"/>
  <c r="BK134" i="5"/>
  <c r="J129" i="5"/>
  <c r="J128" i="5"/>
  <c r="BK129" i="5"/>
  <c r="BK135" i="6"/>
  <c r="J130" i="6"/>
  <c r="J132" i="6"/>
  <c r="BK235" i="7"/>
  <c r="BK231" i="7"/>
  <c r="BK217" i="7"/>
  <c r="J211" i="7"/>
  <c r="BK203" i="7"/>
  <c r="J192" i="7"/>
  <c r="J184" i="7"/>
  <c r="J179" i="7"/>
  <c r="J164" i="7"/>
  <c r="J157" i="7"/>
  <c r="J152" i="7"/>
  <c r="J144" i="7"/>
  <c r="BK136" i="7"/>
  <c r="J235" i="7"/>
  <c r="BK224" i="7"/>
  <c r="BK218" i="7"/>
  <c r="BK209" i="7"/>
  <c r="J204" i="7"/>
  <c r="J198" i="7"/>
  <c r="J193" i="7"/>
  <c r="J182" i="7"/>
  <c r="BK175" i="7"/>
  <c r="J170" i="7"/>
  <c r="BK164" i="7"/>
  <c r="BK159" i="7"/>
  <c r="BK152" i="7"/>
  <c r="J139" i="7"/>
  <c r="J136" i="7"/>
  <c r="BK132" i="7"/>
  <c r="J231" i="7"/>
  <c r="J225" i="7"/>
  <c r="J223" i="7"/>
  <c r="J218" i="7"/>
  <c r="BK212" i="7"/>
  <c r="BK200" i="7"/>
  <c r="BK194" i="7"/>
  <c r="J186" i="7"/>
  <c r="J174" i="7"/>
  <c r="J167" i="7"/>
  <c r="J162" i="7"/>
  <c r="BK227" i="7"/>
  <c r="BK215" i="7"/>
  <c r="J206" i="7"/>
  <c r="J199" i="7"/>
  <c r="BK187" i="7"/>
  <c r="J178" i="7"/>
  <c r="BK171" i="7"/>
  <c r="J165" i="7"/>
  <c r="J151" i="7"/>
  <c r="BK144" i="7"/>
  <c r="BK140" i="7"/>
  <c r="BK131" i="7"/>
  <c r="J124" i="8"/>
  <c r="BK131" i="8"/>
  <c r="BK263" i="9"/>
  <c r="BK252" i="9"/>
  <c r="BK245" i="9"/>
  <c r="BK238" i="9"/>
  <c r="BK228" i="9"/>
  <c r="J221" i="9"/>
  <c r="BK182" i="9"/>
  <c r="BK174" i="9"/>
  <c r="BK161" i="9"/>
  <c r="J156" i="9"/>
  <c r="J149" i="9"/>
  <c r="BK141" i="9"/>
  <c r="J138" i="9"/>
  <c r="J263" i="9"/>
  <c r="J255" i="9"/>
  <c r="BK246" i="9"/>
  <c r="BK234" i="9"/>
  <c r="J224" i="9"/>
  <c r="J219" i="9"/>
  <c r="J212" i="9"/>
  <c r="BK202" i="9"/>
  <c r="BK188" i="9"/>
  <c r="J185" i="9"/>
  <c r="J176" i="9"/>
  <c r="J168" i="9"/>
  <c r="BK154" i="9"/>
  <c r="BK147" i="9"/>
  <c r="BK137" i="9"/>
  <c r="J261" i="9"/>
  <c r="BK248" i="9"/>
  <c r="J241" i="9"/>
  <c r="J234" i="9"/>
  <c r="BK225" i="9"/>
  <c r="BK221" i="9"/>
  <c r="J214" i="9"/>
  <c r="BK210" i="9"/>
  <c r="J204" i="9"/>
  <c r="BK193" i="9"/>
  <c r="J184" i="9"/>
  <c r="BK172" i="9"/>
  <c r="BK166" i="9"/>
  <c r="J161" i="9"/>
  <c r="BK159" i="9"/>
  <c r="BK155" i="9"/>
  <c r="J147" i="9"/>
  <c r="J142" i="9"/>
  <c r="J132" i="9"/>
  <c r="BK129" i="9"/>
  <c r="J249" i="9"/>
  <c r="J239" i="9"/>
  <c r="J231" i="9"/>
  <c r="BK219" i="9"/>
  <c r="BK206" i="9"/>
  <c r="J200" i="9"/>
  <c r="J196" i="9"/>
  <c r="BK192" i="9"/>
  <c r="BK186" i="9"/>
  <c r="BK177" i="9"/>
  <c r="BK164" i="9"/>
  <c r="J159" i="9"/>
  <c r="BK145" i="9"/>
  <c r="BK132" i="9"/>
  <c r="BK156" i="10"/>
  <c r="J147" i="10"/>
  <c r="BK135" i="10"/>
  <c r="BK129" i="10"/>
  <c r="J125" i="10"/>
  <c r="J152" i="10"/>
  <c r="J146" i="10"/>
  <c r="J139" i="10"/>
  <c r="BK134" i="10"/>
  <c r="J123" i="10"/>
  <c r="BK151" i="10"/>
  <c r="BK138" i="10"/>
  <c r="BK127" i="10"/>
  <c r="BK154" i="10"/>
  <c r="BK145" i="10"/>
  <c r="BK137" i="10"/>
  <c r="BK130" i="10"/>
  <c r="J124" i="10"/>
  <c r="J121" i="10"/>
  <c r="J144" i="11"/>
  <c r="BK135" i="11"/>
  <c r="J138" i="11"/>
  <c r="BK128" i="11"/>
  <c r="BK142" i="11"/>
  <c r="BK131" i="11"/>
  <c r="BK148" i="11"/>
  <c r="J141" i="11"/>
  <c r="J134" i="11"/>
  <c r="J129" i="11"/>
  <c r="BK230" i="2"/>
  <c r="J178" i="2"/>
  <c r="J147" i="2"/>
  <c r="J248" i="2"/>
  <c r="BK240" i="2"/>
  <c r="BK235" i="2"/>
  <c r="J230" i="2"/>
  <c r="J227" i="2"/>
  <c r="J206" i="2"/>
  <c r="BK196" i="2"/>
  <c r="J187" i="2"/>
  <c r="BK171" i="2"/>
  <c r="BK187" i="2"/>
  <c r="BK154" i="2"/>
  <c r="J141" i="2"/>
  <c r="BK227" i="2"/>
  <c r="BK219" i="2"/>
  <c r="BK214" i="2"/>
  <c r="BK210" i="2"/>
  <c r="BK206" i="2"/>
  <c r="BK163" i="2"/>
  <c r="J157" i="2"/>
  <c r="J135" i="2"/>
  <c r="J242" i="3"/>
  <c r="BK217" i="3"/>
  <c r="J185" i="3"/>
  <c r="BK179" i="3"/>
  <c r="BK160" i="3"/>
  <c r="J141" i="3"/>
  <c r="J262" i="3"/>
  <c r="BK244" i="3"/>
  <c r="J207" i="3"/>
  <c r="J199" i="3"/>
  <c r="J180" i="3"/>
  <c r="J171" i="3"/>
  <c r="J160" i="3"/>
  <c r="J139" i="3"/>
  <c r="BK253" i="3"/>
  <c r="J225" i="3"/>
  <c r="J196" i="3"/>
  <c r="BK186" i="3"/>
  <c r="BK171" i="3"/>
  <c r="J265" i="3"/>
  <c r="BK247" i="3"/>
  <c r="J222" i="3"/>
  <c r="J192" i="3"/>
  <c r="J182" i="3"/>
  <c r="J172" i="3"/>
  <c r="BK154" i="3"/>
  <c r="BK138" i="3"/>
  <c r="BK130" i="4"/>
  <c r="BK135" i="4"/>
  <c r="J129" i="4"/>
  <c r="BK139" i="4"/>
  <c r="J143" i="4"/>
  <c r="BK132" i="4"/>
  <c r="J133" i="5"/>
  <c r="J137" i="5"/>
  <c r="BK133" i="5"/>
  <c r="J135" i="5"/>
  <c r="BK223" i="7"/>
  <c r="J209" i="7"/>
  <c r="J201" i="7"/>
  <c r="J191" i="7"/>
  <c r="J183" i="7"/>
  <c r="BK178" i="7"/>
  <c r="BK161" i="7"/>
  <c r="J155" i="7"/>
  <c r="BK150" i="7"/>
  <c r="J140" i="7"/>
  <c r="J134" i="7"/>
  <c r="J236" i="7"/>
  <c r="BK221" i="7"/>
  <c r="J212" i="7"/>
  <c r="BK206" i="7"/>
  <c r="J200" i="7"/>
  <c r="BK196" i="7"/>
  <c r="J188" i="7"/>
  <c r="BK179" i="7"/>
  <c r="J172" i="7"/>
  <c r="J168" i="7"/>
  <c r="J161" i="7"/>
  <c r="BK155" i="7"/>
  <c r="BK146" i="7"/>
  <c r="BK137" i="7"/>
  <c r="J133" i="7"/>
  <c r="BK130" i="7"/>
  <c r="J233" i="7"/>
  <c r="BK226" i="7"/>
  <c r="BK220" i="7"/>
  <c r="BK216" i="7"/>
  <c r="J208" i="7"/>
  <c r="BK198" i="7"/>
  <c r="BK192" i="7"/>
  <c r="J185" i="7"/>
  <c r="BK172" i="7"/>
  <c r="BK166" i="7"/>
  <c r="BK229" i="7"/>
  <c r="J216" i="7"/>
  <c r="BK210" i="7"/>
  <c r="J203" i="7"/>
  <c r="BK195" i="7"/>
  <c r="BK183" i="7"/>
  <c r="J176" i="7"/>
  <c r="BK168" i="7"/>
  <c r="BK158" i="7"/>
  <c r="J149" i="7"/>
  <c r="BK142" i="7"/>
  <c r="J137" i="7"/>
  <c r="BK133" i="8"/>
  <c r="BK141" i="8"/>
  <c r="BK262" i="9"/>
  <c r="J251" i="9"/>
  <c r="J242" i="9"/>
  <c r="BK232" i="9"/>
  <c r="BK227" i="9"/>
  <c r="BK218" i="9"/>
  <c r="BK179" i="9"/>
  <c r="BK165" i="9"/>
  <c r="J155" i="9"/>
  <c r="BK148" i="9"/>
  <c r="BK140" i="9"/>
  <c r="J137" i="9"/>
  <c r="J262" i="9"/>
  <c r="J256" i="9"/>
  <c r="BK249" i="9"/>
  <c r="BK240" i="9"/>
  <c r="J228" i="9"/>
  <c r="J220" i="9"/>
  <c r="BK213" i="9"/>
  <c r="J209" i="9"/>
  <c r="BK199" i="9"/>
  <c r="J187" i="9"/>
  <c r="J181" i="9"/>
  <c r="J172" i="9"/>
  <c r="J166" i="9"/>
  <c r="BK150" i="9"/>
  <c r="J141" i="9"/>
  <c r="BK135" i="9"/>
  <c r="BK259" i="9"/>
  <c r="J246" i="9"/>
  <c r="BK242" i="9"/>
  <c r="J235" i="9"/>
  <c r="J230" i="9"/>
  <c r="BK222" i="9"/>
  <c r="J216" i="9"/>
  <c r="BK211" i="9"/>
  <c r="J205" i="9"/>
  <c r="J195" i="9"/>
  <c r="BK185" i="9"/>
  <c r="J177" i="9"/>
  <c r="J171" i="9"/>
  <c r="J165" i="9"/>
  <c r="J160" i="9"/>
  <c r="J153" i="9"/>
  <c r="J146" i="9"/>
  <c r="BK143" i="9"/>
  <c r="J131" i="9"/>
  <c r="BK128" i="9"/>
  <c r="BK255" i="9"/>
  <c r="J244" i="9"/>
  <c r="J238" i="9"/>
  <c r="BK230" i="9"/>
  <c r="BK214" i="9"/>
  <c r="BK203" i="9"/>
  <c r="BK198" i="9"/>
  <c r="J193" i="9"/>
  <c r="BK189" i="9"/>
  <c r="J179" i="9"/>
  <c r="J174" i="9"/>
  <c r="BK167" i="9"/>
  <c r="J158" i="9"/>
  <c r="J148" i="9"/>
  <c r="J135" i="9"/>
  <c r="BK157" i="10"/>
  <c r="BK149" i="10"/>
  <c r="J140" i="10"/>
  <c r="BK133" i="10"/>
  <c r="BK126" i="10"/>
  <c r="J154" i="10"/>
  <c r="BK147" i="10"/>
  <c r="J142" i="10"/>
  <c r="J135" i="10"/>
  <c r="BK125" i="10"/>
  <c r="BK152" i="10"/>
  <c r="BK140" i="10"/>
  <c r="J131" i="10"/>
  <c r="J155" i="10"/>
  <c r="J149" i="10"/>
  <c r="BK142" i="10"/>
  <c r="BK132" i="10"/>
  <c r="J128" i="10"/>
  <c r="J146" i="11"/>
  <c r="J142" i="11"/>
  <c r="BK137" i="11"/>
  <c r="J128" i="11"/>
  <c r="BK146" i="11"/>
  <c r="BK127" i="11"/>
  <c r="BK139" i="11"/>
  <c r="J127" i="11"/>
  <c r="J145" i="11"/>
  <c r="J135" i="11"/>
  <c r="J132" i="11"/>
  <c r="BK190" i="2"/>
  <c r="J166" i="2"/>
  <c r="J151" i="2"/>
  <c r="AS95" i="1"/>
  <c r="BK232" i="2"/>
  <c r="J223" i="2"/>
  <c r="J202" i="2"/>
  <c r="BK193" i="2"/>
  <c r="BK184" i="2"/>
  <c r="J175" i="2"/>
  <c r="BK202" i="2"/>
  <c r="BK157" i="2"/>
  <c r="J146" i="2"/>
  <c r="J228" i="2"/>
  <c r="J221" i="2"/>
  <c r="J216" i="2"/>
  <c r="J213" i="2"/>
  <c r="J210" i="2"/>
  <c r="J205" i="2"/>
  <c r="J171" i="2"/>
  <c r="BK146" i="2"/>
  <c r="J251" i="3"/>
  <c r="J239" i="3"/>
  <c r="BK204" i="3"/>
  <c r="J186" i="3"/>
  <c r="J176" i="3"/>
  <c r="BK151" i="3"/>
  <c r="J140" i="3"/>
  <c r="BK257" i="3"/>
  <c r="J253" i="3"/>
  <c r="J217" i="3"/>
  <c r="BK192" i="3"/>
  <c r="BK172" i="3"/>
  <c r="BK163" i="3"/>
  <c r="BK141" i="3"/>
  <c r="BK262" i="3"/>
  <c r="J235" i="3"/>
  <c r="J220" i="3"/>
  <c r="BK181" i="3"/>
  <c r="BK170" i="3"/>
  <c r="J154" i="3"/>
  <c r="BK251" i="3"/>
  <c r="BK239" i="3"/>
  <c r="BK207" i="3"/>
  <c r="BK189" i="3"/>
  <c r="BK180" i="3"/>
  <c r="J164" i="3"/>
  <c r="BK140" i="3"/>
  <c r="BK136" i="4"/>
  <c r="BK140" i="4"/>
  <c r="J132" i="4"/>
  <c r="BK143" i="4"/>
  <c r="J135" i="4"/>
  <c r="J138" i="4"/>
  <c r="BK129" i="4"/>
  <c r="BK131" i="5"/>
  <c r="BK135" i="5"/>
  <c r="J131" i="5"/>
  <c r="J130" i="5"/>
  <c r="BK129" i="6"/>
  <c r="J135" i="6"/>
  <c r="J129" i="6"/>
  <c r="BK237" i="7"/>
  <c r="BK233" i="7"/>
  <c r="J229" i="7"/>
  <c r="J215" i="7"/>
  <c r="BK208" i="7"/>
  <c r="BK193" i="7"/>
  <c r="J189" i="7"/>
  <c r="BK181" i="7"/>
  <c r="J173" i="7"/>
  <c r="J160" i="7"/>
  <c r="BK154" i="7"/>
  <c r="BK151" i="7"/>
  <c r="J143" i="7"/>
  <c r="J135" i="7"/>
  <c r="J130" i="7"/>
  <c r="J226" i="7"/>
  <c r="J220" i="7"/>
  <c r="J210" i="7"/>
  <c r="J205" i="7"/>
  <c r="BK199" i="7"/>
  <c r="J194" i="7"/>
  <c r="BK186" i="7"/>
  <c r="BK176" i="7"/>
  <c r="J171" i="7"/>
  <c r="BK165" i="7"/>
  <c r="BK162" i="7"/>
  <c r="BK157" i="7"/>
  <c r="J142" i="7"/>
  <c r="J138" i="7"/>
  <c r="BK135" i="7"/>
  <c r="J131" i="7"/>
  <c r="J237" i="7"/>
  <c r="BK228" i="7"/>
  <c r="J224" i="7"/>
  <c r="J219" i="7"/>
  <c r="J214" i="7"/>
  <c r="BK201" i="7"/>
  <c r="J195" i="7"/>
  <c r="J187" i="7"/>
  <c r="BK180" i="7"/>
  <c r="BK169" i="7"/>
  <c r="J163" i="7"/>
  <c r="J228" i="7"/>
  <c r="BK219" i="7"/>
  <c r="BK213" i="7"/>
  <c r="BK205" i="7"/>
  <c r="J196" i="7"/>
  <c r="BK184" i="7"/>
  <c r="BK173" i="7"/>
  <c r="J159" i="7"/>
  <c r="J150" i="7"/>
  <c r="BK143" i="7"/>
  <c r="BK138" i="7"/>
  <c r="J142" i="8"/>
  <c r="J125" i="8"/>
  <c r="BK136" i="8"/>
  <c r="BK125" i="8"/>
  <c r="J258" i="9"/>
  <c r="J247" i="9"/>
  <c r="BK239" i="9"/>
  <c r="J229" i="9"/>
  <c r="J225" i="9"/>
  <c r="J217" i="9"/>
  <c r="J180" i="9"/>
  <c r="BK171" i="9"/>
  <c r="BK158" i="9"/>
  <c r="J154" i="9"/>
  <c r="BK146" i="9"/>
  <c r="J139" i="9"/>
  <c r="BK127" i="9"/>
  <c r="BK258" i="9"/>
  <c r="BK251" i="9"/>
  <c r="BK243" i="9"/>
  <c r="J233" i="9"/>
  <c r="J223" i="9"/>
  <c r="BK217" i="9"/>
  <c r="J211" i="9"/>
  <c r="J201" i="9"/>
  <c r="J190" i="9"/>
  <c r="BK183" i="9"/>
  <c r="BK175" i="9"/>
  <c r="J167" i="9"/>
  <c r="BK153" i="9"/>
  <c r="BK149" i="9"/>
  <c r="J140" i="9"/>
  <c r="J128" i="9"/>
  <c r="J252" i="9"/>
  <c r="J245" i="9"/>
  <c r="BK237" i="9"/>
  <c r="BK233" i="9"/>
  <c r="J227" i="9"/>
  <c r="BK220" i="9"/>
  <c r="J215" i="9"/>
  <c r="J207" i="9"/>
  <c r="J202" i="9"/>
  <c r="BK191" i="9"/>
  <c r="BK178" i="9"/>
  <c r="BK173" i="9"/>
  <c r="BK168" i="9"/>
  <c r="BK162" i="9"/>
  <c r="J157" i="9"/>
  <c r="J150" i="9"/>
  <c r="J144" i="9"/>
  <c r="BK136" i="9"/>
  <c r="BK130" i="9"/>
  <c r="J127" i="9"/>
  <c r="BK253" i="9"/>
  <c r="J243" i="9"/>
  <c r="BK235" i="9"/>
  <c r="BK226" i="9"/>
  <c r="J208" i="9"/>
  <c r="BK201" i="9"/>
  <c r="BK197" i="9"/>
  <c r="J191" i="9"/>
  <c r="BK180" i="9"/>
  <c r="BK176" i="9"/>
  <c r="BK169" i="9"/>
  <c r="J162" i="9"/>
  <c r="BK151" i="9"/>
  <c r="BK138" i="9"/>
  <c r="BK153" i="10"/>
  <c r="BK146" i="10"/>
  <c r="J134" i="10"/>
  <c r="BK128" i="10"/>
  <c r="J156" i="10"/>
  <c r="J148" i="10"/>
  <c r="J145" i="10"/>
  <c r="BK136" i="10"/>
  <c r="J126" i="10"/>
  <c r="BK121" i="10"/>
  <c r="J143" i="10"/>
  <c r="J132" i="10"/>
  <c r="BK123" i="10"/>
  <c r="J153" i="10"/>
  <c r="J144" i="10"/>
  <c r="J138" i="10"/>
  <c r="J127" i="10"/>
  <c r="BK147" i="11"/>
  <c r="J143" i="11"/>
  <c r="J139" i="11"/>
  <c r="BK129" i="11"/>
  <c r="BK144" i="11"/>
  <c r="BK134" i="11"/>
  <c r="J148" i="11"/>
  <c r="BK132" i="11"/>
  <c r="BK149" i="11"/>
  <c r="BK143" i="11"/>
  <c r="BK133" i="11"/>
  <c r="BK125" i="11"/>
  <c r="T134" i="2" l="1"/>
  <c r="T133" i="2" s="1"/>
  <c r="BK226" i="2"/>
  <c r="J226" i="2" s="1"/>
  <c r="J106" i="2" s="1"/>
  <c r="P236" i="2"/>
  <c r="P217" i="2" s="1"/>
  <c r="R137" i="3"/>
  <c r="P150" i="3"/>
  <c r="T178" i="3"/>
  <c r="T188" i="3"/>
  <c r="T191" i="3"/>
  <c r="T203" i="3"/>
  <c r="R221" i="3"/>
  <c r="P243" i="3"/>
  <c r="P252" i="3"/>
  <c r="P261" i="3"/>
  <c r="BK127" i="4"/>
  <c r="J127" i="4" s="1"/>
  <c r="J100" i="4" s="1"/>
  <c r="R137" i="4"/>
  <c r="R127" i="5"/>
  <c r="P132" i="5"/>
  <c r="P128" i="6"/>
  <c r="P127" i="6"/>
  <c r="P126" i="6" s="1"/>
  <c r="AU100" i="1" s="1"/>
  <c r="T129" i="7"/>
  <c r="T128" i="7" s="1"/>
  <c r="BK148" i="7"/>
  <c r="J148" i="7"/>
  <c r="J101" i="7" s="1"/>
  <c r="T156" i="7"/>
  <c r="T177" i="7"/>
  <c r="T190" i="7"/>
  <c r="T230" i="7"/>
  <c r="P234" i="7"/>
  <c r="R122" i="8"/>
  <c r="R121" i="8"/>
  <c r="BK137" i="8"/>
  <c r="J137" i="8"/>
  <c r="J99" i="8" s="1"/>
  <c r="P134" i="2"/>
  <c r="P133" i="2"/>
  <c r="P226" i="2"/>
  <c r="BK236" i="2"/>
  <c r="J236" i="2" s="1"/>
  <c r="J107" i="2" s="1"/>
  <c r="BK137" i="3"/>
  <c r="J137" i="3" s="1"/>
  <c r="J100" i="3" s="1"/>
  <c r="BK150" i="3"/>
  <c r="J150" i="3" s="1"/>
  <c r="J101" i="3" s="1"/>
  <c r="P178" i="3"/>
  <c r="P188" i="3"/>
  <c r="BK191" i="3"/>
  <c r="J191" i="3" s="1"/>
  <c r="J106" i="3" s="1"/>
  <c r="R203" i="3"/>
  <c r="T221" i="3"/>
  <c r="T243" i="3"/>
  <c r="R252" i="3"/>
  <c r="BK261" i="3"/>
  <c r="J261" i="3" s="1"/>
  <c r="J111" i="3" s="1"/>
  <c r="T127" i="4"/>
  <c r="P137" i="4"/>
  <c r="P127" i="5"/>
  <c r="P126" i="5"/>
  <c r="P125" i="5" s="1"/>
  <c r="AU99" i="1" s="1"/>
  <c r="BK132" i="5"/>
  <c r="J132" i="5" s="1"/>
  <c r="J101" i="5" s="1"/>
  <c r="R128" i="6"/>
  <c r="R127" i="6" s="1"/>
  <c r="R126" i="6" s="1"/>
  <c r="BK129" i="7"/>
  <c r="J129" i="7"/>
  <c r="J98" i="7" s="1"/>
  <c r="R148" i="7"/>
  <c r="P156" i="7"/>
  <c r="BK177" i="7"/>
  <c r="J177" i="7" s="1"/>
  <c r="J103" i="7" s="1"/>
  <c r="BK190" i="7"/>
  <c r="J190" i="7"/>
  <c r="J104" i="7" s="1"/>
  <c r="BK230" i="7"/>
  <c r="J230" i="7"/>
  <c r="J105" i="7" s="1"/>
  <c r="R234" i="7"/>
  <c r="T122" i="8"/>
  <c r="T121" i="8"/>
  <c r="P137" i="8"/>
  <c r="BK126" i="9"/>
  <c r="BK125" i="9" s="1"/>
  <c r="J125" i="9" s="1"/>
  <c r="J97" i="9" s="1"/>
  <c r="R126" i="9"/>
  <c r="R125" i="9" s="1"/>
  <c r="T134" i="9"/>
  <c r="R254" i="9"/>
  <c r="T254" i="9"/>
  <c r="BK260" i="9"/>
  <c r="J260" i="9" s="1"/>
  <c r="J103" i="9" s="1"/>
  <c r="R260" i="9"/>
  <c r="BK120" i="10"/>
  <c r="T120" i="10"/>
  <c r="R141" i="10"/>
  <c r="P126" i="11"/>
  <c r="P123" i="11"/>
  <c r="P122" i="11" s="1"/>
  <c r="AU105" i="1" s="1"/>
  <c r="BK134" i="2"/>
  <c r="J134" i="2" s="1"/>
  <c r="J100" i="2" s="1"/>
  <c r="T226" i="2"/>
  <c r="T236" i="2"/>
  <c r="T137" i="3"/>
  <c r="T150" i="3"/>
  <c r="BK178" i="3"/>
  <c r="J178" i="3"/>
  <c r="J104" i="3" s="1"/>
  <c r="BK188" i="3"/>
  <c r="J188" i="3"/>
  <c r="J105" i="3"/>
  <c r="R191" i="3"/>
  <c r="BK203" i="3"/>
  <c r="J203" i="3" s="1"/>
  <c r="J107" i="3" s="1"/>
  <c r="P221" i="3"/>
  <c r="R243" i="3"/>
  <c r="T252" i="3"/>
  <c r="T261" i="3"/>
  <c r="P127" i="4"/>
  <c r="P126" i="4" s="1"/>
  <c r="P125" i="4" s="1"/>
  <c r="AU98" i="1" s="1"/>
  <c r="BK137" i="4"/>
  <c r="J137" i="4"/>
  <c r="J101" i="4"/>
  <c r="T127" i="5"/>
  <c r="T126" i="5"/>
  <c r="T125" i="5" s="1"/>
  <c r="T132" i="5"/>
  <c r="T128" i="6"/>
  <c r="T127" i="6" s="1"/>
  <c r="T126" i="6" s="1"/>
  <c r="P129" i="7"/>
  <c r="P128" i="7"/>
  <c r="T148" i="7"/>
  <c r="T147" i="7" s="1"/>
  <c r="R156" i="7"/>
  <c r="R177" i="7"/>
  <c r="P190" i="7"/>
  <c r="R230" i="7"/>
  <c r="T234" i="7"/>
  <c r="BK122" i="8"/>
  <c r="J122" i="8"/>
  <c r="J98" i="8" s="1"/>
  <c r="R137" i="8"/>
  <c r="P126" i="9"/>
  <c r="P125" i="9" s="1"/>
  <c r="T126" i="9"/>
  <c r="T125" i="9"/>
  <c r="P134" i="9"/>
  <c r="BK254" i="9"/>
  <c r="J254" i="9" s="1"/>
  <c r="J101" i="9" s="1"/>
  <c r="P257" i="9"/>
  <c r="T257" i="9"/>
  <c r="P260" i="9"/>
  <c r="R120" i="10"/>
  <c r="R119" i="10"/>
  <c r="T141" i="10"/>
  <c r="BK126" i="11"/>
  <c r="J126" i="11" s="1"/>
  <c r="J99" i="11" s="1"/>
  <c r="T126" i="11"/>
  <c r="T123" i="11" s="1"/>
  <c r="T122" i="11" s="1"/>
  <c r="P136" i="11"/>
  <c r="T136" i="11"/>
  <c r="P140" i="11"/>
  <c r="R140" i="11"/>
  <c r="R134" i="2"/>
  <c r="R133" i="2" s="1"/>
  <c r="R226" i="2"/>
  <c r="R236" i="2"/>
  <c r="R217" i="2" s="1"/>
  <c r="P137" i="3"/>
  <c r="P136" i="3" s="1"/>
  <c r="R150" i="3"/>
  <c r="R178" i="3"/>
  <c r="R188" i="3"/>
  <c r="P191" i="3"/>
  <c r="P203" i="3"/>
  <c r="BK221" i="3"/>
  <c r="J221" i="3"/>
  <c r="J108" i="3" s="1"/>
  <c r="BK243" i="3"/>
  <c r="J243" i="3"/>
  <c r="J109" i="3" s="1"/>
  <c r="BK252" i="3"/>
  <c r="J252" i="3"/>
  <c r="J110" i="3"/>
  <c r="R261" i="3"/>
  <c r="R127" i="4"/>
  <c r="R126" i="4"/>
  <c r="R125" i="4"/>
  <c r="T137" i="4"/>
  <c r="BK127" i="5"/>
  <c r="J127" i="5" s="1"/>
  <c r="J100" i="5" s="1"/>
  <c r="R132" i="5"/>
  <c r="BK128" i="6"/>
  <c r="J128" i="6" s="1"/>
  <c r="J100" i="6" s="1"/>
  <c r="R129" i="7"/>
  <c r="R128" i="7"/>
  <c r="P148" i="7"/>
  <c r="BK156" i="7"/>
  <c r="J156" i="7"/>
  <c r="J102" i="7" s="1"/>
  <c r="P177" i="7"/>
  <c r="R190" i="7"/>
  <c r="P230" i="7"/>
  <c r="BK234" i="7"/>
  <c r="J234" i="7"/>
  <c r="J106" i="7"/>
  <c r="P122" i="8"/>
  <c r="P121" i="8" s="1"/>
  <c r="P120" i="8" s="1"/>
  <c r="AU102" i="1" s="1"/>
  <c r="T137" i="8"/>
  <c r="BK134" i="9"/>
  <c r="J134" i="9" s="1"/>
  <c r="J100" i="9" s="1"/>
  <c r="R134" i="9"/>
  <c r="R133" i="9" s="1"/>
  <c r="P254" i="9"/>
  <c r="BK257" i="9"/>
  <c r="J257" i="9" s="1"/>
  <c r="J102" i="9" s="1"/>
  <c r="R257" i="9"/>
  <c r="T260" i="9"/>
  <c r="P120" i="10"/>
  <c r="BK141" i="10"/>
  <c r="J141" i="10" s="1"/>
  <c r="J98" i="10" s="1"/>
  <c r="P141" i="10"/>
  <c r="R126" i="11"/>
  <c r="R123" i="11" s="1"/>
  <c r="R122" i="11" s="1"/>
  <c r="BK136" i="11"/>
  <c r="J136" i="11" s="1"/>
  <c r="J100" i="11" s="1"/>
  <c r="R136" i="11"/>
  <c r="BK140" i="11"/>
  <c r="J140" i="11" s="1"/>
  <c r="J101" i="11" s="1"/>
  <c r="T140" i="11"/>
  <c r="BK218" i="2"/>
  <c r="J218" i="2" s="1"/>
  <c r="J103" i="2" s="1"/>
  <c r="BK220" i="2"/>
  <c r="J220" i="2" s="1"/>
  <c r="J104" i="2" s="1"/>
  <c r="BK222" i="2"/>
  <c r="J222" i="2"/>
  <c r="J105" i="2"/>
  <c r="BK266" i="3"/>
  <c r="J266" i="3"/>
  <c r="J112" i="3"/>
  <c r="BK136" i="5"/>
  <c r="J136" i="5"/>
  <c r="J102" i="5" s="1"/>
  <c r="BK175" i="3"/>
  <c r="J175" i="3"/>
  <c r="J102" i="3" s="1"/>
  <c r="BK131" i="6"/>
  <c r="J131" i="6"/>
  <c r="J101" i="6" s="1"/>
  <c r="BK134" i="6"/>
  <c r="J134" i="6" s="1"/>
  <c r="J103" i="6" s="1"/>
  <c r="BK215" i="2"/>
  <c r="J215" i="2" s="1"/>
  <c r="J101" i="2" s="1"/>
  <c r="BK243" i="2"/>
  <c r="J243" i="2" s="1"/>
  <c r="J108" i="2" s="1"/>
  <c r="BK247" i="2"/>
  <c r="J247" i="2"/>
  <c r="J109" i="2"/>
  <c r="BK142" i="4"/>
  <c r="J142" i="4"/>
  <c r="J102" i="4"/>
  <c r="BK145" i="7"/>
  <c r="J145" i="7"/>
  <c r="J99" i="7" s="1"/>
  <c r="BK124" i="11"/>
  <c r="J120" i="10"/>
  <c r="J97" i="10" s="1"/>
  <c r="BF128" i="11"/>
  <c r="BF129" i="11"/>
  <c r="BF134" i="11"/>
  <c r="BF137" i="11"/>
  <c r="BF139" i="11"/>
  <c r="BF144" i="11"/>
  <c r="E85" i="11"/>
  <c r="J89" i="11"/>
  <c r="J91" i="11"/>
  <c r="BF125" i="11"/>
  <c r="BF127" i="11"/>
  <c r="BF135" i="11"/>
  <c r="BF141" i="11"/>
  <c r="BF142" i="11"/>
  <c r="BF143" i="11"/>
  <c r="BF146" i="11"/>
  <c r="BF147" i="11"/>
  <c r="BF131" i="11"/>
  <c r="BF145" i="11"/>
  <c r="J92" i="11"/>
  <c r="BF130" i="11"/>
  <c r="BF132" i="11"/>
  <c r="BF133" i="11"/>
  <c r="BF138" i="11"/>
  <c r="BF148" i="11"/>
  <c r="BF149" i="11"/>
  <c r="J92" i="10"/>
  <c r="BF123" i="10"/>
  <c r="BF132" i="10"/>
  <c r="BF143" i="10"/>
  <c r="BF144" i="10"/>
  <c r="BF154" i="10"/>
  <c r="E85" i="10"/>
  <c r="BF121" i="10"/>
  <c r="BF129" i="10"/>
  <c r="BF130" i="10"/>
  <c r="BF131" i="10"/>
  <c r="BF135" i="10"/>
  <c r="BF142" i="10"/>
  <c r="BF149" i="10"/>
  <c r="BF153" i="10"/>
  <c r="J126" i="9"/>
  <c r="J98" i="9" s="1"/>
  <c r="J89" i="10"/>
  <c r="J91" i="10"/>
  <c r="BF122" i="10"/>
  <c r="BF125" i="10"/>
  <c r="BF126" i="10"/>
  <c r="BF134" i="10"/>
  <c r="BF136" i="10"/>
  <c r="BF137" i="10"/>
  <c r="BF138" i="10"/>
  <c r="BF139" i="10"/>
  <c r="BF140" i="10"/>
  <c r="BF147" i="10"/>
  <c r="BF150" i="10"/>
  <c r="BF151" i="10"/>
  <c r="BF155" i="10"/>
  <c r="BF124" i="10"/>
  <c r="BF127" i="10"/>
  <c r="BF128" i="10"/>
  <c r="BF133" i="10"/>
  <c r="BF145" i="10"/>
  <c r="BF146" i="10"/>
  <c r="BF148" i="10"/>
  <c r="BF152" i="10"/>
  <c r="BF156" i="10"/>
  <c r="BF157" i="10"/>
  <c r="BF142" i="9"/>
  <c r="BF147" i="9"/>
  <c r="BF157" i="9"/>
  <c r="BF158" i="9"/>
  <c r="BF163" i="9"/>
  <c r="BF168" i="9"/>
  <c r="BF169" i="9"/>
  <c r="BF173" i="9"/>
  <c r="BF174" i="9"/>
  <c r="BF176" i="9"/>
  <c r="BF178" i="9"/>
  <c r="BF195" i="9"/>
  <c r="BF199" i="9"/>
  <c r="BF207" i="9"/>
  <c r="BF213" i="9"/>
  <c r="BF214" i="9"/>
  <c r="BF216" i="9"/>
  <c r="BF217" i="9"/>
  <c r="BF228" i="9"/>
  <c r="BF230" i="9"/>
  <c r="BF233" i="9"/>
  <c r="BF239" i="9"/>
  <c r="BF241" i="9"/>
  <c r="BF243" i="9"/>
  <c r="BF252" i="9"/>
  <c r="BF255" i="9"/>
  <c r="BF256" i="9"/>
  <c r="E85" i="9"/>
  <c r="J89" i="9"/>
  <c r="J121" i="9"/>
  <c r="BF128" i="9"/>
  <c r="BF135" i="9"/>
  <c r="BF139" i="9"/>
  <c r="BF141" i="9"/>
  <c r="BF143" i="9"/>
  <c r="BF144" i="9"/>
  <c r="BF145" i="9"/>
  <c r="BF149" i="9"/>
  <c r="BF152" i="9"/>
  <c r="BF156" i="9"/>
  <c r="BF159" i="9"/>
  <c r="BF161" i="9"/>
  <c r="BF164" i="9"/>
  <c r="BF170" i="9"/>
  <c r="BF172" i="9"/>
  <c r="BF191" i="9"/>
  <c r="BF193" i="9"/>
  <c r="BF201" i="9"/>
  <c r="BF203" i="9"/>
  <c r="BF204" i="9"/>
  <c r="BF205" i="9"/>
  <c r="BF206" i="9"/>
  <c r="BF210" i="9"/>
  <c r="BF212" i="9"/>
  <c r="BF215" i="9"/>
  <c r="BF219" i="9"/>
  <c r="BF224" i="9"/>
  <c r="BF234" i="9"/>
  <c r="BF237" i="9"/>
  <c r="BF240" i="9"/>
  <c r="BF244" i="9"/>
  <c r="BF245" i="9"/>
  <c r="BF246" i="9"/>
  <c r="BF249" i="9"/>
  <c r="BF127" i="9"/>
  <c r="BF132" i="9"/>
  <c r="BF140" i="9"/>
  <c r="BF150" i="9"/>
  <c r="BF151" i="9"/>
  <c r="BF155" i="9"/>
  <c r="BF160" i="9"/>
  <c r="BF165" i="9"/>
  <c r="BF166" i="9"/>
  <c r="BF171" i="9"/>
  <c r="BF177" i="9"/>
  <c r="BF180" i="9"/>
  <c r="BF181" i="9"/>
  <c r="BF184" i="9"/>
  <c r="BF185" i="9"/>
  <c r="BF190" i="9"/>
  <c r="BF194" i="9"/>
  <c r="BF196" i="9"/>
  <c r="BF200" i="9"/>
  <c r="BF208" i="9"/>
  <c r="BF218" i="9"/>
  <c r="BF223" i="9"/>
  <c r="BF225" i="9"/>
  <c r="BF226" i="9"/>
  <c r="BF231" i="9"/>
  <c r="BF232" i="9"/>
  <c r="BF236" i="9"/>
  <c r="BF242" i="9"/>
  <c r="BF250" i="9"/>
  <c r="BF258" i="9"/>
  <c r="BF259" i="9"/>
  <c r="BF261" i="9"/>
  <c r="BF262" i="9"/>
  <c r="J91" i="9"/>
  <c r="BF129" i="9"/>
  <c r="BF130" i="9"/>
  <c r="BF131" i="9"/>
  <c r="BF136" i="9"/>
  <c r="BF137" i="9"/>
  <c r="BF138" i="9"/>
  <c r="BF146" i="9"/>
  <c r="BF148" i="9"/>
  <c r="BF153" i="9"/>
  <c r="BF154" i="9"/>
  <c r="BF162" i="9"/>
  <c r="BF167" i="9"/>
  <c r="BF175" i="9"/>
  <c r="BF179" i="9"/>
  <c r="BF182" i="9"/>
  <c r="BF183" i="9"/>
  <c r="BF186" i="9"/>
  <c r="BF187" i="9"/>
  <c r="BF188" i="9"/>
  <c r="BF189" i="9"/>
  <c r="BF192" i="9"/>
  <c r="BF197" i="9"/>
  <c r="BF198" i="9"/>
  <c r="BF202" i="9"/>
  <c r="BF209" i="9"/>
  <c r="BF211" i="9"/>
  <c r="BF220" i="9"/>
  <c r="BF221" i="9"/>
  <c r="BF222" i="9"/>
  <c r="BF227" i="9"/>
  <c r="BF229" i="9"/>
  <c r="BF235" i="9"/>
  <c r="BF238" i="9"/>
  <c r="BF247" i="9"/>
  <c r="BF248" i="9"/>
  <c r="BF251" i="9"/>
  <c r="BF253" i="9"/>
  <c r="BF263" i="9"/>
  <c r="E110" i="8"/>
  <c r="J116" i="8"/>
  <c r="BF125" i="8"/>
  <c r="BF141" i="8"/>
  <c r="BF142" i="8"/>
  <c r="J117" i="8"/>
  <c r="BF124" i="8"/>
  <c r="BF130" i="8"/>
  <c r="BF132" i="8"/>
  <c r="BF133" i="8"/>
  <c r="BF134" i="8"/>
  <c r="J89" i="8"/>
  <c r="BF131" i="8"/>
  <c r="BF123" i="8"/>
  <c r="BF135" i="8"/>
  <c r="BF136" i="8"/>
  <c r="BF138" i="8"/>
  <c r="BF143" i="8"/>
  <c r="BF132" i="7"/>
  <c r="BF133" i="7"/>
  <c r="BF134" i="7"/>
  <c r="BF135" i="7"/>
  <c r="BF138" i="7"/>
  <c r="BF139" i="7"/>
  <c r="BF151" i="7"/>
  <c r="BF153" i="7"/>
  <c r="BF154" i="7"/>
  <c r="BF155" i="7"/>
  <c r="BF158" i="7"/>
  <c r="BF160" i="7"/>
  <c r="BF164" i="7"/>
  <c r="BF165" i="7"/>
  <c r="BF175" i="7"/>
  <c r="BF176" i="7"/>
  <c r="BF183" i="7"/>
  <c r="BF186" i="7"/>
  <c r="BF189" i="7"/>
  <c r="BF198" i="7"/>
  <c r="BF201" i="7"/>
  <c r="BF213" i="7"/>
  <c r="BF215" i="7"/>
  <c r="BF218" i="7"/>
  <c r="BF227" i="7"/>
  <c r="BF233" i="7"/>
  <c r="BF166" i="7"/>
  <c r="BF167" i="7"/>
  <c r="BF169" i="7"/>
  <c r="BF173" i="7"/>
  <c r="BF178" i="7"/>
  <c r="BF180" i="7"/>
  <c r="BF181" i="7"/>
  <c r="BF182" i="7"/>
  <c r="BF185" i="7"/>
  <c r="BF187" i="7"/>
  <c r="BF193" i="7"/>
  <c r="BF195" i="7"/>
  <c r="BF202" i="7"/>
  <c r="BF203" i="7"/>
  <c r="BF205" i="7"/>
  <c r="BF208" i="7"/>
  <c r="BF217" i="7"/>
  <c r="BF220" i="7"/>
  <c r="BF222" i="7"/>
  <c r="BF223" i="7"/>
  <c r="BF224" i="7"/>
  <c r="BF229" i="7"/>
  <c r="BF231" i="7"/>
  <c r="BF235" i="7"/>
  <c r="BF236" i="7"/>
  <c r="E85" i="7"/>
  <c r="J123" i="7"/>
  <c r="J124" i="7"/>
  <c r="BF142" i="7"/>
  <c r="BF143" i="7"/>
  <c r="BF144" i="7"/>
  <c r="BF146" i="7"/>
  <c r="BF150" i="7"/>
  <c r="BF152" i="7"/>
  <c r="BF157" i="7"/>
  <c r="BF159" i="7"/>
  <c r="BF161" i="7"/>
  <c r="BF162" i="7"/>
  <c r="BF168" i="7"/>
  <c r="BF170" i="7"/>
  <c r="BF171" i="7"/>
  <c r="BF184" i="7"/>
  <c r="BF192" i="7"/>
  <c r="BF194" i="7"/>
  <c r="BF196" i="7"/>
  <c r="BF197" i="7"/>
  <c r="BF199" i="7"/>
  <c r="BF204" i="7"/>
  <c r="BF206" i="7"/>
  <c r="BF207" i="7"/>
  <c r="BF209" i="7"/>
  <c r="BF211" i="7"/>
  <c r="BF216" i="7"/>
  <c r="BF219" i="7"/>
  <c r="BF226" i="7"/>
  <c r="BF232" i="7"/>
  <c r="J89" i="7"/>
  <c r="BF130" i="7"/>
  <c r="BF131" i="7"/>
  <c r="BF136" i="7"/>
  <c r="BF137" i="7"/>
  <c r="BF140" i="7"/>
  <c r="BF141" i="7"/>
  <c r="BF149" i="7"/>
  <c r="BF163" i="7"/>
  <c r="BF172" i="7"/>
  <c r="BF174" i="7"/>
  <c r="BF179" i="7"/>
  <c r="BF188" i="7"/>
  <c r="BF191" i="7"/>
  <c r="BF200" i="7"/>
  <c r="BF210" i="7"/>
  <c r="BF212" i="7"/>
  <c r="BF214" i="7"/>
  <c r="BF221" i="7"/>
  <c r="BF225" i="7"/>
  <c r="BF228" i="7"/>
  <c r="BF237" i="7"/>
  <c r="J93" i="6"/>
  <c r="J94" i="6"/>
  <c r="J120" i="6"/>
  <c r="E85" i="6"/>
  <c r="BF129" i="6"/>
  <c r="BF135" i="6"/>
  <c r="BF130" i="6"/>
  <c r="BF132" i="6"/>
  <c r="J93" i="5"/>
  <c r="E113" i="5"/>
  <c r="J119" i="5"/>
  <c r="BF130" i="5"/>
  <c r="BF131" i="5"/>
  <c r="BF133" i="5"/>
  <c r="BF137" i="5"/>
  <c r="J94" i="5"/>
  <c r="BF128" i="5"/>
  <c r="BF129" i="5"/>
  <c r="BF134" i="5"/>
  <c r="BF135" i="5"/>
  <c r="BB99" i="1"/>
  <c r="BF133" i="4"/>
  <c r="BF138" i="4"/>
  <c r="BF140" i="4"/>
  <c r="BF141" i="4"/>
  <c r="E85" i="4"/>
  <c r="J91" i="4"/>
  <c r="J93" i="4"/>
  <c r="J122" i="4"/>
  <c r="BF129" i="4"/>
  <c r="BF134" i="4"/>
  <c r="BF143" i="4"/>
  <c r="BF130" i="4"/>
  <c r="BF131" i="4"/>
  <c r="BF132" i="4"/>
  <c r="BF135" i="4"/>
  <c r="BF136" i="4"/>
  <c r="BF139" i="4"/>
  <c r="BF128" i="4"/>
  <c r="E123" i="3"/>
  <c r="J129" i="3"/>
  <c r="J131" i="3"/>
  <c r="BF147" i="3"/>
  <c r="BF163" i="3"/>
  <c r="BF167" i="3"/>
  <c r="BF170" i="3"/>
  <c r="BF171" i="3"/>
  <c r="BF173" i="3"/>
  <c r="BF181" i="3"/>
  <c r="BF186" i="3"/>
  <c r="BF204" i="3"/>
  <c r="BF217" i="3"/>
  <c r="BF228" i="3"/>
  <c r="BF247" i="3"/>
  <c r="BF251" i="3"/>
  <c r="BF253" i="3"/>
  <c r="BF256" i="3"/>
  <c r="BF257" i="3"/>
  <c r="BF262" i="3"/>
  <c r="BF267" i="3"/>
  <c r="J94" i="3"/>
  <c r="BF139" i="3"/>
  <c r="BF144" i="3"/>
  <c r="BF151" i="3"/>
  <c r="BF172" i="3"/>
  <c r="BF180" i="3"/>
  <c r="BF182" i="3"/>
  <c r="BF187" i="3"/>
  <c r="BF189" i="3"/>
  <c r="BF192" i="3"/>
  <c r="BF232" i="3"/>
  <c r="BF244" i="3"/>
  <c r="BF138" i="3"/>
  <c r="BF141" i="3"/>
  <c r="BF154" i="3"/>
  <c r="BF157" i="3"/>
  <c r="BF160" i="3"/>
  <c r="BF176" i="3"/>
  <c r="BF190" i="3"/>
  <c r="BF196" i="3"/>
  <c r="BF207" i="3"/>
  <c r="BF220" i="3"/>
  <c r="BF242" i="3"/>
  <c r="BF250" i="3"/>
  <c r="BF140" i="3"/>
  <c r="BF164" i="3"/>
  <c r="BF174" i="3"/>
  <c r="BF179" i="3"/>
  <c r="BF185" i="3"/>
  <c r="BF199" i="3"/>
  <c r="BF202" i="3"/>
  <c r="BF222" i="3"/>
  <c r="BF225" i="3"/>
  <c r="BF235" i="3"/>
  <c r="BF239" i="3"/>
  <c r="BF265" i="3"/>
  <c r="J93" i="2"/>
  <c r="E120" i="2"/>
  <c r="J126" i="2"/>
  <c r="BF135" i="2"/>
  <c r="BF138" i="2"/>
  <c r="BF157" i="2"/>
  <c r="BF187" i="2"/>
  <c r="BF209" i="2"/>
  <c r="BF210" i="2"/>
  <c r="BF213" i="2"/>
  <c r="BF214" i="2"/>
  <c r="BF216" i="2"/>
  <c r="BF219" i="2"/>
  <c r="BF223" i="2"/>
  <c r="BF227" i="2"/>
  <c r="BF228" i="2"/>
  <c r="BF141" i="2"/>
  <c r="BF147" i="2"/>
  <c r="BF154" i="2"/>
  <c r="BF184" i="2"/>
  <c r="BF231" i="2"/>
  <c r="BF171" i="2"/>
  <c r="BF178" i="2"/>
  <c r="BF190" i="2"/>
  <c r="BF193" i="2"/>
  <c r="BF196" i="2"/>
  <c r="BF199" i="2"/>
  <c r="BF202" i="2"/>
  <c r="BF205" i="2"/>
  <c r="BF206" i="2"/>
  <c r="BF221" i="2"/>
  <c r="BF229" i="2"/>
  <c r="BF232" i="2"/>
  <c r="BF235" i="2"/>
  <c r="BF237" i="2"/>
  <c r="BF240" i="2"/>
  <c r="BF244" i="2"/>
  <c r="J94" i="2"/>
  <c r="BF146" i="2"/>
  <c r="BF151" i="2"/>
  <c r="BF160" i="2"/>
  <c r="BF163" i="2"/>
  <c r="BF166" i="2"/>
  <c r="BF175" i="2"/>
  <c r="BF181" i="2"/>
  <c r="BF230" i="2"/>
  <c r="BF248" i="2"/>
  <c r="J35" i="2"/>
  <c r="AV96" i="1" s="1"/>
  <c r="F38" i="3"/>
  <c r="BC97" i="1" s="1"/>
  <c r="F39" i="3"/>
  <c r="BD97" i="1" s="1"/>
  <c r="F37" i="6"/>
  <c r="BB100" i="1" s="1"/>
  <c r="J33" i="7"/>
  <c r="AV101" i="1" s="1"/>
  <c r="F33" i="8"/>
  <c r="AZ102" i="1" s="1"/>
  <c r="F35" i="8"/>
  <c r="BB102" i="1" s="1"/>
  <c r="F35" i="9"/>
  <c r="BB103" i="1" s="1"/>
  <c r="F37" i="10"/>
  <c r="BD104" i="1" s="1"/>
  <c r="F35" i="11"/>
  <c r="BB105" i="1" s="1"/>
  <c r="F36" i="11"/>
  <c r="BC105" i="1" s="1"/>
  <c r="F37" i="2"/>
  <c r="BB96" i="1" s="1"/>
  <c r="F37" i="3"/>
  <c r="BB97" i="1" s="1"/>
  <c r="F39" i="4"/>
  <c r="BD98" i="1" s="1"/>
  <c r="J35" i="4"/>
  <c r="AV98" i="1" s="1"/>
  <c r="F39" i="5"/>
  <c r="BD99" i="1" s="1"/>
  <c r="J35" i="6"/>
  <c r="AV100" i="1" s="1"/>
  <c r="F35" i="6"/>
  <c r="AZ100" i="1" s="1"/>
  <c r="F37" i="7"/>
  <c r="BD101" i="1" s="1"/>
  <c r="F36" i="7"/>
  <c r="BC101" i="1" s="1"/>
  <c r="F36" i="9"/>
  <c r="BC103" i="1" s="1"/>
  <c r="F33" i="10"/>
  <c r="AZ104" i="1" s="1"/>
  <c r="F36" i="10"/>
  <c r="BC104" i="1" s="1"/>
  <c r="F33" i="11"/>
  <c r="AZ105" i="1" s="1"/>
  <c r="F38" i="2"/>
  <c r="BC96" i="1" s="1"/>
  <c r="AS94" i="1"/>
  <c r="J35" i="3"/>
  <c r="AV97" i="1" s="1"/>
  <c r="F35" i="4"/>
  <c r="AZ98" i="1"/>
  <c r="F38" i="4"/>
  <c r="BC98" i="1" s="1"/>
  <c r="F38" i="5"/>
  <c r="BC99" i="1" s="1"/>
  <c r="F38" i="6"/>
  <c r="BC100" i="1" s="1"/>
  <c r="F33" i="7"/>
  <c r="AZ101" i="1"/>
  <c r="F36" i="8"/>
  <c r="BC102" i="1"/>
  <c r="J33" i="8"/>
  <c r="AV102" i="1"/>
  <c r="J33" i="9"/>
  <c r="AV103" i="1" s="1"/>
  <c r="F37" i="9"/>
  <c r="BD103" i="1" s="1"/>
  <c r="F37" i="11"/>
  <c r="BD105" i="1" s="1"/>
  <c r="F35" i="2"/>
  <c r="AZ96" i="1" s="1"/>
  <c r="F39" i="2"/>
  <c r="BD96" i="1"/>
  <c r="F35" i="3"/>
  <c r="AZ97" i="1" s="1"/>
  <c r="F37" i="4"/>
  <c r="BB98" i="1"/>
  <c r="J35" i="5"/>
  <c r="AV99" i="1" s="1"/>
  <c r="F35" i="5"/>
  <c r="AZ99" i="1" s="1"/>
  <c r="F39" i="6"/>
  <c r="BD100" i="1" s="1"/>
  <c r="F35" i="7"/>
  <c r="BB101" i="1"/>
  <c r="F37" i="8"/>
  <c r="BD102" i="1"/>
  <c r="F33" i="9"/>
  <c r="AZ103" i="1" s="1"/>
  <c r="J33" i="10"/>
  <c r="AV104" i="1"/>
  <c r="F35" i="10"/>
  <c r="BB104" i="1"/>
  <c r="J33" i="11"/>
  <c r="AV105" i="1" s="1"/>
  <c r="BK136" i="3" l="1"/>
  <c r="J136" i="3" s="1"/>
  <c r="J99" i="3" s="1"/>
  <c r="BK126" i="4"/>
  <c r="J126" i="4" s="1"/>
  <c r="J99" i="4" s="1"/>
  <c r="BK123" i="11"/>
  <c r="J123" i="11" s="1"/>
  <c r="J97" i="11" s="1"/>
  <c r="P147" i="7"/>
  <c r="R132" i="2"/>
  <c r="T136" i="3"/>
  <c r="T217" i="2"/>
  <c r="T132" i="2"/>
  <c r="T119" i="10"/>
  <c r="R147" i="7"/>
  <c r="R127" i="7" s="1"/>
  <c r="T126" i="4"/>
  <c r="T125" i="4" s="1"/>
  <c r="P132" i="2"/>
  <c r="AU96" i="1" s="1"/>
  <c r="R136" i="3"/>
  <c r="BK119" i="10"/>
  <c r="J119" i="10"/>
  <c r="J96" i="10"/>
  <c r="R124" i="9"/>
  <c r="P177" i="3"/>
  <c r="P135" i="3" s="1"/>
  <c r="AU97" i="1" s="1"/>
  <c r="R120" i="8"/>
  <c r="R177" i="3"/>
  <c r="T120" i="8"/>
  <c r="T127" i="7"/>
  <c r="T177" i="3"/>
  <c r="P119" i="10"/>
  <c r="AU104" i="1"/>
  <c r="P133" i="9"/>
  <c r="P124" i="9"/>
  <c r="AU103" i="1"/>
  <c r="P127" i="7"/>
  <c r="AU101" i="1"/>
  <c r="T133" i="9"/>
  <c r="T124" i="9"/>
  <c r="R126" i="5"/>
  <c r="R125" i="5" s="1"/>
  <c r="BK133" i="2"/>
  <c r="J133" i="2" s="1"/>
  <c r="J99" i="2" s="1"/>
  <c r="BK177" i="3"/>
  <c r="J177" i="3" s="1"/>
  <c r="J103" i="3" s="1"/>
  <c r="BK128" i="7"/>
  <c r="J128" i="7" s="1"/>
  <c r="J97" i="7" s="1"/>
  <c r="BK133" i="6"/>
  <c r="J133" i="6"/>
  <c r="J102" i="6"/>
  <c r="BK133" i="9"/>
  <c r="J133" i="9"/>
  <c r="J99" i="9" s="1"/>
  <c r="J124" i="11"/>
  <c r="J98" i="11"/>
  <c r="BK217" i="2"/>
  <c r="J217" i="2"/>
  <c r="J102" i="2"/>
  <c r="BK127" i="6"/>
  <c r="J127" i="6"/>
  <c r="J99" i="6" s="1"/>
  <c r="BK147" i="7"/>
  <c r="J147" i="7" s="1"/>
  <c r="J100" i="7" s="1"/>
  <c r="BK126" i="5"/>
  <c r="J126" i="5" s="1"/>
  <c r="J99" i="5" s="1"/>
  <c r="BK121" i="8"/>
  <c r="J121" i="8" s="1"/>
  <c r="J97" i="8" s="1"/>
  <c r="J36" i="3"/>
  <c r="AW97" i="1" s="1"/>
  <c r="AT97" i="1" s="1"/>
  <c r="J36" i="5"/>
  <c r="AW99" i="1" s="1"/>
  <c r="AT99" i="1" s="1"/>
  <c r="BC95" i="1"/>
  <c r="AY95" i="1" s="1"/>
  <c r="BB95" i="1"/>
  <c r="J34" i="8"/>
  <c r="AW102" i="1"/>
  <c r="AT102" i="1" s="1"/>
  <c r="J34" i="9"/>
  <c r="AW103" i="1" s="1"/>
  <c r="AT103" i="1" s="1"/>
  <c r="J36" i="2"/>
  <c r="AW96" i="1" s="1"/>
  <c r="AT96" i="1" s="1"/>
  <c r="F36" i="4"/>
  <c r="BA98" i="1" s="1"/>
  <c r="J36" i="6"/>
  <c r="AW100" i="1" s="1"/>
  <c r="AT100" i="1" s="1"/>
  <c r="F34" i="7"/>
  <c r="BA101" i="1"/>
  <c r="F34" i="10"/>
  <c r="BA104" i="1" s="1"/>
  <c r="J34" i="11"/>
  <c r="AW105" i="1"/>
  <c r="AT105" i="1" s="1"/>
  <c r="F36" i="2"/>
  <c r="BA96" i="1" s="1"/>
  <c r="F36" i="5"/>
  <c r="BA99" i="1" s="1"/>
  <c r="F36" i="6"/>
  <c r="BA100" i="1"/>
  <c r="J34" i="7"/>
  <c r="AW101" i="1" s="1"/>
  <c r="AT101" i="1" s="1"/>
  <c r="J34" i="10"/>
  <c r="AW104" i="1" s="1"/>
  <c r="AT104" i="1" s="1"/>
  <c r="F34" i="11"/>
  <c r="BA105" i="1" s="1"/>
  <c r="F36" i="3"/>
  <c r="BA97" i="1" s="1"/>
  <c r="J36" i="4"/>
  <c r="AW98" i="1" s="1"/>
  <c r="AT98" i="1" s="1"/>
  <c r="BD95" i="1"/>
  <c r="AZ95" i="1"/>
  <c r="F34" i="8"/>
  <c r="BA102" i="1" s="1"/>
  <c r="F34" i="9"/>
  <c r="BA103" i="1" s="1"/>
  <c r="BK122" i="11" l="1"/>
  <c r="J122" i="11" s="1"/>
  <c r="J30" i="11" s="1"/>
  <c r="AG105" i="1" s="1"/>
  <c r="AN105" i="1" s="1"/>
  <c r="BK125" i="4"/>
  <c r="J125" i="4" s="1"/>
  <c r="J98" i="4" s="1"/>
  <c r="BK135" i="3"/>
  <c r="J135" i="3" s="1"/>
  <c r="J98" i="3" s="1"/>
  <c r="R135" i="3"/>
  <c r="T135" i="3"/>
  <c r="BK132" i="2"/>
  <c r="J132" i="2" s="1"/>
  <c r="J32" i="2" s="1"/>
  <c r="AG96" i="1" s="1"/>
  <c r="BK126" i="6"/>
  <c r="J126" i="6"/>
  <c r="J98" i="6" s="1"/>
  <c r="BK127" i="7"/>
  <c r="J127" i="7" s="1"/>
  <c r="J96" i="7" s="1"/>
  <c r="BK120" i="8"/>
  <c r="J120" i="8"/>
  <c r="J30" i="8" s="1"/>
  <c r="AG102" i="1" s="1"/>
  <c r="BK125" i="5"/>
  <c r="J125" i="5"/>
  <c r="J98" i="5" s="1"/>
  <c r="BK124" i="9"/>
  <c r="J124" i="9" s="1"/>
  <c r="J96" i="9" s="1"/>
  <c r="AU95" i="1"/>
  <c r="AU94" i="1"/>
  <c r="BB94" i="1"/>
  <c r="AX94" i="1" s="1"/>
  <c r="BD94" i="1"/>
  <c r="W33" i="1" s="1"/>
  <c r="J30" i="10"/>
  <c r="AG104" i="1" s="1"/>
  <c r="AV95" i="1"/>
  <c r="BC94" i="1"/>
  <c r="W32" i="1" s="1"/>
  <c r="AZ94" i="1"/>
  <c r="AV94" i="1" s="1"/>
  <c r="AK29" i="1" s="1"/>
  <c r="AX95" i="1"/>
  <c r="BA95" i="1"/>
  <c r="AW95" i="1" s="1"/>
  <c r="J32" i="3" l="1"/>
  <c r="AG97" i="1" s="1"/>
  <c r="J96" i="11"/>
  <c r="J39" i="11"/>
  <c r="J32" i="4"/>
  <c r="AG98" i="1" s="1"/>
  <c r="AN98" i="1" s="1"/>
  <c r="J39" i="10"/>
  <c r="J39" i="8"/>
  <c r="J41" i="2"/>
  <c r="J98" i="2"/>
  <c r="J96" i="8"/>
  <c r="J41" i="4"/>
  <c r="J41" i="3"/>
  <c r="AN97" i="1"/>
  <c r="AN102" i="1"/>
  <c r="AN96" i="1"/>
  <c r="AN104" i="1"/>
  <c r="W31" i="1"/>
  <c r="J32" i="5"/>
  <c r="AG99" i="1" s="1"/>
  <c r="J32" i="6"/>
  <c r="AG100" i="1" s="1"/>
  <c r="AT95" i="1"/>
  <c r="AY94" i="1"/>
  <c r="W29" i="1"/>
  <c r="J30" i="7"/>
  <c r="AG101" i="1"/>
  <c r="J30" i="9"/>
  <c r="AG103" i="1" s="1"/>
  <c r="BA94" i="1"/>
  <c r="W30" i="1" s="1"/>
  <c r="J39" i="9" l="1"/>
  <c r="J41" i="6"/>
  <c r="J39" i="7"/>
  <c r="J41" i="5"/>
  <c r="AN99" i="1"/>
  <c r="AN103" i="1"/>
  <c r="AN100" i="1"/>
  <c r="AN101" i="1"/>
  <c r="AG95" i="1"/>
  <c r="AG94" i="1" s="1"/>
  <c r="AK26" i="1" s="1"/>
  <c r="AW94" i="1"/>
  <c r="AK30" i="1" s="1"/>
  <c r="AK35" i="1" l="1"/>
  <c r="AN95" i="1"/>
  <c r="AT94" i="1"/>
  <c r="AN94" i="1" l="1"/>
</calcChain>
</file>

<file path=xl/sharedStrings.xml><?xml version="1.0" encoding="utf-8"?>
<sst xmlns="http://schemas.openxmlformats.org/spreadsheetml/2006/main" count="9058" uniqueCount="1338">
  <si>
    <t>Export Komplet</t>
  </si>
  <si>
    <t/>
  </si>
  <si>
    <t>2.0</t>
  </si>
  <si>
    <t>False</t>
  </si>
  <si>
    <t>{aa036efd-b53a-4341-9c7a-23b945fe207e}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</si>
  <si>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</si>
  <si>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</si>
  <si>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</si>
  <si>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</si>
  <si>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</si>
  <si>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</si>
  <si>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</si>
  <si>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</t>
  </si>
  <si>
    <t>Stavba:</t>
  </si>
  <si>
    <t>NÚRCH - modernizácia vybraných rehabilitačných priestorov</t>
  </si>
  <si>
    <t>JKSO:</t>
  </si>
  <si>
    <t>KS:</t>
  </si>
  <si>
    <t>Miesto:</t>
  </si>
  <si>
    <t>Piestany</t>
  </si>
  <si>
    <t>Dátum:</t>
  </si>
  <si>
    <t>12. 2. 2023</t>
  </si>
  <si>
    <t>Objednávateľ:</t>
  </si>
  <si>
    <t>IČO:</t>
  </si>
  <si>
    <t>AGORA, s.r.o.</t>
  </si>
  <si>
    <t>IČ DPH:</t>
  </si>
  <si>
    <t>Zhotoviteľ: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</si>
  <si>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</si>
  <si>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</si>
  <si>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</si>
  <si>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</si>
  <si>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</si>
  <si>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</si>
  <si>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</si>
  <si>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</si>
  <si>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</si>
  <si>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</si>
  <si>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</si>
  <si>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</si>
  <si>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</si>
  <si>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</si>
  <si>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</si>
  <si>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</si>
  <si>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</si>
  <si>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</si>
  <si>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</si>
  <si>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</si>
  <si>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</si>
  <si>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</si>
  <si>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</si>
  <si>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</si>
  <si>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</si>
  <si>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</si>
  <si>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</si>
  <si>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</si>
  <si>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</si>
  <si>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</si>
  <si>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</si>
  <si>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</si>
  <si>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</si>
  <si>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</si>
  <si>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</si>
  <si>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</si>
  <si>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</si>
  <si>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</si>
  <si>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</si>
  <si>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</si>
  <si>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</si>
  <si>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</si>
  <si>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</si>
  <si>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</si>
  <si>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</si>
  <si>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</si>
  <si>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</si>
  <si>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</si>
  <si>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</si>
  <si>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01-01</t>
  </si>
  <si>
    <t>Stavebna cast</t>
  </si>
  <si>
    <t>STA</t>
  </si>
  <si>
    <t>{61ce4413-2861-4b2b-995e-22d69e77f51d}</t>
  </si>
  <si>
    <t>/</t>
  </si>
  <si>
    <t>01-01-01</t>
  </si>
  <si>
    <t>Búracie práce</t>
  </si>
  <si>
    <t>Časť</t>
  </si>
  <si>
    <t>2</t>
  </si>
  <si>
    <t>{d5c72807-e7d0-4b0e-9b57-fd2bffbec779}</t>
  </si>
  <si>
    <t>01-01-02</t>
  </si>
  <si>
    <t>Navrhovaný stav</t>
  </si>
  <si>
    <t>{ca4f8b1a-2bbb-46b1-8dd5-733d93eeccf3}</t>
  </si>
  <si>
    <t>01-01-03</t>
  </si>
  <si>
    <t>PSV, stolárske vyrobky</t>
  </si>
  <si>
    <t>{7e4d46c6-e3de-402f-96a0-62f2301c0e23}</t>
  </si>
  <si>
    <t>01-01-04</t>
  </si>
  <si>
    <t>Výplne otvorov</t>
  </si>
  <si>
    <t>{d7bbbb58-74bc-4805-a67c-c8be7e9e9f5a}</t>
  </si>
  <si>
    <t>01-01-05</t>
  </si>
  <si>
    <t>Lešenie, čistenie</t>
  </si>
  <si>
    <t>{e237dae7-8803-423f-aeb2-9c0742d1ef90}</t>
  </si>
  <si>
    <t>02-c</t>
  </si>
  <si>
    <t>Zdravotechnika</t>
  </si>
  <si>
    <t>{1273b16c-738f-4339-ad09-b4040aaf8dbc}</t>
  </si>
  <si>
    <t>02-d</t>
  </si>
  <si>
    <t>Vykurovanie</t>
  </si>
  <si>
    <t>{eef85859-0385-432d-803e-e42fe99912fb}</t>
  </si>
  <si>
    <t>02-e</t>
  </si>
  <si>
    <t>Elektroinštalácie</t>
  </si>
  <si>
    <t>{2324c4a4-899b-4120-a159-84b267a6bf51}</t>
  </si>
  <si>
    <t>02-f</t>
  </si>
  <si>
    <t>Vzduchotechnika</t>
  </si>
  <si>
    <t>{5eef02bf-b7fa-4d2b-9b25-82a4b0a267eb}</t>
  </si>
  <si>
    <t>02-h</t>
  </si>
  <si>
    <t>Chladenie</t>
  </si>
  <si>
    <t>{0d0a3e55-8e31-41e7-89e4-a49455a26936}</t>
  </si>
  <si>
    <t>KRYCÍ LIST ROZPOČTU</t>
  </si>
  <si>
    <t>Objekt:</t>
  </si>
  <si>
    <t>01-01 - Stavebna cast</t>
  </si>
  <si>
    <t>Časť:</t>
  </si>
  <si>
    <t>01-01-01 -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</si>
  <si>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</si>
  <si>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</si>
  <si>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</si>
  <si>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</si>
  <si>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</si>
  <si>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</si>
  <si>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</si>
  <si>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</si>
  <si>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</si>
  <si>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vnútorná kanalizácia</t>
  </si>
  <si>
    <t xml:space="preserve">    725 - Zdravotechnika - zariaďovacie predmety</t>
  </si>
  <si>
    <t xml:space="preserve">    763 - Konštrukcie - drevostavby</t>
  </si>
  <si>
    <t xml:space="preserve">    767 - Konštrukcie doplnkové kovové</t>
  </si>
  <si>
    <t xml:space="preserve">    776 - Podlahy povlakové</t>
  </si>
  <si>
    <t>HZS - Hodinové zúčtovacie sadzby</t>
  </si>
  <si>
    <t>VRN - Investičné náklady neobsiahnuté v cenách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</si>
  <si>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</si>
  <si>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</si>
  <si>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</si>
  <si>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</si>
  <si>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</si>
  <si>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</si>
  <si>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</si>
  <si>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</si>
  <si>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</si>
  <si>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</si>
  <si>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</si>
  <si>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</si>
  <si>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</si>
  <si>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</si>
  <si>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</si>
  <si>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</si>
  <si>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</si>
  <si>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</si>
  <si>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</si>
  <si>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962031132.S</t>
  </si>
  <si>
    <t>Búranie priečok alebo vybúranie otvorov plochy nad 4 m2 z tehál pálených, plných alebo dutých hr. do 150 mm,  -0,19600t</t>
  </si>
  <si>
    <t>m2</t>
  </si>
  <si>
    <t>4</t>
  </si>
  <si>
    <t>VV</t>
  </si>
  <si>
    <t>83,502</t>
  </si>
  <si>
    <t>Súčet</t>
  </si>
  <si>
    <t>965043341.S</t>
  </si>
  <si>
    <t>Búranie podkladov pod dlažby, liatych dlažieb a mazanín,betón s poterom,teracom hr.do 100 mm, plochy nad 4 m2  -2,20000t</t>
  </si>
  <si>
    <t>m3</t>
  </si>
  <si>
    <t>11,47*0,03</t>
  </si>
  <si>
    <t>3</t>
  </si>
  <si>
    <t>965044201.S</t>
  </si>
  <si>
    <t>Brúsenie existujúcich betónových podláh, zbrúsenie hrúbky do 3 mm -0,00600t</t>
  </si>
  <si>
    <t>6</t>
  </si>
  <si>
    <t>118,826</t>
  </si>
  <si>
    <t>222,926</t>
  </si>
  <si>
    <t>11,47</t>
  </si>
  <si>
    <t>965044291.S</t>
  </si>
  <si>
    <t>Príplatok k brúseniu existujúcich betónových podláh, za každý ďalší 1 mm hrúbky -0,00200t</t>
  </si>
  <si>
    <t>8</t>
  </si>
  <si>
    <t>5</t>
  </si>
  <si>
    <t>965081712.S</t>
  </si>
  <si>
    <t>Búranie dlažieb, bez podklad. lôžka z xylolit., alebo keramických dlaždíc hr. do 10 mm,  -0,02000t</t>
  </si>
  <si>
    <t>10</t>
  </si>
  <si>
    <t>3,35*0,1</t>
  </si>
  <si>
    <t>967031132.S</t>
  </si>
  <si>
    <t>Prikresanie rovných ostení, bez odstupu, po hrubom vybúraní otvorov, v murive tehl. na maltu,  -0,05700t</t>
  </si>
  <si>
    <t>12</t>
  </si>
  <si>
    <t>0,15*2,02*2</t>
  </si>
  <si>
    <t>7</t>
  </si>
  <si>
    <t>968061125.S</t>
  </si>
  <si>
    <t>Vyvesenie dreveného dverného krídla do suti plochy do 2 m2, -0,02400t</t>
  </si>
  <si>
    <t>ks</t>
  </si>
  <si>
    <t>14</t>
  </si>
  <si>
    <t>968071125.S</t>
  </si>
  <si>
    <t>Vyvesenie kovového dverného krídla do suti plochy do 2 m2</t>
  </si>
  <si>
    <t>16</t>
  </si>
  <si>
    <t>2*2</t>
  </si>
  <si>
    <t>968072455.S</t>
  </si>
  <si>
    <t>Vybúranie kovových dverových zárubní plochy do 2 m2,  -0,07600t</t>
  </si>
  <si>
    <t>18</t>
  </si>
  <si>
    <t>17,574</t>
  </si>
  <si>
    <t>968072641.S</t>
  </si>
  <si>
    <t>Vybúranie kovových stien plných, zasklených alebo výkladných,  -0,02500t</t>
  </si>
  <si>
    <t>13,500</t>
  </si>
  <si>
    <t>11</t>
  </si>
  <si>
    <t>971033431.S</t>
  </si>
  <si>
    <t>Vybúranie otvoru v murive tehl. plochy do 0,25 m2 hr. do 150 mm,  -0,07300t</t>
  </si>
  <si>
    <t>22</t>
  </si>
  <si>
    <t>8"S-01</t>
  </si>
  <si>
    <t>8"S-02</t>
  </si>
  <si>
    <t>1"S-05</t>
  </si>
  <si>
    <t>971033471.S</t>
  </si>
  <si>
    <t>Vybúranie otvoru v murive tehl. plochy do 0,25 m2 hr. do 750 mm,  -0,34400t</t>
  </si>
  <si>
    <t>24</t>
  </si>
  <si>
    <t>1"S-03</t>
  </si>
  <si>
    <t>13</t>
  </si>
  <si>
    <t>971033631.S</t>
  </si>
  <si>
    <t>Vybúranie otvorov v murive tehl. plochy do 4 m2 hr. do 150 mm,  -0,27000t</t>
  </si>
  <si>
    <t>26</t>
  </si>
  <si>
    <t>2,020</t>
  </si>
  <si>
    <t>971036011.S</t>
  </si>
  <si>
    <t>Jadrové vrty diamantovými korunkami do D 120 mm do stien - murivo tehlové -0,00018t</t>
  </si>
  <si>
    <t>cm</t>
  </si>
  <si>
    <t>28</t>
  </si>
  <si>
    <t>15*2"S-06</t>
  </si>
  <si>
    <t>15</t>
  </si>
  <si>
    <t>971036020.S</t>
  </si>
  <si>
    <t>Jadrové vrty diamantovými korunkami do D 250 mm do stien - murivo tehlové -0,00079t</t>
  </si>
  <si>
    <t>30</t>
  </si>
  <si>
    <t>40+15"S-07</t>
  </si>
  <si>
    <t>972056009.S</t>
  </si>
  <si>
    <t>Jadrové vrty diamantovými korunkami do D 100 mm do stropov - železobetónových -0,00019t</t>
  </si>
  <si>
    <t>32</t>
  </si>
  <si>
    <t>40*2"S-04</t>
  </si>
  <si>
    <t>17</t>
  </si>
  <si>
    <t>974032266.S</t>
  </si>
  <si>
    <t>Vysekanie rýh v stenách a priečkach z dutých tehál a tvárnic v priestore priľahlom k stropnej konštrukcii do hĺbky 150 mm a š. do 300 mm,  -0,06700t</t>
  </si>
  <si>
    <t>m</t>
  </si>
  <si>
    <t>34</t>
  </si>
  <si>
    <t>1,250</t>
  </si>
  <si>
    <t>974042564.S</t>
  </si>
  <si>
    <t>Vysekanie rýh v betónovej dlažbe do hĺbky 150 mm a šírky do 150 mm,  -0,05000t</t>
  </si>
  <si>
    <t>36</t>
  </si>
  <si>
    <t>52,330</t>
  </si>
  <si>
    <t>19</t>
  </si>
  <si>
    <t>974083113.S</t>
  </si>
  <si>
    <t>Rezanie betónových mazanín existujúcich vystužených hĺbky nad 100 do 150 mm</t>
  </si>
  <si>
    <t>38</t>
  </si>
  <si>
    <t>52,33*2 "Prepočítané koeficientom množstva</t>
  </si>
  <si>
    <t>978011121.S</t>
  </si>
  <si>
    <t>Otlčenie omietok stropov vnútorných vápenných alebo vápennocementových v rozsahu do 10 %,  -0,00400t</t>
  </si>
  <si>
    <t>40</t>
  </si>
  <si>
    <t>319,123</t>
  </si>
  <si>
    <t>21</t>
  </si>
  <si>
    <t>978013121.S</t>
  </si>
  <si>
    <t>Otlčenie omietok stien vnútorných vápenných alebo vápennocementových v rozsahu do 10 %,  -0,00400t</t>
  </si>
  <si>
    <t>42</t>
  </si>
  <si>
    <t>706,852</t>
  </si>
  <si>
    <t>978059531.S</t>
  </si>
  <si>
    <t>Odsekanie a odobratie obkladov stien z obkladačiek vnútorných vrátane podkladovej omietky nad 2 m2,  -0,06800t</t>
  </si>
  <si>
    <t>44</t>
  </si>
  <si>
    <t>264,442</t>
  </si>
  <si>
    <t>23</t>
  </si>
  <si>
    <t>979081111.S</t>
  </si>
  <si>
    <t>Odvoz sutiny a vybúraných hmôt na skládku do 1 km</t>
  </si>
  <si>
    <t>t</t>
  </si>
  <si>
    <t>46</t>
  </si>
  <si>
    <t>979081121.S</t>
  </si>
  <si>
    <t>Odvoz sutiny a vybúraných hmôt na skládku za každý ďalší 1 km</t>
  </si>
  <si>
    <t>48</t>
  </si>
  <si>
    <t>53,396*29 "Prepočítané koeficientom množstva</t>
  </si>
  <si>
    <t>25</t>
  </si>
  <si>
    <t>979082111.S</t>
  </si>
  <si>
    <t>Vnútrostavenisková doprava sutiny a vybúraných hmôt do 10 m</t>
  </si>
  <si>
    <t>50</t>
  </si>
  <si>
    <t>979082121.S</t>
  </si>
  <si>
    <t>Vnútrostavenisková doprava sutiny a vybúraných hmôt za každých ďalších 5 m</t>
  </si>
  <si>
    <t>52</t>
  </si>
  <si>
    <t>53,396*20 "Prepočítané koeficientom množstva</t>
  </si>
  <si>
    <t>27</t>
  </si>
  <si>
    <t>979089012.S</t>
  </si>
  <si>
    <t>Poplatok za skladovanie - betón, tehly, dlaždice (17 01) ostatné</t>
  </si>
  <si>
    <t>54</t>
  </si>
  <si>
    <t>979089612.S</t>
  </si>
  <si>
    <t>Poplatok za skladovanie - iné odpady zo stavieb a demolácií (17 09), ostatné</t>
  </si>
  <si>
    <t>56</t>
  </si>
  <si>
    <t>99</t>
  </si>
  <si>
    <t>Presun hmôt HSV</t>
  </si>
  <si>
    <t>29</t>
  </si>
  <si>
    <t>999281111.S</t>
  </si>
  <si>
    <t>Presun hmôt pre opravy a údržbu objektov vrátane vonkajších plášťov výšky do 25 m</t>
  </si>
  <si>
    <t>58</t>
  </si>
  <si>
    <t>PSV</t>
  </si>
  <si>
    <t>Práce a dodávky PSV</t>
  </si>
  <si>
    <t>721</t>
  </si>
  <si>
    <t>Zdravotechnika - vnútorná kanalizácia</t>
  </si>
  <si>
    <t>7212108530.r</t>
  </si>
  <si>
    <t>Demontáž podlahového žľabu</t>
  </si>
  <si>
    <t>kpl</t>
  </si>
  <si>
    <t>60</t>
  </si>
  <si>
    <t>725</t>
  </si>
  <si>
    <t>Zdravotechnika - zariaďovacie predmety</t>
  </si>
  <si>
    <t>31</t>
  </si>
  <si>
    <t>72511081100.r</t>
  </si>
  <si>
    <t>Demontáž zariaďovacích predmetov</t>
  </si>
  <si>
    <t>62</t>
  </si>
  <si>
    <t>763</t>
  </si>
  <si>
    <t>Konštrukcie - drevostavby</t>
  </si>
  <si>
    <t>763139531.r</t>
  </si>
  <si>
    <t>Demontáž podhľadu</t>
  </si>
  <si>
    <t>64</t>
  </si>
  <si>
    <t>12,845</t>
  </si>
  <si>
    <t>767</t>
  </si>
  <si>
    <t>Konštrukcie doplnkové kovové</t>
  </si>
  <si>
    <t>33</t>
  </si>
  <si>
    <t>767.B07</t>
  </si>
  <si>
    <t>Demontáž deliacích zásten</t>
  </si>
  <si>
    <t>66</t>
  </si>
  <si>
    <t>767.B13</t>
  </si>
  <si>
    <t>Demontáž harmonikovej priečky</t>
  </si>
  <si>
    <t>68</t>
  </si>
  <si>
    <t>35</t>
  </si>
  <si>
    <t>767.B14</t>
  </si>
  <si>
    <t>Demontáž jestvujúceho vzt potrubia vrátane výustiek</t>
  </si>
  <si>
    <t>70</t>
  </si>
  <si>
    <t>767.B16</t>
  </si>
  <si>
    <t>Demontáž vetracej mriežky</t>
  </si>
  <si>
    <t>72</t>
  </si>
  <si>
    <t>37</t>
  </si>
  <si>
    <t>767.B18</t>
  </si>
  <si>
    <t>Odstránenie vetracej mriežky vrátane jestv. VZT potrubia</t>
  </si>
  <si>
    <t>74</t>
  </si>
  <si>
    <t>767581802.S</t>
  </si>
  <si>
    <t>Demontáž podhľadov lamiel,  -0,00400t</t>
  </si>
  <si>
    <t>76</t>
  </si>
  <si>
    <t>37,816</t>
  </si>
  <si>
    <t>39</t>
  </si>
  <si>
    <t>767582800.S</t>
  </si>
  <si>
    <t>Demontáž podhľadov roštov,  -0,00200t</t>
  </si>
  <si>
    <t>78</t>
  </si>
  <si>
    <t>776</t>
  </si>
  <si>
    <t>Podlahy povlakové</t>
  </si>
  <si>
    <t>776401800.S</t>
  </si>
  <si>
    <t>Demontáž soklíkov alebo líšt</t>
  </si>
  <si>
    <t>80</t>
  </si>
  <si>
    <t>182,15</t>
  </si>
  <si>
    <t>41</t>
  </si>
  <si>
    <t>776511820.S</t>
  </si>
  <si>
    <t>Odstránenie povlakových podláh z nášľapnej plochy lepených s podložkou,  -0,00100t</t>
  </si>
  <si>
    <t>82</t>
  </si>
  <si>
    <t>HZS</t>
  </si>
  <si>
    <t>Hodinové zúčtovacie sadzby</t>
  </si>
  <si>
    <t>HZS000211.S</t>
  </si>
  <si>
    <t>Stavebno montážne práce menej náročne, pomocné alebo manipulačné (Tr. 1) v rozsahu viac 4 a menej ako 8 hodínn</t>
  </si>
  <si>
    <t>hod</t>
  </si>
  <si>
    <t>262144</t>
  </si>
  <si>
    <t>84</t>
  </si>
  <si>
    <t>872*0,05 "Prepočítané koeficientom množstva</t>
  </si>
  <si>
    <t>VRN</t>
  </si>
  <si>
    <t>Investičné náklady neobsiahnuté v cenách</t>
  </si>
  <si>
    <t>43</t>
  </si>
  <si>
    <t>000700011.S.r</t>
  </si>
  <si>
    <t>Dopravné náklady - mimostavenisková doprava objektivizácia dopravných nákladov materiálov</t>
  </si>
  <si>
    <t>%</t>
  </si>
  <si>
    <t>86</t>
  </si>
  <si>
    <t>VP</t>
  </si>
  <si>
    <t xml:space="preserve">  Práce naviac</t>
  </si>
  <si>
    <t>01-01-02 - Navrhovaný stav</t>
  </si>
  <si>
    <t xml:space="preserve">    3 - Zvislé a kompletné konštrukcie</t>
  </si>
  <si>
    <t xml:space="preserve">    6 - Úpravy povrchov, podlahy, osadenie</t>
  </si>
  <si>
    <t xml:space="preserve">    711 - Izolácie proti vode a vlhkosti</t>
  </si>
  <si>
    <t xml:space="preserve">    713 - Izolácie tepelné</t>
  </si>
  <si>
    <t xml:space="preserve">    771 - Podlahy z dlaždíc</t>
  </si>
  <si>
    <t xml:space="preserve">    781 - Obklady</t>
  </si>
  <si>
    <t xml:space="preserve">    784 - Maľby</t>
  </si>
  <si>
    <t>Zvislé a kompletné konštrukcie</t>
  </si>
  <si>
    <t>317160152.S</t>
  </si>
  <si>
    <t>Keramický preklad nenosný šírky 115 mm, výšky 71 mm, dĺžky 1250 mm</t>
  </si>
  <si>
    <t>317160172.S</t>
  </si>
  <si>
    <t>Keramický preklad nenosný šírky 145 mm, výšky 71 mm, dĺžky 1250 mm</t>
  </si>
  <si>
    <t>317160174.S</t>
  </si>
  <si>
    <t>Keramický preklad nenosný šírky 145 mm, výšky 71 mm, dĺžky 1750 mm</t>
  </si>
  <si>
    <t>340239226.S</t>
  </si>
  <si>
    <t>Zamurovanie otvorov plochy nad 1 do 4 m2 z tehál pálených dierovaných nebrúsených hrúbky 140 mm</t>
  </si>
  <si>
    <t>3,636</t>
  </si>
  <si>
    <t>342240141.S</t>
  </si>
  <si>
    <t>Priečky z tehál pálených dierovaných brúsených na pero a drážku hrúbky 115 mm, na maltu pre tenké škáry</t>
  </si>
  <si>
    <t>77,114</t>
  </si>
  <si>
    <t>342240161.S</t>
  </si>
  <si>
    <t>Priečky z tehál pálených dierovaných brúsených na pero a drážku hrúbky 140 mm, na maltu pre tenké škáry</t>
  </si>
  <si>
    <t>77,587</t>
  </si>
  <si>
    <t>Úpravy povrchov, podlahy, osadenie</t>
  </si>
  <si>
    <t>611403399.S</t>
  </si>
  <si>
    <t>Hrubá výplň rýh v stropoch akoukoľvek maltou, akejkoľvek šírky ryhy</t>
  </si>
  <si>
    <t>319,123*0,1 "Prepočítané koeficientom množstva</t>
  </si>
  <si>
    <t>611421231.S</t>
  </si>
  <si>
    <t>Oprava vnútorných vápenných omietok stropov železobetónových rovných tvárnicových a klenieb, opravovaná plocha nad 5 do 10 %,štuková</t>
  </si>
  <si>
    <t>612403399.S</t>
  </si>
  <si>
    <t>Hrubá výplň rýh na stenách akoukoľvek maltou, akejkoľvek šírky ryhy</t>
  </si>
  <si>
    <t>706,852*0,1 "Prepočítané koeficientom množstva</t>
  </si>
  <si>
    <t>612421231.S</t>
  </si>
  <si>
    <t>Oprava vnútorných vápenných omietok stien, opravovaná plocha nad 5 do 10 %,štuková</t>
  </si>
  <si>
    <t>612460111.S</t>
  </si>
  <si>
    <t>Príprava vnútorného podkladu stien na silno a nerovnomerne nasiakavé podklady regulátorom nasiakavosti</t>
  </si>
  <si>
    <t>612460363.S</t>
  </si>
  <si>
    <t>Vnútorná omietka stien vápennocementová jednovrstvová, hr. 10 mm</t>
  </si>
  <si>
    <t>477,953</t>
  </si>
  <si>
    <t>612481031.S</t>
  </si>
  <si>
    <t>Rohový profil z pozinkovaného plechu pre hrúbku omietky 8 až 12 mm</t>
  </si>
  <si>
    <t>477,953*0,6 "Prepočítané koeficientom množstva</t>
  </si>
  <si>
    <t>631312141.S</t>
  </si>
  <si>
    <t>Doplnenie existujúcich mazanín prostým betónom (s dodaním hmôt) bez poteru rýh v mazaninách</t>
  </si>
  <si>
    <t>632001051.S</t>
  </si>
  <si>
    <t>Zhotovenie jednonásobného penetračného náteru pre potery a stierky</t>
  </si>
  <si>
    <t>M</t>
  </si>
  <si>
    <t>585520008700.S</t>
  </si>
  <si>
    <t>Penetračný náter na nasiakavé podklady pod potery, samonivelizačné hmoty a stavebné lepidlá</t>
  </si>
  <si>
    <t>kg</t>
  </si>
  <si>
    <t>632452613.S</t>
  </si>
  <si>
    <t>Cementová samonivelizačná stierka, pevnosti v tlaku 20 MPa, hr. 5 mm</t>
  </si>
  <si>
    <t>632452628.S</t>
  </si>
  <si>
    <t>Cementová samonivelizačná stierka, pevnosti v tlaku 20 MPa, hr. 20 mm</t>
  </si>
  <si>
    <t>711</t>
  </si>
  <si>
    <t>Izolácie proti vode a vlhkosti</t>
  </si>
  <si>
    <t>711210100.S</t>
  </si>
  <si>
    <t>Zhotovenie dvojnásobnej izol. stierky pod keramické obklady v interiéri na ploche vodorovnej</t>
  </si>
  <si>
    <t>245610000400.S</t>
  </si>
  <si>
    <t>Stierka hydroizolačná na báze syntetickej živice, (tekutá hydroizolačná fólia)</t>
  </si>
  <si>
    <t>247710007700.S</t>
  </si>
  <si>
    <t>Pás tesniaci š. 120 mm, na utesnenie rohových a spojovacích škár pri aplikácii hydroizolácií</t>
  </si>
  <si>
    <t>711210110.S</t>
  </si>
  <si>
    <t>Zhotovenie dvojnásobnej izol. stierky pod keramické obklady v interiéri na ploche zvislej</t>
  </si>
  <si>
    <t>50,462</t>
  </si>
  <si>
    <t>998711201.S</t>
  </si>
  <si>
    <t>Presun hmôt pre izoláciu proti vode v objektoch výšky do 6 m</t>
  </si>
  <si>
    <t>713</t>
  </si>
  <si>
    <t>Izolácie tepelné</t>
  </si>
  <si>
    <t>7135102030.r</t>
  </si>
  <si>
    <t>Požiarne tesnenie prestupov</t>
  </si>
  <si>
    <t>998713201.S</t>
  </si>
  <si>
    <t>Presun hmôt pre izolácie tepelné v objektoch výšky do 6 m</t>
  </si>
  <si>
    <t>763135075.S</t>
  </si>
  <si>
    <t>Kazetový podhľad 600 x 600 mm, hrana ostrá, konštrukcia viditeľná, doska sadrokartónová hygienická biela hr. 9,5 mm</t>
  </si>
  <si>
    <t>221,563</t>
  </si>
  <si>
    <t>8,704</t>
  </si>
  <si>
    <t>763138210.S</t>
  </si>
  <si>
    <t>Podhľad SDK závesný na jednoúrovňovej oceľovej podkonštrukcií CD+UD, doska štandardná A 12.5 mm</t>
  </si>
  <si>
    <t>105,04</t>
  </si>
  <si>
    <t>763138212.S</t>
  </si>
  <si>
    <t>Podhľad SDK závesný na jednoúrovňovej oceľovej podkonštrukcií CD+UD, doska impregnovaná H2 12.5 mm</t>
  </si>
  <si>
    <t>6,77</t>
  </si>
  <si>
    <t>998763401.S</t>
  </si>
  <si>
    <t>Presun hmôt pre sádrokartónové konštrukcie v stavbách (objektoch) výšky do 7 m</t>
  </si>
  <si>
    <t>771</t>
  </si>
  <si>
    <t>Podlahy z dlaždíc</t>
  </si>
  <si>
    <t>771415004.S</t>
  </si>
  <si>
    <t>Montáž soklíkov z obkladačiek do tmelu veľ. 300 x 80 mm</t>
  </si>
  <si>
    <t>66,664</t>
  </si>
  <si>
    <t>771541115.r</t>
  </si>
  <si>
    <t>Montáž podláh z dlaždíc gres kladených do tmelu</t>
  </si>
  <si>
    <t>57,871</t>
  </si>
  <si>
    <t>Medzisúčet</t>
  </si>
  <si>
    <t>25,124</t>
  </si>
  <si>
    <t>10,859</t>
  </si>
  <si>
    <t>597740001910.r</t>
  </si>
  <si>
    <t>Dlaždice keramické, gresové</t>
  </si>
  <si>
    <t>100,854*1,15 "Prepočítané koeficientom množstva</t>
  </si>
  <si>
    <t>998771201.S</t>
  </si>
  <si>
    <t>Presun hmôt pre podlahy z dlaždíc v objektoch výšky do 6m</t>
  </si>
  <si>
    <t>776420011.S</t>
  </si>
  <si>
    <t>Lepenie podlahových soklov z PVC vytiahnutím</t>
  </si>
  <si>
    <t>168</t>
  </si>
  <si>
    <t>776470010.S</t>
  </si>
  <si>
    <t>Lepenie a rezanie podlahových soklov z koberca</t>
  </si>
  <si>
    <t>18,3</t>
  </si>
  <si>
    <t>776541100.S</t>
  </si>
  <si>
    <t>Lepenie povlakových podláh PVC heterogénnych v pásoch</t>
  </si>
  <si>
    <t>216,551</t>
  </si>
  <si>
    <t>284110000605.r</t>
  </si>
  <si>
    <t>Podlaha PVC do ambulantných priestorov</t>
  </si>
  <si>
    <t>216,551*1,15 "Prepočítané koeficientom množstva</t>
  </si>
  <si>
    <t>776572310.S</t>
  </si>
  <si>
    <t>Lepenie textilných podláh - kobercov z pásov</t>
  </si>
  <si>
    <t>22,264</t>
  </si>
  <si>
    <t>697410001700.S</t>
  </si>
  <si>
    <t>Koberec metrážny všívaný</t>
  </si>
  <si>
    <t>22,264*1,15 "Prepočítané koeficientom množstva</t>
  </si>
  <si>
    <t>998776201.S</t>
  </si>
  <si>
    <t>Presun hmôt pre podlahy povlakové v objektoch výšky do 6 m</t>
  </si>
  <si>
    <t>781</t>
  </si>
  <si>
    <t>Obklady</t>
  </si>
  <si>
    <t>781445020.r</t>
  </si>
  <si>
    <t>Montáž obkladov vnútor. stien z obkladačiek kladených do tmelu</t>
  </si>
  <si>
    <t>88</t>
  </si>
  <si>
    <t>211,264</t>
  </si>
  <si>
    <t>45</t>
  </si>
  <si>
    <t>597640001900.r</t>
  </si>
  <si>
    <t>Obkladačky keramické</t>
  </si>
  <si>
    <t>90</t>
  </si>
  <si>
    <t>211,264*1,04 "Prepočítané koeficientom množstva</t>
  </si>
  <si>
    <t>781491011.r</t>
  </si>
  <si>
    <t>Príplatok za profilov</t>
  </si>
  <si>
    <t>92</t>
  </si>
  <si>
    <t>47</t>
  </si>
  <si>
    <t>998781201.S</t>
  </si>
  <si>
    <t>Presun hmôt pre obklady keramické v objektoch výšky do 6 m</t>
  </si>
  <si>
    <t>94</t>
  </si>
  <si>
    <t>784</t>
  </si>
  <si>
    <t>Maľby</t>
  </si>
  <si>
    <t>784402801.S</t>
  </si>
  <si>
    <t>Odstránenie malieb oškrabaním, výšky do 3,80 m, -0,0003 t</t>
  </si>
  <si>
    <t>96</t>
  </si>
  <si>
    <t>706,462</t>
  </si>
  <si>
    <t>49</t>
  </si>
  <si>
    <t>784410120.S</t>
  </si>
  <si>
    <t>Penetrovanie jednonásobné hrubozrnných,savých podkladov výšky do 3,80 m</t>
  </si>
  <si>
    <t>98</t>
  </si>
  <si>
    <t>784452273.S</t>
  </si>
  <si>
    <t>Maľby z maliarskych zmesí na vodnej báze, ručne nanášané dvojnásobné základné na podklad hrubozrnný výšky do 3,80 m</t>
  </si>
  <si>
    <t>100</t>
  </si>
  <si>
    <t>890,551</t>
  </si>
  <si>
    <t>111,81</t>
  </si>
  <si>
    <t>51</t>
  </si>
  <si>
    <t>HZS000213.S</t>
  </si>
  <si>
    <t>Stavebno montážne práce náročné ucelené - odborné, tvorivé remeselné (Tr. 3) v rozsahu viac ako 4 a menej ako 8 hodín</t>
  </si>
  <si>
    <t>102</t>
  </si>
  <si>
    <t>1505*0,05 "Prepočítané koeficientom množstva</t>
  </si>
  <si>
    <t>999000000100.S.r</t>
  </si>
  <si>
    <t>Ostatný materiál</t>
  </si>
  <si>
    <t>eur</t>
  </si>
  <si>
    <t>104</t>
  </si>
  <si>
    <t>53</t>
  </si>
  <si>
    <t>106</t>
  </si>
  <si>
    <t>01-01-03 - PSV, stolárske vyrobky</t>
  </si>
  <si>
    <t xml:space="preserve">    766 - Konštrukcie stolárske</t>
  </si>
  <si>
    <t>766</t>
  </si>
  <si>
    <t>Konštrukcie stolárske</t>
  </si>
  <si>
    <t>766.SP01</t>
  </si>
  <si>
    <t>D+M - SANITÁRNA PRIEČKA - SP01</t>
  </si>
  <si>
    <t>766.SP02</t>
  </si>
  <si>
    <t>D+M - SANITÁRNA PRIEČKA - SP02</t>
  </si>
  <si>
    <t>766.SP03</t>
  </si>
  <si>
    <t>D+M - SANITÁRNA PRIEČKA - SP03</t>
  </si>
  <si>
    <t>766.SP04</t>
  </si>
  <si>
    <t>D+M - SANITÁRNA PRIEČKA - SP04</t>
  </si>
  <si>
    <t>766.SP05</t>
  </si>
  <si>
    <t>D+M - SANITÁRNA PRIEČKA - SP05</t>
  </si>
  <si>
    <t>766.SV01</t>
  </si>
  <si>
    <t>D+M - ODKLADACIA POLICA - SV01</t>
  </si>
  <si>
    <t>766.SV02</t>
  </si>
  <si>
    <t>D+M - ODKLADACIA POLICA - SV02</t>
  </si>
  <si>
    <t>766.SV03</t>
  </si>
  <si>
    <t>D+M - ODKLADACIA POLICA - SV03</t>
  </si>
  <si>
    <t>998766201.S</t>
  </si>
  <si>
    <t>Presun hmot pre konštrukcie stolárske v objektoch výšky do 6 m</t>
  </si>
  <si>
    <t>767.PV01</t>
  </si>
  <si>
    <t>D+M - INTERIÉROVÝ LÍNIOVÝ ŽĽAB - PV01</t>
  </si>
  <si>
    <t>767.US01</t>
  </si>
  <si>
    <t>D+M - ŠATNÍKOVÉ UZAMYKATEĽNÉ SKRINKY - US01</t>
  </si>
  <si>
    <t>767.US02</t>
  </si>
  <si>
    <t>D+M - ŠATNÍKOVÉ UZAMYKATEĽNÉ SKRINKY - US02</t>
  </si>
  <si>
    <t>998767201.S</t>
  </si>
  <si>
    <t>Presun hmôt pre kovové stavebné doplnkové konštrukcie v objektoch výšky do 6 m</t>
  </si>
  <si>
    <t>01-01-04 - Výplne otvorov</t>
  </si>
  <si>
    <t>766.D01</t>
  </si>
  <si>
    <t>D+M - dvere so zárubňou D1</t>
  </si>
  <si>
    <t>766.D02</t>
  </si>
  <si>
    <t>D+M - dvere so zárubňou D2</t>
  </si>
  <si>
    <t>766.D03</t>
  </si>
  <si>
    <t>D+M - dvere so zárubňou D3</t>
  </si>
  <si>
    <t>767.ZS1</t>
  </si>
  <si>
    <t>D+M - zaskelná stena, dvojkrýdlové posuvné dvere na fotobuňku - ZS1</t>
  </si>
  <si>
    <t>767.ZS2</t>
  </si>
  <si>
    <t>D+M - zaskelná stena, dvojkrýdlové posuvné dvere na fotobuňku - ZS2</t>
  </si>
  <si>
    <t>01-01-05 - Lešenie, čistenie</t>
  </si>
  <si>
    <t>941955002.S</t>
  </si>
  <si>
    <t>Lešenie ľahké pracovné pomocné s výškou lešeňovej podlahy nad 1,20 do 1,90 m</t>
  </si>
  <si>
    <t>952901111.S</t>
  </si>
  <si>
    <t>Vyčistenie budov pri výške podlaží do 4 m</t>
  </si>
  <si>
    <t>784418011.r</t>
  </si>
  <si>
    <t>Zakrývanie otvorov, podláh a zariadení</t>
  </si>
  <si>
    <t>súb</t>
  </si>
  <si>
    <t>02-c - Zdravotechnika</t>
  </si>
  <si>
    <t xml:space="preserve">HSV - Práce a dodávky HSV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</si>
  <si>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</si>
  <si>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</si>
  <si>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</si>
  <si>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713 - Izolácie tepelné   </t>
  </si>
  <si>
    <t xml:space="preserve">    721 - Zdravotechnika - vnútorná kanalizácia   </t>
  </si>
  <si>
    <t xml:space="preserve">    722 - Zdravotechnika - vnútorný vodovod   </t>
  </si>
  <si>
    <t xml:space="preserve">    725 - Zdravotechnika - zariaďovacie predmety   </t>
  </si>
  <si>
    <t xml:space="preserve">    767 - Konštrukcie doplnkové kovové   </t>
  </si>
  <si>
    <t xml:space="preserve">OST - Ostatné   </t>
  </si>
  <si>
    <t xml:space="preserve">Práce a dodávky HSV   </t>
  </si>
  <si>
    <t xml:space="preserve">Ostatné konštrukcie a práce-búranie   </t>
  </si>
  <si>
    <t>941955004.S</t>
  </si>
  <si>
    <t>Lešenie ľahké pracovné pomocné s výškou lešeňovej podlahy nad 2,50 do 3,5 m</t>
  </si>
  <si>
    <t>971033331.S</t>
  </si>
  <si>
    <t>Vybúranie otvoru v murive tehl. plochy do 0,09 m2 hr. do 150 mm,  -0,02600t</t>
  </si>
  <si>
    <t>972056006.S</t>
  </si>
  <si>
    <t>Jadrové vrty diamantovými korunkami do D 70 mm do stropov - železobetónových -0,00009t</t>
  </si>
  <si>
    <t>972056012.S</t>
  </si>
  <si>
    <t>Jadrové vrty diamantovými korunkami do D 130 mm do stropov - železobetónových -0,00032t</t>
  </si>
  <si>
    <t>974031142.S</t>
  </si>
  <si>
    <t>Vysekávanie rýh v akomkoľvek murive tehlovom na akúkoľvek maltu do hĺbky 70 mm a š. do 70 mm,  -0,00900t</t>
  </si>
  <si>
    <t>974031147.S</t>
  </si>
  <si>
    <t>Vysekávanie rýh v akomkoľvek murive tehlovom na akúkoľvek maltu do hĺbky 70 mm a š. nad 200 mm,  -0,03800t</t>
  </si>
  <si>
    <t>974031164.S</t>
  </si>
  <si>
    <t>Vysekávanie rýh v akomkoľvek murive tehlovom na akúkoľvek maltu do hĺbky 150 mm a š. do 150 mm,  -0,04000t</t>
  </si>
  <si>
    <t>974042542.S</t>
  </si>
  <si>
    <t>Vysekanie rýh v betónovej dlažbe do hĺbky 70 mm a šírky do 70 mm,  -0,01100t</t>
  </si>
  <si>
    <t>974042553.R</t>
  </si>
  <si>
    <t>Obsekanie a očistenie jestvujúceho potrubia v mieste napojenia nových potrubí</t>
  </si>
  <si>
    <t>súbor</t>
  </si>
  <si>
    <t>979087212.S</t>
  </si>
  <si>
    <t>Nakladanie na dopravné prostriedky pre vodorovnú dopravu sutiny</t>
  </si>
  <si>
    <t xml:space="preserve">Presun hmôt HSV   </t>
  </si>
  <si>
    <t>998276101</t>
  </si>
  <si>
    <t>Presun hmôt pre rúrové vedenie hĺbené z rúr z plast., hmôt alebo sklolamin. v otvorenom výkope</t>
  </si>
  <si>
    <t xml:space="preserve">Práce a dodávky PSV   </t>
  </si>
  <si>
    <t xml:space="preserve">Izolácie tepelné   </t>
  </si>
  <si>
    <t>713482111.S</t>
  </si>
  <si>
    <t>Montáž trubíc z PE, hr.do 10 mm,vnút.priemer do 38 mm</t>
  </si>
  <si>
    <t>283310001200</t>
  </si>
  <si>
    <t>Izolačná PE trubica TUBOLIT DG 20x9 mm (d potrubia x hr. izolácie), nadrezaná, AZ FLEX</t>
  </si>
  <si>
    <t>283310001500</t>
  </si>
  <si>
    <t>Izolačná PE trubica TUBOLIT DG 28x9 mm (d potrubia x hr. izolácie), nadrezaná, AZ FLEX</t>
  </si>
  <si>
    <t>713482121.S</t>
  </si>
  <si>
    <t>Montáž trubíc z PE, hr.15-20 mm,vnút.priemer do 38 mm</t>
  </si>
  <si>
    <t>283310004700</t>
  </si>
  <si>
    <t>Izolačná PE trubica TUBOLIT DG 22x20 mm (d potrubia x hr. izolácie), nadrezaná, AZ FLEX</t>
  </si>
  <si>
    <t>283310004800</t>
  </si>
  <si>
    <t>Izolačná PE trubica TUBOLIT DG 28x20 mm (d potrubia x hr. izolácie), nadrezaná, AZ FLEX</t>
  </si>
  <si>
    <t>998713203.S</t>
  </si>
  <si>
    <t>Presun hmôt pre izolácie tepelné v objektoch výšky nad 12 m do 24 m</t>
  </si>
  <si>
    <t xml:space="preserve">Zdravotechnika - vnútorná kanalizácia   </t>
  </si>
  <si>
    <t>721100911.S</t>
  </si>
  <si>
    <t>Oprava potrubia hrdlového zazátkovanie hrdla kanalizačného potrubia</t>
  </si>
  <si>
    <t>721170905.S</t>
  </si>
  <si>
    <t>Oprava odpadového potrubia novodurového vsadenie odbočky do potrubia D 50 mm</t>
  </si>
  <si>
    <t>721170909.S</t>
  </si>
  <si>
    <t>Oprava odpadového potrubia novodurového vsadenie odbočky do potrubia D 110 mm, D 114 mm</t>
  </si>
  <si>
    <t>721172013.S</t>
  </si>
  <si>
    <t>Potrubie odpadové HT z PP, vodorovné DN 110</t>
  </si>
  <si>
    <t>721172032.S</t>
  </si>
  <si>
    <t>Potrubie odpadové HT z PP, pripojovacie DN 40</t>
  </si>
  <si>
    <t>721172033.S</t>
  </si>
  <si>
    <t>Potrubie odpadové HT z PP, pripojovacie DN 50</t>
  </si>
  <si>
    <t>721172035.S</t>
  </si>
  <si>
    <t>Potrubie odpadové HT z PP, pripojovacie DN 110</t>
  </si>
  <si>
    <t>721172357.S</t>
  </si>
  <si>
    <t>Montáž čistiaceho kusu HT potrubia DN 100</t>
  </si>
  <si>
    <t>286540019100.S</t>
  </si>
  <si>
    <t>Čistiaci kus HT DN 100, PP systém pre beztlakový rozvod vnútorného odpadu</t>
  </si>
  <si>
    <t>721175015.S</t>
  </si>
  <si>
    <t>Montáž zápachového uzáveru (sifónu) pre klimatizačné zariadenia</t>
  </si>
  <si>
    <t>551620015200</t>
  </si>
  <si>
    <t>Zápachová uzávierka HL136N, DN 40, kondezačný sifón 60 mm, horizontálne pripojenie 5/4", prídavná protizápachová uzávierka, pre vetranie a klimatizáciu, PP</t>
  </si>
  <si>
    <t>721194104.S</t>
  </si>
  <si>
    <t>Zriadenie prípojky na potrubí vyvedenie a upevnenie odpadových výpustiek D 40 mm</t>
  </si>
  <si>
    <t>721194105.S</t>
  </si>
  <si>
    <t>Zriadenie prípojky na potrubí vyvedenie a upevnenie odpadových výpustiek D 50 mm</t>
  </si>
  <si>
    <t>721194109.S</t>
  </si>
  <si>
    <t>Zriadenie prípojky na potrubí vyvedenie a upevnenie odpadových výpustiek D 110 mm</t>
  </si>
  <si>
    <t>721213000.S</t>
  </si>
  <si>
    <t>Montáž podlahového vpustu DN 50</t>
  </si>
  <si>
    <t>286630023600.S</t>
  </si>
  <si>
    <t>Podlahový vpust DN 50, mriežka/krytka nerez, zápachová uzávierka</t>
  </si>
  <si>
    <t>721229013.S</t>
  </si>
  <si>
    <t>Montáž a dodávka podlahového odtokového žlabu dĺžky 3000 mm DN 100</t>
  </si>
  <si>
    <t>721290111.S</t>
  </si>
  <si>
    <t>Ostatné - skúška tesnosti kanalizácie v objektoch vodou do DN 125</t>
  </si>
  <si>
    <t>998721202.S</t>
  </si>
  <si>
    <t>Presun hmôt pre vnútornú kanalizáciu v objektoch výšky nad 6 do 12 m</t>
  </si>
  <si>
    <t>998721203.S</t>
  </si>
  <si>
    <t>Presun hmôt pre vnútornú kanalizáciu v objektoch výšky nad 12 do 24 m</t>
  </si>
  <si>
    <t>722</t>
  </si>
  <si>
    <t xml:space="preserve">Zdravotechnika - vnútorný vodovod   </t>
  </si>
  <si>
    <t>722131912.S</t>
  </si>
  <si>
    <t>Oprava vodovodného potrubia závitového vsadenie odbočky do potrubia DN 20</t>
  </si>
  <si>
    <t>722131913.S</t>
  </si>
  <si>
    <t>Oprava vodovodného potrubia závitového vsadenie odbočky do potrubia DN 25</t>
  </si>
  <si>
    <t>722171152.S</t>
  </si>
  <si>
    <t>Plasthliníkové potrubie v kotúčoch spájané lisovaním d 20 mm</t>
  </si>
  <si>
    <t>722171153.S</t>
  </si>
  <si>
    <t>Plasthliníkové potrubie v kotúčoch spájané lisovaním d 26 mm</t>
  </si>
  <si>
    <t>722173175.S</t>
  </si>
  <si>
    <t>Montáž plasthliníkovej nástenky pre vodu lisovaním D 16 mm</t>
  </si>
  <si>
    <t>286220049700.S</t>
  </si>
  <si>
    <t>Nástenka lisovacia pre plasthliníkové potrubie D 16x1/2" mm</t>
  </si>
  <si>
    <t>722190401.S</t>
  </si>
  <si>
    <t>Vyvedenie a upevnenie výpustky DN 15</t>
  </si>
  <si>
    <t>722221015.S</t>
  </si>
  <si>
    <t>Montáž guľového kohúta závitového priameho pre vodu G 3/4</t>
  </si>
  <si>
    <t>551110005000.S</t>
  </si>
  <si>
    <t>Guľový uzáver pre vodu 3/4", niklovaná mosadz</t>
  </si>
  <si>
    <t>722290226.S</t>
  </si>
  <si>
    <t>Tlaková skúška vodovodného potrubia závitového do DN 50</t>
  </si>
  <si>
    <t>722290234.S</t>
  </si>
  <si>
    <t>Prepláchnutie a dezinfekcia vodovodného potrubia do DN 80</t>
  </si>
  <si>
    <t>108</t>
  </si>
  <si>
    <t>55</t>
  </si>
  <si>
    <t>998722203.S</t>
  </si>
  <si>
    <t>Presun hmôt pre vnútorný vodovod v objektoch výšky nad 12 do 24 m</t>
  </si>
  <si>
    <t>110</t>
  </si>
  <si>
    <t xml:space="preserve">Zdravotechnika - zariaďovacie predmety   </t>
  </si>
  <si>
    <t>725110811.S</t>
  </si>
  <si>
    <t>Demontáž záchoda splachovacieho s nádržou alebo s tlakovým splachovačom,  -0,01933t</t>
  </si>
  <si>
    <t>súb.</t>
  </si>
  <si>
    <t>112</t>
  </si>
  <si>
    <t>57</t>
  </si>
  <si>
    <t>725149701.S</t>
  </si>
  <si>
    <t>Montáž predstenového systému záchodov do masívnej murovanej konštrukcie</t>
  </si>
  <si>
    <t>114</t>
  </si>
  <si>
    <t>552370001600.S</t>
  </si>
  <si>
    <t>Predstenový systém pre závesné WC s podomietkovou nádržou do murovaných alebo betónových konštrukcií</t>
  </si>
  <si>
    <t>116</t>
  </si>
  <si>
    <t>59</t>
  </si>
  <si>
    <t>725149720.S</t>
  </si>
  <si>
    <t>Montáž záchodu do predstenového systému</t>
  </si>
  <si>
    <t>118</t>
  </si>
  <si>
    <t>642360000500.S</t>
  </si>
  <si>
    <t>Misa záchodová keramická závesná</t>
  </si>
  <si>
    <t>120</t>
  </si>
  <si>
    <t>61</t>
  </si>
  <si>
    <t>642340001230.S</t>
  </si>
  <si>
    <t>Misa záchodová keramická závesná invalidná</t>
  </si>
  <si>
    <t>122</t>
  </si>
  <si>
    <t>725210821.S</t>
  </si>
  <si>
    <t>Demontáž umývadiel alebo umývadielok bez výtokovej armatúry,  -0,01946t</t>
  </si>
  <si>
    <t>124</t>
  </si>
  <si>
    <t>63</t>
  </si>
  <si>
    <t>725219401.S</t>
  </si>
  <si>
    <t>Montáž umývadla keramického na skrutky do muriva, bez výtokovej armatúry</t>
  </si>
  <si>
    <t>126</t>
  </si>
  <si>
    <t>642110004300.S</t>
  </si>
  <si>
    <t>Umývadlo keramické s otvorom pre batériu štandard</t>
  </si>
  <si>
    <t>128</t>
  </si>
  <si>
    <t>65</t>
  </si>
  <si>
    <t>642110006300.S</t>
  </si>
  <si>
    <t>Umývadlo keramické invalidné</t>
  </si>
  <si>
    <t>130</t>
  </si>
  <si>
    <t>725229113.S</t>
  </si>
  <si>
    <t>Montáž vane akrylátovej, bez výtokovej armatúry</t>
  </si>
  <si>
    <t>132</t>
  </si>
  <si>
    <t>67</t>
  </si>
  <si>
    <t>554210003600.S</t>
  </si>
  <si>
    <t>Vaňa akrylátová - presný typ určí investor</t>
  </si>
  <si>
    <t>134</t>
  </si>
  <si>
    <t>725291112</t>
  </si>
  <si>
    <t>Montáž záchodového sedadla s poklopom</t>
  </si>
  <si>
    <t>136</t>
  </si>
  <si>
    <t>69</t>
  </si>
  <si>
    <t>554330000300</t>
  </si>
  <si>
    <t>Záchodové sedadlo plastové s poklopom</t>
  </si>
  <si>
    <t>138</t>
  </si>
  <si>
    <t>725291114.S</t>
  </si>
  <si>
    <t>Montáž doplnkov zariadení kúpeľní a záchodov, madlá</t>
  </si>
  <si>
    <t>140</t>
  </si>
  <si>
    <t>71</t>
  </si>
  <si>
    <t>552380012800</t>
  </si>
  <si>
    <t>Madlo nerezové sklopné, dĺžka 600 mm, povrch lesklý</t>
  </si>
  <si>
    <t>142</t>
  </si>
  <si>
    <t>552380013000</t>
  </si>
  <si>
    <t>Madlo nerezové pevné, dĺžka 600 mm, povrch lesklý</t>
  </si>
  <si>
    <t>144</t>
  </si>
  <si>
    <t>73</t>
  </si>
  <si>
    <t>725291115.S</t>
  </si>
  <si>
    <t>Montáž doplnkov zariadení kúpeľní a záchodov, sedačka do sprchy alebo vane</t>
  </si>
  <si>
    <t>146</t>
  </si>
  <si>
    <t>552260002600.S</t>
  </si>
  <si>
    <t>Sprchová sedačka nástenná sklápacia, nerez/plast</t>
  </si>
  <si>
    <t>148</t>
  </si>
  <si>
    <t>75</t>
  </si>
  <si>
    <t>725590812.S</t>
  </si>
  <si>
    <t>Vnútrostaveniskové premiestnenie vybúraných hmôt zariaďovacích predmetov vodorovne do 100 m z budov s výš. do 12 m</t>
  </si>
  <si>
    <t>150</t>
  </si>
  <si>
    <t>725810811.S</t>
  </si>
  <si>
    <t>Demontáž rohového ventilu,  -0,00049t</t>
  </si>
  <si>
    <t>152</t>
  </si>
  <si>
    <t>77</t>
  </si>
  <si>
    <t>725819401.S</t>
  </si>
  <si>
    <t>Montáž ventilu rohového s pripojovacou rúrkou G 1/2</t>
  </si>
  <si>
    <t>154</t>
  </si>
  <si>
    <t>551110019900.S</t>
  </si>
  <si>
    <t>Guľový ventil rohový, 1/2" - 3/8", s filtrom, bez matice, chrómovaná mosadz</t>
  </si>
  <si>
    <t>156</t>
  </si>
  <si>
    <t>79</t>
  </si>
  <si>
    <t>552270004800.S</t>
  </si>
  <si>
    <t>Hadica flexi nerezová sanitárna ohybná F 3/8" x F 1/2", dĺ. 600 mm, pripojovacia do sanitárnych rozvodov</t>
  </si>
  <si>
    <t>158</t>
  </si>
  <si>
    <t>725819402.S</t>
  </si>
  <si>
    <t>Montáž ventilu bez pripojovacej rúrky G 1/2</t>
  </si>
  <si>
    <t>160</t>
  </si>
  <si>
    <t>81</t>
  </si>
  <si>
    <t>551110020000.S</t>
  </si>
  <si>
    <t>Guľový ventil rohový, 1/2" - 1/2", s filtrom, chrómovaná mosadz</t>
  </si>
  <si>
    <t>162</t>
  </si>
  <si>
    <t>725820810.S</t>
  </si>
  <si>
    <t>Demontáž batérie drezovej, umývadlovej nástennej,  -0,0026t</t>
  </si>
  <si>
    <t>164</t>
  </si>
  <si>
    <t>83</t>
  </si>
  <si>
    <t>725829601.S</t>
  </si>
  <si>
    <t>Montáž batérie umývadlovej a drezovej stojankovej, pákovej alebo klasickej s mechanickým ovládaním</t>
  </si>
  <si>
    <t>166</t>
  </si>
  <si>
    <t>551450003800.S</t>
  </si>
  <si>
    <t>Batéria umývadlová stojanková páková</t>
  </si>
  <si>
    <t>85</t>
  </si>
  <si>
    <t>725849201.S</t>
  </si>
  <si>
    <t>Montáž batérie sprchovej nástennej pákovej, klasickej</t>
  </si>
  <si>
    <t>170</t>
  </si>
  <si>
    <t>551450002600.S</t>
  </si>
  <si>
    <t>Batéria sprchová nástenná páková</t>
  </si>
  <si>
    <t>172</t>
  </si>
  <si>
    <t>87</t>
  </si>
  <si>
    <t>SET030,0</t>
  </si>
  <si>
    <t>Sprchový set k batérii so spodným vývodom chróm</t>
  </si>
  <si>
    <t>174</t>
  </si>
  <si>
    <t>725849205.S</t>
  </si>
  <si>
    <t>Montáž batérie sprchovej nástennej, držiak sprchy s nastaviteľnou výškou sprchy</t>
  </si>
  <si>
    <t>176</t>
  </si>
  <si>
    <t>89</t>
  </si>
  <si>
    <t>725860820.S</t>
  </si>
  <si>
    <t>Demontáž jednoduchej zápachovej uzávierky pre zariaďovacie predmety, umývadlá, drezy, práčky  -0,00085t</t>
  </si>
  <si>
    <t>178</t>
  </si>
  <si>
    <t>725869301.S</t>
  </si>
  <si>
    <t>Montáž zápachovej uzávierky pre zariaďovacie predmety, umývadlovej do D 40 mm</t>
  </si>
  <si>
    <t>180</t>
  </si>
  <si>
    <t>91</t>
  </si>
  <si>
    <t>551620006400.S</t>
  </si>
  <si>
    <t>Zápachová uzávierka - sifón pre umývadlá DN 40</t>
  </si>
  <si>
    <t>182</t>
  </si>
  <si>
    <t>725869330.S</t>
  </si>
  <si>
    <t>Montáž zápachovej uzávierky pre zariaďovacie predmety, vaňovej do D 50 mm</t>
  </si>
  <si>
    <t>184</t>
  </si>
  <si>
    <t>93</t>
  </si>
  <si>
    <t>551620000500.S</t>
  </si>
  <si>
    <t>Odtoková súprava pre vane s otočným ovládaním, krátka, d 52 mm, výkon prepadu 0,6 l/s, so súpravou pre konečnú montáž, plast</t>
  </si>
  <si>
    <t>186</t>
  </si>
  <si>
    <t>998725203.S</t>
  </si>
  <si>
    <t>Presun hmôt pre zariaďovacie predmety v objektoch výšky nad 12 do 24 m</t>
  </si>
  <si>
    <t>188</t>
  </si>
  <si>
    <t xml:space="preserve">Konštrukcie doplnkové kovové   </t>
  </si>
  <si>
    <t>95</t>
  </si>
  <si>
    <t>767995101</t>
  </si>
  <si>
    <t>Montáž ostatných atypických kovových stavebných doplnkových konštrukcií do 5 kg</t>
  </si>
  <si>
    <t>190</t>
  </si>
  <si>
    <t>1341078011</t>
  </si>
  <si>
    <t>Držiaky, konzoly, závesy, objímky</t>
  </si>
  <si>
    <t>192</t>
  </si>
  <si>
    <t>97</t>
  </si>
  <si>
    <t>998767202.S</t>
  </si>
  <si>
    <t>Presun hmôt pre kovové stavebné doplnkové konštrukcie v objektoch výšky nad 6 do 12 m</t>
  </si>
  <si>
    <t>194</t>
  </si>
  <si>
    <t>OST</t>
  </si>
  <si>
    <t xml:space="preserve">Ostatné   </t>
  </si>
  <si>
    <t>OST07</t>
  </si>
  <si>
    <t>Murárska výpomoc - Spätné stavebné úpravy rýh a prestupov</t>
  </si>
  <si>
    <t>196</t>
  </si>
  <si>
    <t>OST08</t>
  </si>
  <si>
    <t>Utesnenie prestupov cez stropy zvukovou izoláciou a izoláciou proti prenikaniu vody</t>
  </si>
  <si>
    <t>198</t>
  </si>
  <si>
    <t>892264111.S</t>
  </si>
  <si>
    <t>Monitoring potrubia kamerovým systémom do DN 100</t>
  </si>
  <si>
    <t>200</t>
  </si>
  <si>
    <t>02-d - Vykurovanie</t>
  </si>
  <si>
    <t xml:space="preserve">    735-EPV - Ústredné kúrenie - elektrické podlahové vykurovanie</t>
  </si>
  <si>
    <t>735-EPV</t>
  </si>
  <si>
    <t>Ústredné kúrenie - elektrické podlahové vykurovanie</t>
  </si>
  <si>
    <t>734449000.m</t>
  </si>
  <si>
    <t>Montáž a nastavenie regulátora/priestorového termostatu</t>
  </si>
  <si>
    <t>140F1072</t>
  </si>
  <si>
    <t>Riadiaci systém pre podlahové vykurovanie DEVIreg 330 (+5 až +45 °C) s káblovým snímačom, na DIN lištu</t>
  </si>
  <si>
    <t>735162391.m</t>
  </si>
  <si>
    <t>Montáž plošného vykurovania - rohože elektrické DEVI</t>
  </si>
  <si>
    <t>dotknuté miestnosti č. A1.07 až 12</t>
  </si>
  <si>
    <t>0,5*(3+5+5+12)  "rohože 100T</t>
  </si>
  <si>
    <t>0,5*(2+4+4+10) "rohože 150T</t>
  </si>
  <si>
    <t>83030504</t>
  </si>
  <si>
    <t>Dvojžilová samolepiaca vykurovacia rohož DEVIcomfort 100T (DTIR), prac. napätie 230V, výkon 150W, šxd = 0,5m x 3m</t>
  </si>
  <si>
    <t>140F1741</t>
  </si>
  <si>
    <t>Dvojžilová samolepiaca vykurovacia rohož DEVIcomfort 100T (DTIR), prac. napätie 230V, výkon 250W, šxd = 0,5m x 5m</t>
  </si>
  <si>
    <t>83030518</t>
  </si>
  <si>
    <t>Dvojžilová samolepipaca vykurovacia rohož DEVIcomfort 100T (DTIR), prac. napätie 230V, výkon 600W, šxd = 0,5m x 12m</t>
  </si>
  <si>
    <t>83030562</t>
  </si>
  <si>
    <t>Dvojžilová samolepipaca vykurovacia rohož DEVIcomfortTM 150T (DTIR), prac. napätie 230V, výkon 150W, šxd = 0,5m x 2m</t>
  </si>
  <si>
    <t>83030566</t>
  </si>
  <si>
    <t>Dvojžilová samolepipaca vykurovacia rohož DEVIcomfortTM 150T (DTIR), prac. napätie 230V, výkon 300W, šxd = 0,5m x 4m</t>
  </si>
  <si>
    <t>83030576</t>
  </si>
  <si>
    <t>Dvojžilová samolepipaca vykurovacia rohož DEVIcomfortTM 150T (DTIR), prac. napätie 230V, výkon 750W, šxd = 0,5m x 10m</t>
  </si>
  <si>
    <t>998735201.S</t>
  </si>
  <si>
    <t>Presun hmôt pre vykurovacie telesá v objektoch výšky do 6 m</t>
  </si>
  <si>
    <t>6  "nepredvídané práce pri montáži, koordinácia s inými profesiami;</t>
  </si>
  <si>
    <t>HZS-2030</t>
  </si>
  <si>
    <t>Uvedenie EPV do prevádzky a vykurovacia skúška</t>
  </si>
  <si>
    <t>HZS-5010</t>
  </si>
  <si>
    <t>Zaškolenie obsluhy systému</t>
  </si>
  <si>
    <t>HZS-5030</t>
  </si>
  <si>
    <t>Technicko-právna dokumentácia stavby</t>
  </si>
  <si>
    <t>02-e - Elektroinštalácie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</si>
  <si>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</si>
  <si>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</si>
  <si>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</si>
  <si>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95-M - Revízie</t>
  </si>
  <si>
    <t>4465879</t>
  </si>
  <si>
    <t>Kontrola a demontáž existujúcich istiacich prvkov v rozvádzači R+0.3</t>
  </si>
  <si>
    <t>15648791</t>
  </si>
  <si>
    <t>Demontáž a likvidácia existujúcej elektroinštalácie v rekonštruovaných priestoroch</t>
  </si>
  <si>
    <t>654987458</t>
  </si>
  <si>
    <t>Úprava priestoru existujúceho rozvádzaču R+0.3, odstránenie prípojkovej skrine, vytvorenie priestoru pre nový rozvádzač, úprava káblov, doplnenie ističov - v zmysle technickej správy</t>
  </si>
  <si>
    <t>972045802.S</t>
  </si>
  <si>
    <t>Vrty príklepovým vrtákom do D 12 mm smerom hore do betónu -0.00001t</t>
  </si>
  <si>
    <t>973046161.S</t>
  </si>
  <si>
    <t>Vysekanie v murive betónovom kapsy pre krabice KU68, veľ. do 100x100x50 mm,  -0,00100t</t>
  </si>
  <si>
    <t>974029121.S</t>
  </si>
  <si>
    <t>Vysekanie rýh v murive kamennom do hĺbky 30 mm a š. do 30 mm,  -0,00200t</t>
  </si>
  <si>
    <t>Práce a dodávky M</t>
  </si>
  <si>
    <t>21-M</t>
  </si>
  <si>
    <t>Elektromontáže</t>
  </si>
  <si>
    <t>210010115.S</t>
  </si>
  <si>
    <t>Lišta elektroinštalačná z DLP 150x50, uložená pevne, vkladacia, vrátane kolien, zakrytovania</t>
  </si>
  <si>
    <t>345750057</t>
  </si>
  <si>
    <t>Kanál elektroinštalačný HD z PVC, DLP 150x50 mm</t>
  </si>
  <si>
    <t>256</t>
  </si>
  <si>
    <t>3457500147</t>
  </si>
  <si>
    <t>Kryt ohybový pre lištu DLP 150x50 mm</t>
  </si>
  <si>
    <t>345751478</t>
  </si>
  <si>
    <t>Kryt koncový pre lištu DLP 150x50 mm</t>
  </si>
  <si>
    <t>345750065148</t>
  </si>
  <si>
    <t>Priečka do inštalačných kanálov DLP 50 dĺžka 2 m</t>
  </si>
  <si>
    <t>345144578</t>
  </si>
  <si>
    <t>Spojka krytu DLP kanálu 130 mm</t>
  </si>
  <si>
    <t>34575042752</t>
  </si>
  <si>
    <t>Kryt roh vnútorný pre kanál DLP 150x50</t>
  </si>
  <si>
    <t>345750061487</t>
  </si>
  <si>
    <t>Kryt roh vonkajší pre kanál DLP 150x50 mm</t>
  </si>
  <si>
    <t>210010306.S</t>
  </si>
  <si>
    <t>Krabica prístrojová KU 68,bez zapojenia</t>
  </si>
  <si>
    <t>345410010200.S</t>
  </si>
  <si>
    <t>Krabica KU 68</t>
  </si>
  <si>
    <t>210010531.S</t>
  </si>
  <si>
    <t>Rúrka ohybná elektroinštalačná typ 1216, uložená voľne alebo pod omietkou</t>
  </si>
  <si>
    <t>345710008415</t>
  </si>
  <si>
    <t>Rúrka ohybná SUPER MONOFLEX so strednou mechanickou odolnosťou z PVC tmavo šedá 1216E L50D, D 16 mm, KOPOS</t>
  </si>
  <si>
    <t>345710020010</t>
  </si>
  <si>
    <t>Spojka 0216E LB pre EN rúrky D 16 mm, tmavošedá, PVC, KOPOS</t>
  </si>
  <si>
    <t>210010532.S</t>
  </si>
  <si>
    <t>Rúrka ohybná elektroinštalačná typ 1220, uložená voľne alebo pod omietkou</t>
  </si>
  <si>
    <t>345710008420</t>
  </si>
  <si>
    <t>Rúrka ohybná SUPER MONOFLEX so strednou mechanickou odolnosťou z PVC tmavo šedá 1220 L50, D 20 mm, KOPOS</t>
  </si>
  <si>
    <t>210020503.S</t>
  </si>
  <si>
    <t>Káblový žľab otvorený 300/60, vrátane kolien a T kusov</t>
  </si>
  <si>
    <t>345750009800.S</t>
  </si>
  <si>
    <t>Žľab káblový, šxv 300x60 mm, z pozinkovanej ocele</t>
  </si>
  <si>
    <t>345750013700</t>
  </si>
  <si>
    <t>Koleno 90° pre káblový žlab MARS 300x60 mm</t>
  </si>
  <si>
    <t>345750032600</t>
  </si>
  <si>
    <t>T-kus pre káblový žlab MARS 3x300x60 mm</t>
  </si>
  <si>
    <t>345750040800</t>
  </si>
  <si>
    <t>Odbočný T-diel pre káblový žlab MARS 300x60 mm</t>
  </si>
  <si>
    <t>210020552.S</t>
  </si>
  <si>
    <t>Nosné drôty, kotvové konz. s 2 napín.</t>
  </si>
  <si>
    <t>309200015700.S</t>
  </si>
  <si>
    <t>Skrutka napínacia 16x140 mm, FSH 16130, oceľ + temperovaná zliatina</t>
  </si>
  <si>
    <t>311990008700.S</t>
  </si>
  <si>
    <t>Konzola ON 348807 pre C kolmý stožiar</t>
  </si>
  <si>
    <t>210020780.S</t>
  </si>
  <si>
    <t>Protipožiarna stenová prepážka z protipožiarnych vložiek (typu PTV) hrúbka prepážky do 400 mm</t>
  </si>
  <si>
    <t>345651654898</t>
  </si>
  <si>
    <t>Protipožiarny silikónový tmel HILTI CFS-S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</si>
  <si>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</si>
  <si>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</si>
  <si>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</si>
  <si>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</si>
  <si>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210110</t>
  </si>
  <si>
    <t>Jednopólový spínač - radenie 1, zapustený IP 20, vrátane zapojenia</t>
  </si>
  <si>
    <t>345340007945</t>
  </si>
  <si>
    <t>Spínač Mosaic jednopólový zapustený, radenie č.1, biely</t>
  </si>
  <si>
    <t>210110.S</t>
  </si>
  <si>
    <t>Sériový spínač -  radenie 5, zapustený IP 20 vrátane zapojenia</t>
  </si>
  <si>
    <t>345330056418.S</t>
  </si>
  <si>
    <t>Prepínač nástenný radenie 5, IP 20</t>
  </si>
  <si>
    <t>210478971416</t>
  </si>
  <si>
    <t>Striedavý prepínač - radenie 6, zapustený, IP 20, vrátane zapojenia</t>
  </si>
  <si>
    <t>3453309718</t>
  </si>
  <si>
    <t>Prepínač zapustený radenie 6, IP20, biely</t>
  </si>
  <si>
    <t>210619819118</t>
  </si>
  <si>
    <t>Kábel medený uložený voľne CYKY 450/750 V 5x25</t>
  </si>
  <si>
    <t>341116159819</t>
  </si>
  <si>
    <t>Kábel medený CYKY 5x25 mm2</t>
  </si>
  <si>
    <t>2106519</t>
  </si>
  <si>
    <t>Ukončenie káblového vývodu pre 3 a 4-žilové káble s plastovou a papierovou izoláciou do 1kV (4-35 mm2)</t>
  </si>
  <si>
    <t>21065498</t>
  </si>
  <si>
    <t>Ukončenie káblového vývodu pre 5-žilové káble s plastovou a papierovou izoláciou do 1kV (10-35 mm2)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</si>
  <si>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</si>
  <si>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</si>
  <si>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</si>
  <si>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</si>
  <si>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</si>
  <si>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</si>
  <si>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</si>
  <si>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</si>
  <si>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210800119.S</t>
  </si>
  <si>
    <t>Kábel medený uložený voľne CYKY 450/750 V 5x1,5</t>
  </si>
  <si>
    <t>341110001900.S</t>
  </si>
  <si>
    <t>Kábel medený CYKY 5x1,5 mm2</t>
  </si>
  <si>
    <t>210800120.S</t>
  </si>
  <si>
    <t>Kábel medený uložený voľne CYKY 450/750 V 5x2,5</t>
  </si>
  <si>
    <t>341110002000.S</t>
  </si>
  <si>
    <t>Kábel medený CYKY 5x2,5 mm2</t>
  </si>
  <si>
    <t>210800122.S</t>
  </si>
  <si>
    <t>Kábel medený uložený voľne CYKY 450/750 V 5x6</t>
  </si>
  <si>
    <t>341110002200.S</t>
  </si>
  <si>
    <t>Kábel medený CYKY 5x6 mm2</t>
  </si>
  <si>
    <t>210800615.S</t>
  </si>
  <si>
    <t>Vodič medený uložený voľne H07V-K (CYA)  450/750 V 16</t>
  </si>
  <si>
    <t>341310009300.S</t>
  </si>
  <si>
    <t>Vodič medený flexibilný H07V-K 16 mm2</t>
  </si>
  <si>
    <t>210800627.S</t>
  </si>
  <si>
    <t>Vodič medený uložený voľne H07V-K (CYA)  450/750 V 4</t>
  </si>
  <si>
    <t>341310009000.S</t>
  </si>
  <si>
    <t>Vodič medený flexibilný H07V-K 4 mm2</t>
  </si>
  <si>
    <t>210800631.S</t>
  </si>
  <si>
    <t>Vodič medený uložený pevne H07V-K (CYA)  450/750 V 25</t>
  </si>
  <si>
    <t>341310009400.S</t>
  </si>
  <si>
    <t>Vodič medený flexibilný H07V-K 25 mm2</t>
  </si>
  <si>
    <t>210872075.S</t>
  </si>
  <si>
    <t>Kábel signálny uložený pevne FTP cat. 6a</t>
  </si>
  <si>
    <t>341230001800.S</t>
  </si>
  <si>
    <t>Kábel medený dátový FTP-AWG Patch 4x2x24 mm2</t>
  </si>
  <si>
    <t>265116546</t>
  </si>
  <si>
    <t>Uchytenie zväzkového držiaka pre trasu SLP</t>
  </si>
  <si>
    <t>345654188458</t>
  </si>
  <si>
    <t>Zväzkový držiak Grip 2031M/30 - 85x50mm</t>
  </si>
  <si>
    <t>210111011.S</t>
  </si>
  <si>
    <t>Domová zásuvka zapustená 250 V / 16A, vrátane zapojenia 2P + PE</t>
  </si>
  <si>
    <t>3455200004887</t>
  </si>
  <si>
    <t>Zásuvka Mosaic jednonásobná, radenie 2P+T, s detskou ochranou, biela, zapustená</t>
  </si>
  <si>
    <t>345651987165784</t>
  </si>
  <si>
    <t>Zásuvka jednonásobná, radenie 2P+T, s prepäťovou ochranou, s detskou ochranou, biela, do káblového žľabu</t>
  </si>
  <si>
    <t>651798478</t>
  </si>
  <si>
    <t>Dátová zásuvka RJ45 1modul vrátane zapojenia biela, zapustená</t>
  </si>
  <si>
    <t>3745965718</t>
  </si>
  <si>
    <t>Zásuvka dátová Mosaic RJ45, 1modul, zapustená</t>
  </si>
  <si>
    <t>6541147</t>
  </si>
  <si>
    <t>Montáž 1-rámika na stene</t>
  </si>
  <si>
    <t>345350004320</t>
  </si>
  <si>
    <t>1-rámik Mosaic jednoduchý biely</t>
  </si>
  <si>
    <t>65411478</t>
  </si>
  <si>
    <t>Montáž 2-rámika na stene</t>
  </si>
  <si>
    <t>37498251879</t>
  </si>
  <si>
    <t>2-rámik Mosaic na stene</t>
  </si>
  <si>
    <t>65414789</t>
  </si>
  <si>
    <t>Montáž 3-rámika na stene</t>
  </si>
  <si>
    <t>37456546651114</t>
  </si>
  <si>
    <t>3-rámik Mosaic na stenu</t>
  </si>
  <si>
    <t>654651998</t>
  </si>
  <si>
    <t>Montáž 5-rámika na stene</t>
  </si>
  <si>
    <t>374565464532</t>
  </si>
  <si>
    <t>5-rámik Mosaic na stenu, biely</t>
  </si>
  <si>
    <t>210111004.S</t>
  </si>
  <si>
    <t>Zásuvka vstavaná v káblovom žľabe 230 V / 16A vrátane zapojenia, vyhotovenie 3P</t>
  </si>
  <si>
    <t>345520000480</t>
  </si>
  <si>
    <t>Zásuvka Mosaic jednonásobná, radenie 2P+T, s detskou ochranou, biela, do káblového žľabu</t>
  </si>
  <si>
    <t>34565198716541</t>
  </si>
  <si>
    <t>651798294</t>
  </si>
  <si>
    <t>Dátová zásuvka RJ45 1modul vrátane zapojenia biela, do káblového žľabu</t>
  </si>
  <si>
    <t>374596571879134</t>
  </si>
  <si>
    <t>Zásuvka dátová Mosaic RJ45, 1modul, do káblového žľabu</t>
  </si>
  <si>
    <t>65411654</t>
  </si>
  <si>
    <t>Montáž 1-rámika v káblovom žľabe</t>
  </si>
  <si>
    <t>37456546189</t>
  </si>
  <si>
    <t>1-rámik Mosaic do káblového žľabu, biely</t>
  </si>
  <si>
    <t>65411655</t>
  </si>
  <si>
    <t>Montáž 2-rámika v káblovom žľabe</t>
  </si>
  <si>
    <t>374565469817</t>
  </si>
  <si>
    <t>2-rámik Mosaic do káblového žľabu, biely</t>
  </si>
  <si>
    <t>65411656</t>
  </si>
  <si>
    <t>Montáž 3-rámika v káblovom žľabe</t>
  </si>
  <si>
    <t>374565469818</t>
  </si>
  <si>
    <t>3-rámik Mosaic do káblového žľabu, biely</t>
  </si>
  <si>
    <t>6546519748</t>
  </si>
  <si>
    <t>374565469820</t>
  </si>
  <si>
    <t>4-rámik Mosaic do káblového žľabu, biely</t>
  </si>
  <si>
    <t>210201512.S</t>
  </si>
  <si>
    <t>Zapojenie núdzového svietidla IP40, 1x svetelný LED zdroj - núdzový režim</t>
  </si>
  <si>
    <t>348150001204</t>
  </si>
  <si>
    <t>LED svietidlo núdzové ARROW N 2W, STANDARD, IP40, 3h stály/núdzový režim, 200 lm, AMI</t>
  </si>
  <si>
    <t>210290903.S</t>
  </si>
  <si>
    <t>Vŕtanie upevňovacieho bodu pre svietidlo do betónu</t>
  </si>
  <si>
    <t>348156627914</t>
  </si>
  <si>
    <t>LED svietidlo IP40, 2x21W, 6000lm, 1200mm, 4000K</t>
  </si>
  <si>
    <t>210201916.S</t>
  </si>
  <si>
    <t>Montáž svietidla interiérového na strop do 3 kg</t>
  </si>
  <si>
    <t>348156627915</t>
  </si>
  <si>
    <t>LED svietidlo IP40, 1x21W, 3000lm, 1200mm, 4000K</t>
  </si>
  <si>
    <t>348156627916</t>
  </si>
  <si>
    <t>LED svietidlo IP40, 2x11W, 3000lm, 600mm, 4000K</t>
  </si>
  <si>
    <t>348156627919</t>
  </si>
  <si>
    <t>LED panel,40Q, 4000lm, 4000K, 60x60, IP40</t>
  </si>
  <si>
    <t>348156627917</t>
  </si>
  <si>
    <t>LED svietidlo IP65, 1x39W, 5300lm, 2x1200mm, 4000K</t>
  </si>
  <si>
    <t>348156627918</t>
  </si>
  <si>
    <t>LED svietidlo IP65, 1x19W, 2600lm, 600mm, 4000K</t>
  </si>
  <si>
    <t>210220031.S</t>
  </si>
  <si>
    <t>Ekvipotenciálna svorkovnica EPS 2 v krabici KO 125 E</t>
  </si>
  <si>
    <t>101</t>
  </si>
  <si>
    <t>345410000400.S</t>
  </si>
  <si>
    <t>Krabica odbočná z PVC s viečkom pod omietku KO 125 E</t>
  </si>
  <si>
    <t>202</t>
  </si>
  <si>
    <t>345610005100.S</t>
  </si>
  <si>
    <t>Svorkovnica ekvipotencionálna EPS 2, z PP</t>
  </si>
  <si>
    <t>204</t>
  </si>
  <si>
    <t>103</t>
  </si>
  <si>
    <t>210193254.S</t>
  </si>
  <si>
    <t>Rozvádzač oceľoplechový, (VxŠxH) 1200x700x300,  IP43, bez sekacích prác vrátane uchytenia - zložité osadenie</t>
  </si>
  <si>
    <t>206</t>
  </si>
  <si>
    <t>6517894541</t>
  </si>
  <si>
    <t>Vyskladanie rozvádzaču, s príslušnými dokladmi o zhode a skúškami</t>
  </si>
  <si>
    <t>208</t>
  </si>
  <si>
    <t>105</t>
  </si>
  <si>
    <t>357150000125.S</t>
  </si>
  <si>
    <t>Rozvodnicová skriňa oceľoplechová zapustená atypická, šxv 1200x700 mm, počet modulov min.200</t>
  </si>
  <si>
    <t>210</t>
  </si>
  <si>
    <t>3586516516</t>
  </si>
  <si>
    <t>Vypínač 3P+N, 80A</t>
  </si>
  <si>
    <t>212</t>
  </si>
  <si>
    <t>107</t>
  </si>
  <si>
    <t>358240002942</t>
  </si>
  <si>
    <t>Kombinovaný zvodič bleskových prúdov a prepätia SVBC-12,5-3N-MZS, typ 1+2, 12,5 kA, AC 335 V, so signalizáciou, varistor, iskrisko</t>
  </si>
  <si>
    <t>214</t>
  </si>
  <si>
    <t>3582465198119</t>
  </si>
  <si>
    <t>Istič 10B/1, 10kA</t>
  </si>
  <si>
    <t>216</t>
  </si>
  <si>
    <t>109</t>
  </si>
  <si>
    <t>3582465198120</t>
  </si>
  <si>
    <t>Istič 16B/1, 10kA</t>
  </si>
  <si>
    <t>218</t>
  </si>
  <si>
    <t>3582465198121</t>
  </si>
  <si>
    <t>Istič 16B/3, 10kA</t>
  </si>
  <si>
    <t>220</t>
  </si>
  <si>
    <t>111</t>
  </si>
  <si>
    <t>358246514789</t>
  </si>
  <si>
    <t>Prúdový chránič s nadprúdovou ochranou, Typ A, 30mA,10A/2P, vyp.char. C, 10kA</t>
  </si>
  <si>
    <t>222</t>
  </si>
  <si>
    <t>35824651478789</t>
  </si>
  <si>
    <t>Prúdový chránič s nadprúdovou ochranou, Typ A, 30mA,16A/2P, vyp.char. B, 10kA</t>
  </si>
  <si>
    <t>224</t>
  </si>
  <si>
    <t>113</t>
  </si>
  <si>
    <t>3582465487</t>
  </si>
  <si>
    <t>Prúdový chránič s nadprúdovou ochranou, Typ F, 4P,  30mA, 25A, vyp.char. B, 10kA</t>
  </si>
  <si>
    <t>226</t>
  </si>
  <si>
    <t>3582465487987</t>
  </si>
  <si>
    <t>Prúdový chránič, Typ A, 4P, 40A, 30mA,  10kA</t>
  </si>
  <si>
    <t>228</t>
  </si>
  <si>
    <t>115</t>
  </si>
  <si>
    <t>358246598741</t>
  </si>
  <si>
    <t>Termostat DEVIreg 330</t>
  </si>
  <si>
    <t>230</t>
  </si>
  <si>
    <t>358246591246</t>
  </si>
  <si>
    <t>Svorka radová do 2,5mm2 - šedá</t>
  </si>
  <si>
    <t>232</t>
  </si>
  <si>
    <t>117</t>
  </si>
  <si>
    <t>3586598155</t>
  </si>
  <si>
    <t>Svorka radová do 2,5mm2 - modrá</t>
  </si>
  <si>
    <t>234</t>
  </si>
  <si>
    <t>35865971236655</t>
  </si>
  <si>
    <t>Svorka radová do 2,5mm2 - zelená</t>
  </si>
  <si>
    <t>236</t>
  </si>
  <si>
    <t>119</t>
  </si>
  <si>
    <t>3586546173</t>
  </si>
  <si>
    <t>Svorka radová do 6mm2 - šedá</t>
  </si>
  <si>
    <t>238</t>
  </si>
  <si>
    <t>358651789793</t>
  </si>
  <si>
    <t>Svorka radová do 6mm2 - modrá</t>
  </si>
  <si>
    <t>240</t>
  </si>
  <si>
    <t>121</t>
  </si>
  <si>
    <t>358161549</t>
  </si>
  <si>
    <t>Svorka radová do 6mm2 - zelená</t>
  </si>
  <si>
    <t>242</t>
  </si>
  <si>
    <t>358651789</t>
  </si>
  <si>
    <t>Svorka radová do 25mm2 -  šedá</t>
  </si>
  <si>
    <t>244</t>
  </si>
  <si>
    <t>123</t>
  </si>
  <si>
    <t>35878952364</t>
  </si>
  <si>
    <t>Svorka radová do 25mm2 -  modrá</t>
  </si>
  <si>
    <t>246</t>
  </si>
  <si>
    <t>3581254789</t>
  </si>
  <si>
    <t>Svorka radová do 25mm2 -  zelená</t>
  </si>
  <si>
    <t>248</t>
  </si>
  <si>
    <t>125</t>
  </si>
  <si>
    <t>645781234</t>
  </si>
  <si>
    <t>Podružný montážny materiál (5%)</t>
  </si>
  <si>
    <t>250</t>
  </si>
  <si>
    <t>22-M</t>
  </si>
  <si>
    <t>Montáže oznamovacích a zabezpečovacích zariadení</t>
  </si>
  <si>
    <t>220711045.S</t>
  </si>
  <si>
    <t>Montáž a zapojenie pohybových senzorov PIR - interiér, strop</t>
  </si>
  <si>
    <t>252</t>
  </si>
  <si>
    <t>127</t>
  </si>
  <si>
    <t>4046100009654116</t>
  </si>
  <si>
    <t>Snímač pohybu stropný,230V, rozsah 360°°, IP20</t>
  </si>
  <si>
    <t>254</t>
  </si>
  <si>
    <t>95-M</t>
  </si>
  <si>
    <t>Revízie</t>
  </si>
  <si>
    <t>1456498789</t>
  </si>
  <si>
    <t>Východisková revízia silnoprúd a funkčné skúšky</t>
  </si>
  <si>
    <t>129</t>
  </si>
  <si>
    <t>4567879</t>
  </si>
  <si>
    <t>Merania a protokoly SLP</t>
  </si>
  <si>
    <t>258</t>
  </si>
  <si>
    <t>001000011.S</t>
  </si>
  <si>
    <t>Inžinierska činnosť - dozory autorský dozor projektanta</t>
  </si>
  <si>
    <t>260</t>
  </si>
  <si>
    <t>131</t>
  </si>
  <si>
    <t>1235674145</t>
  </si>
  <si>
    <t>Projektová dokumentácia skutočného vyhotovenia</t>
  </si>
  <si>
    <t>262</t>
  </si>
  <si>
    <t>465718</t>
  </si>
  <si>
    <t>Prvá úradná skúška</t>
  </si>
  <si>
    <t>264</t>
  </si>
  <si>
    <t>02-f - Vzduchotechnika</t>
  </si>
  <si>
    <t>Zariadenie č.1 - Vetranie priestorov rehabilitácie</t>
  </si>
  <si>
    <t>Zariadenie č.2 - Odsávanie z hygienických zariadení</t>
  </si>
  <si>
    <t>Zariadenie č.1</t>
  </si>
  <si>
    <t>Vetranie priestorov rehabilitácie</t>
  </si>
  <si>
    <t>1.1</t>
  </si>
  <si>
    <t>Vzduchotechnická jednotka DOMEKT - CF 700</t>
  </si>
  <si>
    <t>Pol16</t>
  </si>
  <si>
    <t>Kabeláž MaR</t>
  </si>
  <si>
    <t>1.2</t>
  </si>
  <si>
    <t>Protidažďová žaluzia PZ AL 500x400 R1.S RAL xxxx</t>
  </si>
  <si>
    <t>1.3</t>
  </si>
  <si>
    <t>Tlmič hluku DN 200/600</t>
  </si>
  <si>
    <t>1.4</t>
  </si>
  <si>
    <t>Tlmič hluku DN 315/900</t>
  </si>
  <si>
    <t>1.5</t>
  </si>
  <si>
    <t>Tanierový ventil prívodný kovový DN 160</t>
  </si>
  <si>
    <t>1.6</t>
  </si>
  <si>
    <t>Tanierový ventil prívodný kovový DN 125</t>
  </si>
  <si>
    <t>1.7</t>
  </si>
  <si>
    <t>Tanierový ventil odvodný kovový DN 160</t>
  </si>
  <si>
    <t>1.8</t>
  </si>
  <si>
    <t>Tanierový ventil odvodný kovový DN 125</t>
  </si>
  <si>
    <t>1.9</t>
  </si>
  <si>
    <t>Flexibilné potrubie</t>
  </si>
  <si>
    <t>bm</t>
  </si>
  <si>
    <t>Pol17</t>
  </si>
  <si>
    <t>DN 160</t>
  </si>
  <si>
    <t>Pol18</t>
  </si>
  <si>
    <t>DN 125</t>
  </si>
  <si>
    <t>1.10</t>
  </si>
  <si>
    <t>Kruhové SPIRO potrubie s tvarovkami</t>
  </si>
  <si>
    <t>Pol19</t>
  </si>
  <si>
    <t>DN 200 / 15%</t>
  </si>
  <si>
    <t>Pol20</t>
  </si>
  <si>
    <t>DN 160 / 15%</t>
  </si>
  <si>
    <t>Pol21</t>
  </si>
  <si>
    <t>DN 125 / 0%</t>
  </si>
  <si>
    <t>1.11</t>
  </si>
  <si>
    <t>Štvorhranné potrubie sk. I s tvarovkami</t>
  </si>
  <si>
    <t>Pol22</t>
  </si>
  <si>
    <t>do obvodu 800mm / 50%</t>
  </si>
  <si>
    <t>1.12</t>
  </si>
  <si>
    <t>Tepelná izolácia vnútorná hr.25mm s AL fóliou</t>
  </si>
  <si>
    <t>Pol23</t>
  </si>
  <si>
    <t>Montážny, spojovací a tesniaci materiál</t>
  </si>
  <si>
    <t>Zariadenie č.2</t>
  </si>
  <si>
    <t>Odsávanie z hygienických zariadení</t>
  </si>
  <si>
    <t>2.1</t>
  </si>
  <si>
    <t>Potrubný ventilátor EL 160 E2M 01 + spätná klapka + ovládač 3st.</t>
  </si>
  <si>
    <t>2.2</t>
  </si>
  <si>
    <t>Radiálny ventilátor QXD T</t>
  </si>
  <si>
    <t>2.3</t>
  </si>
  <si>
    <t>2.4</t>
  </si>
  <si>
    <t>2.5</t>
  </si>
  <si>
    <t>Pol24</t>
  </si>
  <si>
    <t>DN 100</t>
  </si>
  <si>
    <t>2.6</t>
  </si>
  <si>
    <t>Pol25</t>
  </si>
  <si>
    <t>DN 160 / 20%</t>
  </si>
  <si>
    <t>Pol26</t>
  </si>
  <si>
    <t>DN 125 / 25%</t>
  </si>
  <si>
    <t>Pol27</t>
  </si>
  <si>
    <t>DN 100 / 10%</t>
  </si>
  <si>
    <t>Pol28</t>
  </si>
  <si>
    <t>Pol29</t>
  </si>
  <si>
    <t>Montáž</t>
  </si>
  <si>
    <t>Pol30</t>
  </si>
  <si>
    <t>Dopravné náklady vrátane vnútrostavniskovej prepravy</t>
  </si>
  <si>
    <t>Pol31</t>
  </si>
  <si>
    <t>Oživenie, zaregulovanie a funkčné skúšky</t>
  </si>
  <si>
    <t>02-h - Chladenie</t>
  </si>
  <si>
    <t>D1 - Klimatizačný systém FUJITSU</t>
  </si>
  <si>
    <t xml:space="preserve">    1.1 - Vonkajšia klimatizačná jednotka</t>
  </si>
  <si>
    <t xml:space="preserve">    D2 - Vnútorné klimatizačné jednotky:</t>
  </si>
  <si>
    <t xml:space="preserve">    D3 - Rozdelovač chladiva</t>
  </si>
  <si>
    <t xml:space="preserve">    D4 - Potrubie chladiva s tepelnou izoláciou</t>
  </si>
  <si>
    <t>D1</t>
  </si>
  <si>
    <t>Klimatizačný systém FUJITSU</t>
  </si>
  <si>
    <t>Vonkajšia klimatizačná jednotka</t>
  </si>
  <si>
    <t>Pol1</t>
  </si>
  <si>
    <t>AJY-108 LELDH</t>
  </si>
  <si>
    <t>D2</t>
  </si>
  <si>
    <t>Vnútorné klimatizačné jednotky:</t>
  </si>
  <si>
    <t>Kazetové prevedenie AUXB-007 GLEH</t>
  </si>
  <si>
    <t>Pol2</t>
  </si>
  <si>
    <t>Káblové dialkové ovládanie UTY-RNRYZ5 dotykové</t>
  </si>
  <si>
    <t>3.1</t>
  </si>
  <si>
    <t>Kazetové prevedenie AUXB-012 GLEH</t>
  </si>
  <si>
    <t>4.1</t>
  </si>
  <si>
    <t>Kazetové prevedenie AUXB-014 GLEH</t>
  </si>
  <si>
    <t>5.1</t>
  </si>
  <si>
    <t>Kazetové prevedenie AUXB-024 GLEH</t>
  </si>
  <si>
    <t>Pol3</t>
  </si>
  <si>
    <t>Dekoračný panel UTG-UFYC-W</t>
  </si>
  <si>
    <t>D3</t>
  </si>
  <si>
    <t>Rozdelovač chladiva</t>
  </si>
  <si>
    <t>Pol4</t>
  </si>
  <si>
    <t>UTP-AX054A</t>
  </si>
  <si>
    <t>Pol5</t>
  </si>
  <si>
    <t>UTP-AX90A</t>
  </si>
  <si>
    <t>Pol6</t>
  </si>
  <si>
    <t>UTP-AX180A</t>
  </si>
  <si>
    <t>D4</t>
  </si>
  <si>
    <t>Potrubie chladiva s tepelnou izoláciou</t>
  </si>
  <si>
    <t>Pol7</t>
  </si>
  <si>
    <t>ø6,4</t>
  </si>
  <si>
    <t>Pol8</t>
  </si>
  <si>
    <t>ø9,5</t>
  </si>
  <si>
    <t>Pol9</t>
  </si>
  <si>
    <t>ø12,7</t>
  </si>
  <si>
    <t>Pol10</t>
  </si>
  <si>
    <t>ø15,9</t>
  </si>
  <si>
    <t>Pol11</t>
  </si>
  <si>
    <t>ø19,1</t>
  </si>
  <si>
    <t>Pol12</t>
  </si>
  <si>
    <t>ø22,2</t>
  </si>
  <si>
    <t>Pol13</t>
  </si>
  <si>
    <t>ø28,6</t>
  </si>
  <si>
    <t>Pol14</t>
  </si>
  <si>
    <t>Prídavné chladivo R410A</t>
  </si>
  <si>
    <t>Pol15</t>
  </si>
  <si>
    <t>Montáž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</si>
</sst>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8" fillId="0" borderId="19" xfId="0" applyFont="1" applyBorder="1"/>
    <xf numFmtId="0" fontId="8" fillId="0" borderId="20" xfId="0" applyFont="1" applyBorder="1"/>
    <xf numFmtId="166" fontId="8" fillId="0" borderId="20" xfId="0" applyNumberFormat="1" applyFont="1" applyBorder="1"/>
    <xf numFmtId="166" fontId="8" fillId="0" borderId="21" xfId="0" applyNumberFormat="1" applyFont="1" applyBorder="1"/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4" fontId="17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3" fillId="4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8" xfId="0" applyFont="1" applyFill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tabSelected="1" workbookViewId="0"/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hidden="1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7" customHeight="1">
      <c r="AR2" s="216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ht="12" customHeight="1">
      <c r="B5" s="20"/>
      <c r="D5" s="23" t="s">
        <v>11</v>
      </c>
      <c r="K5" s="199" t="s">
        <v>12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R5" s="20"/>
      <c r="BS5" s="17" t="s">
        <v>6</v>
      </c>
    </row>
    <row r="6" spans="1:74" ht="37" customHeight="1">
      <c r="B6" s="20"/>
      <c r="D6" s="25" t="s">
        <v>13</v>
      </c>
      <c r="K6" s="201" t="s">
        <v>14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R6" s="20"/>
      <c r="BS6" s="17" t="s">
        <v>6</v>
      </c>
    </row>
    <row r="7" spans="1:74" ht="12" customHeight="1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ht="12" customHeight="1">
      <c r="B8" s="20"/>
      <c r="D8" s="26" t="s">
        <v>17</v>
      </c>
      <c r="K8" s="24" t="s">
        <v>18</v>
      </c>
      <c r="AK8" s="26" t="s">
        <v>19</v>
      </c>
      <c r="AN8" s="24" t="s">
        <v>20</v>
      </c>
      <c r="AR8" s="20"/>
      <c r="BS8" s="17" t="s">
        <v>6</v>
      </c>
    </row>
    <row r="9" spans="1:74" ht="14.5" customHeight="1">
      <c r="B9" s="20"/>
      <c r="AR9" s="20"/>
      <c r="BS9" s="17" t="s">
        <v>6</v>
      </c>
    </row>
    <row r="10" spans="1:74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ht="18.5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ht="7" customHeight="1">
      <c r="B12" s="20"/>
      <c r="AR12" s="20"/>
      <c r="BS12" s="17" t="s">
        <v>6</v>
      </c>
    </row>
    <row r="13" spans="1:74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3">
      <c r="B14" s="20"/>
      <c r="E14" s="24" t="s">
        <v>23</v>
      </c>
      <c r="AK14" s="26" t="s">
        <v>24</v>
      </c>
      <c r="AN14" s="24" t="s">
        <v>1</v>
      </c>
      <c r="AR14" s="20"/>
      <c r="BS14" s="17" t="s">
        <v>6</v>
      </c>
    </row>
    <row r="15" spans="1:74" ht="7" customHeight="1">
      <c r="B15" s="20"/>
      <c r="AR15" s="20"/>
      <c r="BS15" s="17" t="s">
        <v>3</v>
      </c>
    </row>
    <row r="16" spans="1:74" ht="12" customHeight="1">
      <c r="B16" s="20"/>
      <c r="D16" s="26" t="s">
        <v>26</v>
      </c>
      <c r="AK16" s="26" t="s">
        <v>22</v>
      </c>
      <c r="AN16" s="24" t="s">
        <v>1</v>
      </c>
      <c r="AR16" s="20"/>
      <c r="BS16" s="17" t="s">
        <v>3</v>
      </c>
    </row>
    <row r="17" spans="2:71" ht="18.5" customHeight="1">
      <c r="B17" s="20"/>
      <c r="E17" s="24" t="s">
        <v>27</v>
      </c>
      <c r="AK17" s="26" t="s">
        <v>24</v>
      </c>
      <c r="AN17" s="24" t="s">
        <v>1</v>
      </c>
      <c r="AR17" s="20"/>
      <c r="BS17" s="17" t="s">
        <v>28</v>
      </c>
    </row>
    <row r="18" spans="2:71" ht="7" customHeight="1">
      <c r="B18" s="20"/>
      <c r="AR18" s="20"/>
      <c r="BS18" s="17" t="s">
        <v>6</v>
      </c>
    </row>
    <row r="19" spans="2:71" ht="12" customHeight="1">
      <c r="B19" s="20"/>
      <c r="D19" s="26" t="s">
        <v>29</v>
      </c>
      <c r="AK19" s="26" t="s">
        <v>22</v>
      </c>
      <c r="AN19" s="24" t="s">
        <v>1</v>
      </c>
      <c r="AR19" s="20"/>
      <c r="BS19" s="17" t="s">
        <v>6</v>
      </c>
    </row>
    <row r="20" spans="2:71" ht="18.5" customHeight="1">
      <c r="B20" s="20"/>
      <c r="E20" s="24" t="s">
        <v>27</v>
      </c>
      <c r="AK20" s="26" t="s">
        <v>24</v>
      </c>
      <c r="AN20" s="24" t="s">
        <v>1</v>
      </c>
      <c r="AR20" s="20"/>
      <c r="BS20" s="17" t="s">
        <v>28</v>
      </c>
    </row>
    <row r="21" spans="2:71" ht="7" customHeight="1">
      <c r="B21" s="20"/>
      <c r="AR21" s="20"/>
    </row>
    <row r="22" spans="2:71" ht="12" customHeight="1">
      <c r="B22" s="20"/>
      <c r="D22" s="26" t="s">
        <v>30</v>
      </c>
      <c r="AR22" s="20"/>
    </row>
    <row r="23" spans="2:71" ht="16.5" customHeight="1">
      <c r="B23" s="20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20"/>
    </row>
    <row r="24" spans="2:71" ht="7" customHeight="1">
      <c r="B24" s="20"/>
      <c r="AR24" s="20"/>
    </row>
    <row r="25" spans="2:71" ht="7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6" customHeight="1">
      <c r="B26" s="29"/>
      <c r="D26" s="30" t="s">
        <v>31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3">
        <f>ROUND(AG94,2)</f>
        <v>221535.7</v>
      </c>
      <c r="AL26" s="204"/>
      <c r="AM26" s="204"/>
      <c r="AN26" s="204"/>
      <c r="AO26" s="204"/>
      <c r="AR26" s="29"/>
    </row>
    <row r="27" spans="2:71" s="1" customFormat="1" ht="7" customHeight="1">
      <c r="B27" s="29"/>
      <c r="AR27" s="29"/>
    </row>
    <row r="28" spans="2:71" s="1" customFormat="1" ht="13">
      <c r="B28" s="29"/>
      <c r="L28" s="205" t="s">
        <v>32</v>
      </c>
      <c r="M28" s="205"/>
      <c r="N28" s="205"/>
      <c r="O28" s="205"/>
      <c r="P28" s="205"/>
      <c r="W28" s="205" t="s">
        <v>33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34</v>
      </c>
      <c r="AL28" s="205"/>
      <c r="AM28" s="205"/>
      <c r="AN28" s="205"/>
      <c r="AO28" s="205"/>
      <c r="AR28" s="29"/>
    </row>
    <row r="29" spans="2:71" s="2" customFormat="1" ht="14.5" customHeight="1">
      <c r="B29" s="33"/>
      <c r="D29" s="26" t="s">
        <v>35</v>
      </c>
      <c r="F29" s="34" t="s">
        <v>36</v>
      </c>
      <c r="L29" s="208">
        <v>0.2</v>
      </c>
      <c r="M29" s="207"/>
      <c r="N29" s="207"/>
      <c r="O29" s="207"/>
      <c r="P29" s="207"/>
      <c r="Q29" s="35"/>
      <c r="R29" s="35"/>
      <c r="S29" s="35"/>
      <c r="T29" s="35"/>
      <c r="U29" s="35"/>
      <c r="V29" s="35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F29" s="35"/>
      <c r="AG29" s="35"/>
      <c r="AH29" s="35"/>
      <c r="AI29" s="35"/>
      <c r="AJ29" s="35"/>
      <c r="AK29" s="206">
        <f>ROUND(AV94, 2)</f>
        <v>0</v>
      </c>
      <c r="AL29" s="207"/>
      <c r="AM29" s="207"/>
      <c r="AN29" s="207"/>
      <c r="AO29" s="207"/>
      <c r="AP29" s="35"/>
      <c r="AQ29" s="35"/>
      <c r="AR29" s="36"/>
      <c r="AS29" s="35"/>
      <c r="AT29" s="35"/>
      <c r="AU29" s="35"/>
      <c r="AV29" s="35"/>
      <c r="AW29" s="35"/>
      <c r="AX29" s="35"/>
      <c r="AY29" s="35"/>
      <c r="AZ29" s="35"/>
    </row>
    <row r="30" spans="2:71" s="2" customFormat="1" ht="14.5" customHeight="1">
      <c r="B30" s="33"/>
      <c r="F30" s="34" t="s">
        <v>37</v>
      </c>
      <c r="L30" s="211">
        <v>0.2</v>
      </c>
      <c r="M30" s="210"/>
      <c r="N30" s="210"/>
      <c r="O30" s="210"/>
      <c r="P30" s="210"/>
      <c r="W30" s="209">
        <f>ROUND(BA94, 2)</f>
        <v>221535.7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ROUND(AW94, 2)</f>
        <v>44307.14</v>
      </c>
      <c r="AL30" s="210"/>
      <c r="AM30" s="210"/>
      <c r="AN30" s="210"/>
      <c r="AO30" s="210"/>
      <c r="AR30" s="33"/>
    </row>
    <row r="31" spans="2:71" s="2" customFormat="1" ht="14.5" hidden="1" customHeight="1">
      <c r="B31" s="33"/>
      <c r="F31" s="26" t="s">
        <v>38</v>
      </c>
      <c r="L31" s="211">
        <v>0.2</v>
      </c>
      <c r="M31" s="210"/>
      <c r="N31" s="210"/>
      <c r="O31" s="210"/>
      <c r="P31" s="210"/>
      <c r="W31" s="209">
        <f>ROUND(BB94,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3"/>
    </row>
    <row r="32" spans="2:71" s="2" customFormat="1" ht="14.5" hidden="1" customHeight="1">
      <c r="B32" s="33"/>
      <c r="F32" s="26" t="s">
        <v>39</v>
      </c>
      <c r="L32" s="211">
        <v>0.2</v>
      </c>
      <c r="M32" s="210"/>
      <c r="N32" s="210"/>
      <c r="O32" s="210"/>
      <c r="P32" s="210"/>
      <c r="W32" s="209">
        <f>ROUND(BC94,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3"/>
    </row>
    <row r="33" spans="2:52" s="2" customFormat="1" ht="14.5" hidden="1" customHeight="1">
      <c r="B33" s="33"/>
      <c r="F33" s="34" t="s">
        <v>40</v>
      </c>
      <c r="L33" s="208">
        <v>0</v>
      </c>
      <c r="M33" s="207"/>
      <c r="N33" s="207"/>
      <c r="O33" s="207"/>
      <c r="P33" s="207"/>
      <c r="Q33" s="35"/>
      <c r="R33" s="35"/>
      <c r="S33" s="35"/>
      <c r="T33" s="35"/>
      <c r="U33" s="35"/>
      <c r="V33" s="35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F33" s="35"/>
      <c r="AG33" s="35"/>
      <c r="AH33" s="35"/>
      <c r="AI33" s="35"/>
      <c r="AJ33" s="35"/>
      <c r="AK33" s="206">
        <v>0</v>
      </c>
      <c r="AL33" s="207"/>
      <c r="AM33" s="207"/>
      <c r="AN33" s="207"/>
      <c r="AO33" s="207"/>
      <c r="AP33" s="35"/>
      <c r="AQ33" s="35"/>
      <c r="AR33" s="36"/>
      <c r="AS33" s="35"/>
      <c r="AT33" s="35"/>
      <c r="AU33" s="35"/>
      <c r="AV33" s="35"/>
      <c r="AW33" s="35"/>
      <c r="AX33" s="35"/>
      <c r="AY33" s="35"/>
      <c r="AZ33" s="35"/>
    </row>
    <row r="34" spans="2:52" s="1" customFormat="1" ht="7" customHeight="1">
      <c r="B34" s="29"/>
      <c r="AR34" s="29"/>
    </row>
    <row r="35" spans="2:52" s="1" customFormat="1" ht="26" customHeight="1">
      <c r="B35" s="29"/>
      <c r="C35" s="37"/>
      <c r="D35" s="38" t="s">
        <v>41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42</v>
      </c>
      <c r="U35" s="39"/>
      <c r="V35" s="39"/>
      <c r="W35" s="39"/>
      <c r="X35" s="215" t="s">
        <v>43</v>
      </c>
      <c r="Y35" s="213"/>
      <c r="Z35" s="213"/>
      <c r="AA35" s="213"/>
      <c r="AB35" s="213"/>
      <c r="AC35" s="39"/>
      <c r="AD35" s="39"/>
      <c r="AE35" s="39"/>
      <c r="AF35" s="39"/>
      <c r="AG35" s="39"/>
      <c r="AH35" s="39"/>
      <c r="AI35" s="39"/>
      <c r="AJ35" s="39"/>
      <c r="AK35" s="212">
        <f>SUM(AK26:AK33)</f>
        <v>265842.84000000003</v>
      </c>
      <c r="AL35" s="213"/>
      <c r="AM35" s="213"/>
      <c r="AN35" s="213"/>
      <c r="AO35" s="214"/>
      <c r="AP35" s="37"/>
      <c r="AQ35" s="37"/>
      <c r="AR35" s="29"/>
    </row>
    <row r="36" spans="2:52" s="1" customFormat="1" ht="7" customHeight="1">
      <c r="B36" s="29"/>
      <c r="AR36" s="29"/>
    </row>
    <row r="37" spans="2:52" s="1" customFormat="1" ht="14.5" customHeight="1">
      <c r="B37" s="29"/>
      <c r="AR37" s="29"/>
    </row>
    <row r="38" spans="2:52" ht="14.5" customHeight="1">
      <c r="B38" s="20"/>
      <c r="AR38" s="20"/>
    </row>
    <row r="39" spans="2:52" ht="14.5" customHeight="1">
      <c r="B39" s="20"/>
      <c r="AR39" s="20"/>
    </row>
    <row r="40" spans="2:52" ht="14.5" customHeight="1">
      <c r="B40" s="20"/>
      <c r="AR40" s="20"/>
    </row>
    <row r="41" spans="2:52" ht="14.5" customHeight="1">
      <c r="B41" s="20"/>
      <c r="AR41" s="20"/>
    </row>
    <row r="42" spans="2:52" ht="14.5" customHeight="1">
      <c r="B42" s="20"/>
      <c r="AR42" s="20"/>
    </row>
    <row r="43" spans="2:52" ht="14.5" customHeight="1">
      <c r="B43" s="20"/>
      <c r="AR43" s="20"/>
    </row>
    <row r="44" spans="2:52" ht="14.5" customHeight="1">
      <c r="B44" s="20"/>
      <c r="AR44" s="20"/>
    </row>
    <row r="45" spans="2:52" ht="14.5" customHeight="1">
      <c r="B45" s="20"/>
      <c r="AR45" s="20"/>
    </row>
    <row r="46" spans="2:52" ht="14.5" customHeight="1">
      <c r="B46" s="20"/>
      <c r="AR46" s="20"/>
    </row>
    <row r="47" spans="2:52" ht="14.5" customHeight="1">
      <c r="B47" s="20"/>
      <c r="AR47" s="20"/>
    </row>
    <row r="48" spans="2:52" ht="14.5" customHeight="1">
      <c r="B48" s="20"/>
      <c r="AR48" s="20"/>
    </row>
    <row r="49" spans="2:44" s="1" customFormat="1" ht="14.5" customHeight="1">
      <c r="B49" s="29"/>
      <c r="D49" s="41" t="s">
        <v>44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45</v>
      </c>
      <c r="AI49" s="42"/>
      <c r="AJ49" s="42"/>
      <c r="AK49" s="42"/>
      <c r="AL49" s="42"/>
      <c r="AM49" s="42"/>
      <c r="AN49" s="42"/>
      <c r="AO49" s="42"/>
      <c r="AR49" s="29"/>
    </row>
    <row r="50" spans="2:44" ht="11">
      <c r="B50" s="20"/>
      <c r="AR50" s="20"/>
    </row>
    <row r="51" spans="2:44" ht="11">
      <c r="B51" s="20"/>
      <c r="AR51" s="20"/>
    </row>
    <row r="52" spans="2:44" ht="11">
      <c r="B52" s="20"/>
      <c r="AR52" s="20"/>
    </row>
    <row r="53" spans="2:44" ht="11">
      <c r="B53" s="20"/>
      <c r="AR53" s="20"/>
    </row>
    <row r="54" spans="2:44" ht="11">
      <c r="B54" s="20"/>
      <c r="AR54" s="20"/>
    </row>
    <row r="55" spans="2:44" ht="11">
      <c r="B55" s="20"/>
      <c r="AR55" s="20"/>
    </row>
    <row r="56" spans="2:44" ht="11">
      <c r="B56" s="20"/>
      <c r="AR56" s="20"/>
    </row>
    <row r="57" spans="2:44" ht="11">
      <c r="B57" s="20"/>
      <c r="AR57" s="20"/>
    </row>
    <row r="58" spans="2:44" ht="11">
      <c r="B58" s="20"/>
      <c r="AR58" s="20"/>
    </row>
    <row r="59" spans="2:44" ht="11">
      <c r="B59" s="20"/>
      <c r="AR59" s="20"/>
    </row>
    <row r="60" spans="2:44" s="1" customFormat="1" ht="13">
      <c r="B60" s="29"/>
      <c r="D60" s="43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3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3" t="s">
        <v>46</v>
      </c>
      <c r="AI60" s="31"/>
      <c r="AJ60" s="31"/>
      <c r="AK60" s="31"/>
      <c r="AL60" s="31"/>
      <c r="AM60" s="43" t="s">
        <v>47</v>
      </c>
      <c r="AN60" s="31"/>
      <c r="AO60" s="31"/>
      <c r="AR60" s="29"/>
    </row>
    <row r="61" spans="2:44" ht="11">
      <c r="B61" s="20"/>
      <c r="AR61" s="20"/>
    </row>
    <row r="62" spans="2:44" ht="11">
      <c r="B62" s="20"/>
      <c r="AR62" s="20"/>
    </row>
    <row r="63" spans="2:44" ht="11">
      <c r="B63" s="20"/>
      <c r="AR63" s="20"/>
    </row>
    <row r="64" spans="2:44" s="1" customFormat="1" ht="13">
      <c r="B64" s="29"/>
      <c r="D64" s="41" t="s">
        <v>48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49</v>
      </c>
      <c r="AI64" s="42"/>
      <c r="AJ64" s="42"/>
      <c r="AK64" s="42"/>
      <c r="AL64" s="42"/>
      <c r="AM64" s="42"/>
      <c r="AN64" s="42"/>
      <c r="AO64" s="42"/>
      <c r="AR64" s="29"/>
    </row>
    <row r="65" spans="2:44" ht="11">
      <c r="B65" s="20"/>
      <c r="AR65" s="20"/>
    </row>
    <row r="66" spans="2:44" ht="11">
      <c r="B66" s="20"/>
      <c r="AR66" s="20"/>
    </row>
    <row r="67" spans="2:44" ht="11">
      <c r="B67" s="20"/>
      <c r="AR67" s="20"/>
    </row>
    <row r="68" spans="2:44" ht="11">
      <c r="B68" s="20"/>
      <c r="AR68" s="20"/>
    </row>
    <row r="69" spans="2:44" ht="11">
      <c r="B69" s="20"/>
      <c r="AR69" s="20"/>
    </row>
    <row r="70" spans="2:44" ht="11">
      <c r="B70" s="20"/>
      <c r="AR70" s="20"/>
    </row>
    <row r="71" spans="2:44" ht="11">
      <c r="B71" s="20"/>
      <c r="AR71" s="20"/>
    </row>
    <row r="72" spans="2:44" ht="11">
      <c r="B72" s="20"/>
      <c r="AR72" s="20"/>
    </row>
    <row r="73" spans="2:44" ht="11">
      <c r="B73" s="20"/>
      <c r="AR73" s="20"/>
    </row>
    <row r="74" spans="2:44" ht="11">
      <c r="B74" s="20"/>
      <c r="AR74" s="20"/>
    </row>
    <row r="75" spans="2:44" s="1" customFormat="1" ht="13">
      <c r="B75" s="29"/>
      <c r="D75" s="43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3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3" t="s">
        <v>46</v>
      </c>
      <c r="AI75" s="31"/>
      <c r="AJ75" s="31"/>
      <c r="AK75" s="31"/>
      <c r="AL75" s="31"/>
      <c r="AM75" s="43" t="s">
        <v>47</v>
      </c>
      <c r="AN75" s="31"/>
      <c r="AO75" s="31"/>
      <c r="AR75" s="29"/>
    </row>
    <row r="76" spans="2:44" s="1" customFormat="1" ht="11">
      <c r="B76" s="29"/>
      <c r="AR76" s="29"/>
    </row>
    <row r="77" spans="2:44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9"/>
    </row>
    <row r="81" spans="1:91" s="1" customFormat="1" ht="7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9"/>
    </row>
    <row r="82" spans="1:91" s="1" customFormat="1" ht="25" customHeight="1">
      <c r="B82" s="29"/>
      <c r="C82" s="21" t="s">
        <v>50</v>
      </c>
      <c r="AR82" s="29"/>
    </row>
    <row r="83" spans="1:91" s="1" customFormat="1" ht="7" customHeight="1">
      <c r="B83" s="29"/>
      <c r="AR83" s="29"/>
    </row>
    <row r="84" spans="1:91" s="3" customFormat="1" ht="12" customHeight="1">
      <c r="B84" s="48"/>
      <c r="C84" s="26" t="s">
        <v>11</v>
      </c>
      <c r="L84" s="3" t="str">
        <f>K5</f>
        <v>1</v>
      </c>
      <c r="AR84" s="48"/>
    </row>
    <row r="85" spans="1:91" s="4" customFormat="1" ht="37" customHeight="1">
      <c r="B85" s="49"/>
      <c r="C85" s="50" t="s">
        <v>13</v>
      </c>
      <c r="L85" s="196" t="str">
        <f>K6</f>
        <v>NÚRCH - modernizácia vybraných rehabilitačných priestorov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9"/>
    </row>
    <row r="86" spans="1:91" s="1" customFormat="1" ht="7" customHeight="1">
      <c r="B86" s="29"/>
      <c r="AR86" s="29"/>
    </row>
    <row r="87" spans="1:91" s="1" customFormat="1" ht="12" customHeight="1">
      <c r="B87" s="29"/>
      <c r="C87" s="26" t="s">
        <v>17</v>
      </c>
      <c r="L87" s="51" t="str">
        <f>IF(K8="","",K8)</f>
        <v>Piestany</v>
      </c>
      <c r="AI87" s="26" t="s">
        <v>19</v>
      </c>
      <c r="AM87" s="223" t="str">
        <f>IF(AN8= "","",AN8)</f>
        <v>12. 2. 2023</v>
      </c>
      <c r="AN87" s="223"/>
      <c r="AR87" s="29"/>
    </row>
    <row r="88" spans="1:91" s="1" customFormat="1" ht="7" customHeight="1">
      <c r="B88" s="29"/>
      <c r="AR88" s="29"/>
    </row>
    <row r="89" spans="1:91" s="1" customFormat="1" ht="15.25" customHeight="1">
      <c r="B89" s="29"/>
      <c r="C89" s="26" t="s">
        <v>21</v>
      </c>
      <c r="L89" s="3" t="str">
        <f>IF(E11= "","",E11)</f>
        <v>AGORA, s.r.o.</v>
      </c>
      <c r="AI89" s="26" t="s">
        <v>26</v>
      </c>
      <c r="AM89" s="224" t="str">
        <f>IF(E17="","",E17)</f>
        <v xml:space="preserve"> </v>
      </c>
      <c r="AN89" s="225"/>
      <c r="AO89" s="225"/>
      <c r="AP89" s="225"/>
      <c r="AR89" s="29"/>
      <c r="AS89" s="227" t="s">
        <v>51</v>
      </c>
      <c r="AT89" s="228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5" customHeight="1">
      <c r="B90" s="29"/>
      <c r="C90" s="26" t="s">
        <v>25</v>
      </c>
      <c r="L90" s="3" t="str">
        <f>IF(E14="","",E14)</f>
        <v>AGORA, s.r.o.</v>
      </c>
      <c r="AI90" s="26" t="s">
        <v>29</v>
      </c>
      <c r="AM90" s="224" t="str">
        <f>IF(E20="","",E20)</f>
        <v xml:space="preserve"> </v>
      </c>
      <c r="AN90" s="225"/>
      <c r="AO90" s="225"/>
      <c r="AP90" s="225"/>
      <c r="AR90" s="29"/>
      <c r="AS90" s="229"/>
      <c r="AT90" s="230"/>
      <c r="BD90" s="56"/>
    </row>
    <row r="91" spans="1:91" s="1" customFormat="1" ht="10.75" customHeight="1">
      <c r="B91" s="29"/>
      <c r="AR91" s="29"/>
      <c r="AS91" s="229"/>
      <c r="AT91" s="230"/>
      <c r="BD91" s="56"/>
    </row>
    <row r="92" spans="1:91" s="1" customFormat="1" ht="29.25" customHeight="1">
      <c r="B92" s="29"/>
      <c r="C92" s="191" t="s">
        <v>52</v>
      </c>
      <c r="D92" s="192"/>
      <c r="E92" s="192"/>
      <c r="F92" s="192"/>
      <c r="G92" s="192"/>
      <c r="H92" s="57"/>
      <c r="I92" s="195" t="s">
        <v>53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221" t="s">
        <v>54</v>
      </c>
      <c r="AH92" s="192"/>
      <c r="AI92" s="192"/>
      <c r="AJ92" s="192"/>
      <c r="AK92" s="192"/>
      <c r="AL92" s="192"/>
      <c r="AM92" s="192"/>
      <c r="AN92" s="195" t="s">
        <v>55</v>
      </c>
      <c r="AO92" s="192"/>
      <c r="AP92" s="226"/>
      <c r="AQ92" s="58" t="s">
        <v>56</v>
      </c>
      <c r="AR92" s="29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</row>
    <row r="93" spans="1:91" s="1" customFormat="1" ht="10.75" customHeight="1">
      <c r="B93" s="29"/>
      <c r="AR93" s="29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5" customHeight="1">
      <c r="B94" s="63"/>
      <c r="C94" s="64" t="s">
        <v>69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8">
        <f>ROUND(AG95+SUM(AG101:AG105),2)</f>
        <v>221535.7</v>
      </c>
      <c r="AH94" s="198"/>
      <c r="AI94" s="198"/>
      <c r="AJ94" s="198"/>
      <c r="AK94" s="198"/>
      <c r="AL94" s="198"/>
      <c r="AM94" s="198"/>
      <c r="AN94" s="231">
        <f t="shared" ref="AN94:AN105" si="0">SUM(AG94,AT94)</f>
        <v>265842.84000000003</v>
      </c>
      <c r="AO94" s="231"/>
      <c r="AP94" s="231"/>
      <c r="AQ94" s="67" t="s">
        <v>1</v>
      </c>
      <c r="AR94" s="63"/>
      <c r="AS94" s="68">
        <f>ROUND(AS95+SUM(AS101:AS105),2)</f>
        <v>0</v>
      </c>
      <c r="AT94" s="69">
        <f t="shared" ref="AT94:AT105" si="1">ROUND(SUM(AV94:AW94),2)</f>
        <v>44307.14</v>
      </c>
      <c r="AU94" s="70">
        <f>ROUND(AU95+SUM(AU101:AU105),5)</f>
        <v>0</v>
      </c>
      <c r="AV94" s="69">
        <f>ROUND(AZ94*L29,2)</f>
        <v>0</v>
      </c>
      <c r="AW94" s="69">
        <f>ROUND(BA94*L30,2)</f>
        <v>44307.14</v>
      </c>
      <c r="AX94" s="69">
        <f>ROUND(BB94*L29,2)</f>
        <v>0</v>
      </c>
      <c r="AY94" s="69">
        <f>ROUND(BC94*L30,2)</f>
        <v>0</v>
      </c>
      <c r="AZ94" s="69">
        <f>ROUND(AZ95+SUM(AZ101:AZ105),2)</f>
        <v>0</v>
      </c>
      <c r="BA94" s="69">
        <f>ROUND(BA95+SUM(BA101:BA105),2)</f>
        <v>221535.7</v>
      </c>
      <c r="BB94" s="69">
        <f>ROUND(BB95+SUM(BB101:BB105),2)</f>
        <v>0</v>
      </c>
      <c r="BC94" s="69">
        <f>ROUND(BC95+SUM(BC101:BC105),2)</f>
        <v>0</v>
      </c>
      <c r="BD94" s="71">
        <f>ROUND(BD95+SUM(BD101:BD105),2)</f>
        <v>0</v>
      </c>
      <c r="BS94" s="72" t="s">
        <v>70</v>
      </c>
      <c r="BT94" s="72" t="s">
        <v>71</v>
      </c>
      <c r="BU94" s="73" t="s">
        <v>72</v>
      </c>
      <c r="BV94" s="72" t="s">
        <v>73</v>
      </c>
      <c r="BW94" s="72" t="s">
        <v>4</v>
      </c>
      <c r="BX94" s="72" t="s">
        <v>74</v>
      </c>
      <c r="CL94" s="72" t="s">
        <v>1</v>
      </c>
    </row>
    <row r="95" spans="1:91" s="6" customFormat="1" ht="16.5" customHeight="1">
      <c r="B95" s="74"/>
      <c r="C95" s="75"/>
      <c r="D95" s="193" t="s">
        <v>75</v>
      </c>
      <c r="E95" s="193"/>
      <c r="F95" s="193"/>
      <c r="G95" s="193"/>
      <c r="H95" s="193"/>
      <c r="I95" s="76"/>
      <c r="J95" s="193" t="s">
        <v>76</v>
      </c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222">
        <f>ROUND(SUM(AG96:AG100),2)</f>
        <v>110156.99</v>
      </c>
      <c r="AH95" s="220"/>
      <c r="AI95" s="220"/>
      <c r="AJ95" s="220"/>
      <c r="AK95" s="220"/>
      <c r="AL95" s="220"/>
      <c r="AM95" s="220"/>
      <c r="AN95" s="219">
        <f t="shared" si="0"/>
        <v>132188.39000000001</v>
      </c>
      <c r="AO95" s="220"/>
      <c r="AP95" s="220"/>
      <c r="AQ95" s="77" t="s">
        <v>77</v>
      </c>
      <c r="AR95" s="74"/>
      <c r="AS95" s="78">
        <f>ROUND(SUM(AS96:AS100),2)</f>
        <v>0</v>
      </c>
      <c r="AT95" s="79">
        <f t="shared" si="1"/>
        <v>22031.4</v>
      </c>
      <c r="AU95" s="80">
        <f>ROUND(SUM(AU96:AU100),5)</f>
        <v>0</v>
      </c>
      <c r="AV95" s="79">
        <f>ROUND(AZ95*L29,2)</f>
        <v>0</v>
      </c>
      <c r="AW95" s="79">
        <f>ROUND(BA95*L30,2)</f>
        <v>22031.4</v>
      </c>
      <c r="AX95" s="79">
        <f>ROUND(BB95*L29,2)</f>
        <v>0</v>
      </c>
      <c r="AY95" s="79">
        <f>ROUND(BC95*L30,2)</f>
        <v>0</v>
      </c>
      <c r="AZ95" s="79">
        <f>ROUND(SUM(AZ96:AZ100),2)</f>
        <v>0</v>
      </c>
      <c r="BA95" s="79">
        <f>ROUND(SUM(BA96:BA100),2)</f>
        <v>110156.99</v>
      </c>
      <c r="BB95" s="79">
        <f>ROUND(SUM(BB96:BB100),2)</f>
        <v>0</v>
      </c>
      <c r="BC95" s="79">
        <f>ROUND(SUM(BC96:BC100),2)</f>
        <v>0</v>
      </c>
      <c r="BD95" s="81">
        <f>ROUND(SUM(BD96:BD100),2)</f>
        <v>0</v>
      </c>
      <c r="BS95" s="82" t="s">
        <v>70</v>
      </c>
      <c r="BT95" s="82" t="s">
        <v>12</v>
      </c>
      <c r="BU95" s="82" t="s">
        <v>72</v>
      </c>
      <c r="BV95" s="82" t="s">
        <v>73</v>
      </c>
      <c r="BW95" s="82" t="s">
        <v>78</v>
      </c>
      <c r="BX95" s="82" t="s">
        <v>4</v>
      </c>
      <c r="CL95" s="82" t="s">
        <v>1</v>
      </c>
      <c r="CM95" s="82" t="s">
        <v>71</v>
      </c>
    </row>
    <row r="96" spans="1:91" s="3" customFormat="1" ht="16.5" customHeight="1">
      <c r="A96" s="83" t="s">
        <v>79</v>
      </c>
      <c r="B96" s="48"/>
      <c r="C96" s="9"/>
      <c r="D96" s="9"/>
      <c r="E96" s="194" t="s">
        <v>80</v>
      </c>
      <c r="F96" s="194"/>
      <c r="G96" s="194"/>
      <c r="H96" s="194"/>
      <c r="I96" s="194"/>
      <c r="J96" s="9"/>
      <c r="K96" s="194" t="s">
        <v>81</v>
      </c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217">
        <f>'01-01-01 - Búracie práce'!J32</f>
        <v>14305.3</v>
      </c>
      <c r="AH96" s="218"/>
      <c r="AI96" s="218"/>
      <c r="AJ96" s="218"/>
      <c r="AK96" s="218"/>
      <c r="AL96" s="218"/>
      <c r="AM96" s="218"/>
      <c r="AN96" s="217">
        <f t="shared" si="0"/>
        <v>17166.36</v>
      </c>
      <c r="AO96" s="218"/>
      <c r="AP96" s="218"/>
      <c r="AQ96" s="84" t="s">
        <v>82</v>
      </c>
      <c r="AR96" s="48"/>
      <c r="AS96" s="85">
        <v>0</v>
      </c>
      <c r="AT96" s="86">
        <f t="shared" si="1"/>
        <v>2861.06</v>
      </c>
      <c r="AU96" s="87">
        <f>'01-01-01 - Búracie práce'!P132</f>
        <v>0</v>
      </c>
      <c r="AV96" s="86">
        <f>'01-01-01 - Búracie práce'!J35</f>
        <v>0</v>
      </c>
      <c r="AW96" s="86">
        <f>'01-01-01 - Búracie práce'!J36</f>
        <v>2861.06</v>
      </c>
      <c r="AX96" s="86">
        <f>'01-01-01 - Búracie práce'!J37</f>
        <v>0</v>
      </c>
      <c r="AY96" s="86">
        <f>'01-01-01 - Búracie práce'!J38</f>
        <v>0</v>
      </c>
      <c r="AZ96" s="86">
        <f>'01-01-01 - Búracie práce'!F35</f>
        <v>0</v>
      </c>
      <c r="BA96" s="86">
        <f>'01-01-01 - Búracie práce'!F36</f>
        <v>14305.3</v>
      </c>
      <c r="BB96" s="86">
        <f>'01-01-01 - Búracie práce'!F37</f>
        <v>0</v>
      </c>
      <c r="BC96" s="86">
        <f>'01-01-01 - Búracie práce'!F38</f>
        <v>0</v>
      </c>
      <c r="BD96" s="88">
        <f>'01-01-01 - Búracie práce'!F39</f>
        <v>0</v>
      </c>
      <c r="BT96" s="24" t="s">
        <v>83</v>
      </c>
      <c r="BV96" s="24" t="s">
        <v>73</v>
      </c>
      <c r="BW96" s="24" t="s">
        <v>84</v>
      </c>
      <c r="BX96" s="24" t="s">
        <v>78</v>
      </c>
      <c r="CL96" s="24" t="s">
        <v>1</v>
      </c>
    </row>
    <row r="97" spans="1:91" s="3" customFormat="1" ht="16.5" customHeight="1">
      <c r="A97" s="83" t="s">
        <v>79</v>
      </c>
      <c r="B97" s="48"/>
      <c r="C97" s="9"/>
      <c r="D97" s="9"/>
      <c r="E97" s="194" t="s">
        <v>85</v>
      </c>
      <c r="F97" s="194"/>
      <c r="G97" s="194"/>
      <c r="H97" s="194"/>
      <c r="I97" s="194"/>
      <c r="J97" s="9"/>
      <c r="K97" s="194" t="s">
        <v>86</v>
      </c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217">
        <f>'01-01-02 - Navrhovaný stav'!J32</f>
        <v>59557.77</v>
      </c>
      <c r="AH97" s="218"/>
      <c r="AI97" s="218"/>
      <c r="AJ97" s="218"/>
      <c r="AK97" s="218"/>
      <c r="AL97" s="218"/>
      <c r="AM97" s="218"/>
      <c r="AN97" s="217">
        <f t="shared" si="0"/>
        <v>71469.319999999992</v>
      </c>
      <c r="AO97" s="218"/>
      <c r="AP97" s="218"/>
      <c r="AQ97" s="84" t="s">
        <v>82</v>
      </c>
      <c r="AR97" s="48"/>
      <c r="AS97" s="85">
        <v>0</v>
      </c>
      <c r="AT97" s="86">
        <f t="shared" si="1"/>
        <v>11911.55</v>
      </c>
      <c r="AU97" s="87">
        <f>'01-01-02 - Navrhovaný stav'!P135</f>
        <v>0</v>
      </c>
      <c r="AV97" s="86">
        <f>'01-01-02 - Navrhovaný stav'!J35</f>
        <v>0</v>
      </c>
      <c r="AW97" s="86">
        <f>'01-01-02 - Navrhovaný stav'!J36</f>
        <v>11911.55</v>
      </c>
      <c r="AX97" s="86">
        <f>'01-01-02 - Navrhovaný stav'!J37</f>
        <v>0</v>
      </c>
      <c r="AY97" s="86">
        <f>'01-01-02 - Navrhovaný stav'!J38</f>
        <v>0</v>
      </c>
      <c r="AZ97" s="86">
        <f>'01-01-02 - Navrhovaný stav'!F35</f>
        <v>0</v>
      </c>
      <c r="BA97" s="86">
        <f>'01-01-02 - Navrhovaný stav'!F36</f>
        <v>59557.77</v>
      </c>
      <c r="BB97" s="86">
        <f>'01-01-02 - Navrhovaný stav'!F37</f>
        <v>0</v>
      </c>
      <c r="BC97" s="86">
        <f>'01-01-02 - Navrhovaný stav'!F38</f>
        <v>0</v>
      </c>
      <c r="BD97" s="88">
        <f>'01-01-02 - Navrhovaný stav'!F39</f>
        <v>0</v>
      </c>
      <c r="BT97" s="24" t="s">
        <v>83</v>
      </c>
      <c r="BV97" s="24" t="s">
        <v>73</v>
      </c>
      <c r="BW97" s="24" t="s">
        <v>87</v>
      </c>
      <c r="BX97" s="24" t="s">
        <v>78</v>
      </c>
      <c r="CL97" s="24" t="s">
        <v>1</v>
      </c>
    </row>
    <row r="98" spans="1:91" s="3" customFormat="1" ht="16.5" customHeight="1">
      <c r="A98" s="83" t="s">
        <v>79</v>
      </c>
      <c r="B98" s="48"/>
      <c r="C98" s="9"/>
      <c r="D98" s="9"/>
      <c r="E98" s="194" t="s">
        <v>88</v>
      </c>
      <c r="F98" s="194"/>
      <c r="G98" s="194"/>
      <c r="H98" s="194"/>
      <c r="I98" s="194"/>
      <c r="J98" s="9"/>
      <c r="K98" s="194" t="s">
        <v>89</v>
      </c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4"/>
      <c r="AG98" s="217">
        <f>'01-01-03 - PSV, stolárske...'!J32</f>
        <v>22117.4</v>
      </c>
      <c r="AH98" s="218"/>
      <c r="AI98" s="218"/>
      <c r="AJ98" s="218"/>
      <c r="AK98" s="218"/>
      <c r="AL98" s="218"/>
      <c r="AM98" s="218"/>
      <c r="AN98" s="217">
        <f t="shared" si="0"/>
        <v>26540.880000000001</v>
      </c>
      <c r="AO98" s="218"/>
      <c r="AP98" s="218"/>
      <c r="AQ98" s="84" t="s">
        <v>82</v>
      </c>
      <c r="AR98" s="48"/>
      <c r="AS98" s="85">
        <v>0</v>
      </c>
      <c r="AT98" s="86">
        <f t="shared" si="1"/>
        <v>4423.4799999999996</v>
      </c>
      <c r="AU98" s="87">
        <f>'01-01-03 - PSV, stolárske...'!P125</f>
        <v>0</v>
      </c>
      <c r="AV98" s="86">
        <f>'01-01-03 - PSV, stolárske...'!J35</f>
        <v>0</v>
      </c>
      <c r="AW98" s="86">
        <f>'01-01-03 - PSV, stolárske...'!J36</f>
        <v>4423.4799999999996</v>
      </c>
      <c r="AX98" s="86">
        <f>'01-01-03 - PSV, stolárske...'!J37</f>
        <v>0</v>
      </c>
      <c r="AY98" s="86">
        <f>'01-01-03 - PSV, stolárske...'!J38</f>
        <v>0</v>
      </c>
      <c r="AZ98" s="86">
        <f>'01-01-03 - PSV, stolárske...'!F35</f>
        <v>0</v>
      </c>
      <c r="BA98" s="86">
        <f>'01-01-03 - PSV, stolárske...'!F36</f>
        <v>22117.4</v>
      </c>
      <c r="BB98" s="86">
        <f>'01-01-03 - PSV, stolárske...'!F37</f>
        <v>0</v>
      </c>
      <c r="BC98" s="86">
        <f>'01-01-03 - PSV, stolárske...'!F38</f>
        <v>0</v>
      </c>
      <c r="BD98" s="88">
        <f>'01-01-03 - PSV, stolárske...'!F39</f>
        <v>0</v>
      </c>
      <c r="BT98" s="24" t="s">
        <v>83</v>
      </c>
      <c r="BV98" s="24" t="s">
        <v>73</v>
      </c>
      <c r="BW98" s="24" t="s">
        <v>90</v>
      </c>
      <c r="BX98" s="24" t="s">
        <v>78</v>
      </c>
      <c r="CL98" s="24" t="s">
        <v>1</v>
      </c>
    </row>
    <row r="99" spans="1:91" s="3" customFormat="1" ht="16.5" customHeight="1">
      <c r="A99" s="83" t="s">
        <v>79</v>
      </c>
      <c r="B99" s="48"/>
      <c r="C99" s="9"/>
      <c r="D99" s="9"/>
      <c r="E99" s="194" t="s">
        <v>91</v>
      </c>
      <c r="F99" s="194"/>
      <c r="G99" s="194"/>
      <c r="H99" s="194"/>
      <c r="I99" s="194"/>
      <c r="J99" s="9"/>
      <c r="K99" s="194" t="s">
        <v>92</v>
      </c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/>
      <c r="AE99" s="194"/>
      <c r="AF99" s="194"/>
      <c r="AG99" s="217">
        <f>'01-01-04 - Výplne otvorov'!J32</f>
        <v>9960.08</v>
      </c>
      <c r="AH99" s="218"/>
      <c r="AI99" s="218"/>
      <c r="AJ99" s="218"/>
      <c r="AK99" s="218"/>
      <c r="AL99" s="218"/>
      <c r="AM99" s="218"/>
      <c r="AN99" s="217">
        <f t="shared" si="0"/>
        <v>11952.1</v>
      </c>
      <c r="AO99" s="218"/>
      <c r="AP99" s="218"/>
      <c r="AQ99" s="84" t="s">
        <v>82</v>
      </c>
      <c r="AR99" s="48"/>
      <c r="AS99" s="85">
        <v>0</v>
      </c>
      <c r="AT99" s="86">
        <f t="shared" si="1"/>
        <v>1992.02</v>
      </c>
      <c r="AU99" s="87">
        <f>'01-01-04 - Výplne otvorov'!P125</f>
        <v>0</v>
      </c>
      <c r="AV99" s="86">
        <f>'01-01-04 - Výplne otvorov'!J35</f>
        <v>0</v>
      </c>
      <c r="AW99" s="86">
        <f>'01-01-04 - Výplne otvorov'!J36</f>
        <v>1992.02</v>
      </c>
      <c r="AX99" s="86">
        <f>'01-01-04 - Výplne otvorov'!J37</f>
        <v>0</v>
      </c>
      <c r="AY99" s="86">
        <f>'01-01-04 - Výplne otvorov'!J38</f>
        <v>0</v>
      </c>
      <c r="AZ99" s="86">
        <f>'01-01-04 - Výplne otvorov'!F35</f>
        <v>0</v>
      </c>
      <c r="BA99" s="86">
        <f>'01-01-04 - Výplne otvorov'!F36</f>
        <v>9960.08</v>
      </c>
      <c r="BB99" s="86">
        <f>'01-01-04 - Výplne otvorov'!F37</f>
        <v>0</v>
      </c>
      <c r="BC99" s="86">
        <f>'01-01-04 - Výplne otvorov'!F38</f>
        <v>0</v>
      </c>
      <c r="BD99" s="88">
        <f>'01-01-04 - Výplne otvorov'!F39</f>
        <v>0</v>
      </c>
      <c r="BT99" s="24" t="s">
        <v>83</v>
      </c>
      <c r="BV99" s="24" t="s">
        <v>73</v>
      </c>
      <c r="BW99" s="24" t="s">
        <v>93</v>
      </c>
      <c r="BX99" s="24" t="s">
        <v>78</v>
      </c>
      <c r="CL99" s="24" t="s">
        <v>1</v>
      </c>
    </row>
    <row r="100" spans="1:91" s="3" customFormat="1" ht="16.5" customHeight="1">
      <c r="A100" s="83" t="s">
        <v>79</v>
      </c>
      <c r="B100" s="48"/>
      <c r="C100" s="9"/>
      <c r="D100" s="9"/>
      <c r="E100" s="194" t="s">
        <v>94</v>
      </c>
      <c r="F100" s="194"/>
      <c r="G100" s="194"/>
      <c r="H100" s="194"/>
      <c r="I100" s="194"/>
      <c r="J100" s="9"/>
      <c r="K100" s="194" t="s">
        <v>95</v>
      </c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  <c r="AA100" s="194"/>
      <c r="AB100" s="194"/>
      <c r="AC100" s="194"/>
      <c r="AD100" s="194"/>
      <c r="AE100" s="194"/>
      <c r="AF100" s="194"/>
      <c r="AG100" s="217">
        <f>'01-01-05 - Lešenie, čistenie'!J32</f>
        <v>4216.4399999999996</v>
      </c>
      <c r="AH100" s="218"/>
      <c r="AI100" s="218"/>
      <c r="AJ100" s="218"/>
      <c r="AK100" s="218"/>
      <c r="AL100" s="218"/>
      <c r="AM100" s="218"/>
      <c r="AN100" s="217">
        <f t="shared" si="0"/>
        <v>5059.7299999999996</v>
      </c>
      <c r="AO100" s="218"/>
      <c r="AP100" s="218"/>
      <c r="AQ100" s="84" t="s">
        <v>82</v>
      </c>
      <c r="AR100" s="48"/>
      <c r="AS100" s="85">
        <v>0</v>
      </c>
      <c r="AT100" s="86">
        <f t="shared" si="1"/>
        <v>843.29</v>
      </c>
      <c r="AU100" s="87">
        <f>'01-01-05 - Lešenie, čistenie'!P126</f>
        <v>0</v>
      </c>
      <c r="AV100" s="86">
        <f>'01-01-05 - Lešenie, čistenie'!J35</f>
        <v>0</v>
      </c>
      <c r="AW100" s="86">
        <f>'01-01-05 - Lešenie, čistenie'!J36</f>
        <v>843.29</v>
      </c>
      <c r="AX100" s="86">
        <f>'01-01-05 - Lešenie, čistenie'!J37</f>
        <v>0</v>
      </c>
      <c r="AY100" s="86">
        <f>'01-01-05 - Lešenie, čistenie'!J38</f>
        <v>0</v>
      </c>
      <c r="AZ100" s="86">
        <f>'01-01-05 - Lešenie, čistenie'!F35</f>
        <v>0</v>
      </c>
      <c r="BA100" s="86">
        <f>'01-01-05 - Lešenie, čistenie'!F36</f>
        <v>4216.4399999999996</v>
      </c>
      <c r="BB100" s="86">
        <f>'01-01-05 - Lešenie, čistenie'!F37</f>
        <v>0</v>
      </c>
      <c r="BC100" s="86">
        <f>'01-01-05 - Lešenie, čistenie'!F38</f>
        <v>0</v>
      </c>
      <c r="BD100" s="88">
        <f>'01-01-05 - Lešenie, čistenie'!F39</f>
        <v>0</v>
      </c>
      <c r="BT100" s="24" t="s">
        <v>83</v>
      </c>
      <c r="BV100" s="24" t="s">
        <v>73</v>
      </c>
      <c r="BW100" s="24" t="s">
        <v>96</v>
      </c>
      <c r="BX100" s="24" t="s">
        <v>78</v>
      </c>
      <c r="CL100" s="24" t="s">
        <v>1</v>
      </c>
    </row>
    <row r="101" spans="1:91" s="6" customFormat="1" ht="16.5" customHeight="1">
      <c r="A101" s="83" t="s">
        <v>79</v>
      </c>
      <c r="B101" s="74"/>
      <c r="C101" s="75"/>
      <c r="D101" s="193" t="s">
        <v>97</v>
      </c>
      <c r="E101" s="193"/>
      <c r="F101" s="193"/>
      <c r="G101" s="193"/>
      <c r="H101" s="193"/>
      <c r="I101" s="76"/>
      <c r="J101" s="193" t="s">
        <v>98</v>
      </c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3"/>
      <c r="V101" s="193"/>
      <c r="W101" s="193"/>
      <c r="X101" s="193"/>
      <c r="Y101" s="193"/>
      <c r="Z101" s="193"/>
      <c r="AA101" s="193"/>
      <c r="AB101" s="193"/>
      <c r="AC101" s="193"/>
      <c r="AD101" s="193"/>
      <c r="AE101" s="193"/>
      <c r="AF101" s="193"/>
      <c r="AG101" s="219">
        <f>'02-c - Zdravotechnika'!J30</f>
        <v>16737.150000000001</v>
      </c>
      <c r="AH101" s="220"/>
      <c r="AI101" s="220"/>
      <c r="AJ101" s="220"/>
      <c r="AK101" s="220"/>
      <c r="AL101" s="220"/>
      <c r="AM101" s="220"/>
      <c r="AN101" s="219">
        <f t="shared" si="0"/>
        <v>20084.580000000002</v>
      </c>
      <c r="AO101" s="220"/>
      <c r="AP101" s="220"/>
      <c r="AQ101" s="77" t="s">
        <v>77</v>
      </c>
      <c r="AR101" s="74"/>
      <c r="AS101" s="78">
        <v>0</v>
      </c>
      <c r="AT101" s="79">
        <f t="shared" si="1"/>
        <v>3347.43</v>
      </c>
      <c r="AU101" s="80">
        <f>'02-c - Zdravotechnika'!P127</f>
        <v>0</v>
      </c>
      <c r="AV101" s="79">
        <f>'02-c - Zdravotechnika'!J33</f>
        <v>0</v>
      </c>
      <c r="AW101" s="79">
        <f>'02-c - Zdravotechnika'!J34</f>
        <v>3347.43</v>
      </c>
      <c r="AX101" s="79">
        <f>'02-c - Zdravotechnika'!J35</f>
        <v>0</v>
      </c>
      <c r="AY101" s="79">
        <f>'02-c - Zdravotechnika'!J36</f>
        <v>0</v>
      </c>
      <c r="AZ101" s="79">
        <f>'02-c - Zdravotechnika'!F33</f>
        <v>0</v>
      </c>
      <c r="BA101" s="79">
        <f>'02-c - Zdravotechnika'!F34</f>
        <v>16737.150000000001</v>
      </c>
      <c r="BB101" s="79">
        <f>'02-c - Zdravotechnika'!F35</f>
        <v>0</v>
      </c>
      <c r="BC101" s="79">
        <f>'02-c - Zdravotechnika'!F36</f>
        <v>0</v>
      </c>
      <c r="BD101" s="81">
        <f>'02-c - Zdravotechnika'!F37</f>
        <v>0</v>
      </c>
      <c r="BT101" s="82" t="s">
        <v>12</v>
      </c>
      <c r="BV101" s="82" t="s">
        <v>73</v>
      </c>
      <c r="BW101" s="82" t="s">
        <v>99</v>
      </c>
      <c r="BX101" s="82" t="s">
        <v>4</v>
      </c>
      <c r="CL101" s="82" t="s">
        <v>1</v>
      </c>
      <c r="CM101" s="82" t="s">
        <v>71</v>
      </c>
    </row>
    <row r="102" spans="1:91" s="6" customFormat="1" ht="16.5" customHeight="1">
      <c r="A102" s="83" t="s">
        <v>79</v>
      </c>
      <c r="B102" s="74"/>
      <c r="C102" s="75"/>
      <c r="D102" s="193" t="s">
        <v>100</v>
      </c>
      <c r="E102" s="193"/>
      <c r="F102" s="193"/>
      <c r="G102" s="193"/>
      <c r="H102" s="193"/>
      <c r="I102" s="76"/>
      <c r="J102" s="193" t="s">
        <v>101</v>
      </c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  <c r="X102" s="193"/>
      <c r="Y102" s="193"/>
      <c r="Z102" s="193"/>
      <c r="AA102" s="193"/>
      <c r="AB102" s="193"/>
      <c r="AC102" s="193"/>
      <c r="AD102" s="193"/>
      <c r="AE102" s="193"/>
      <c r="AF102" s="193"/>
      <c r="AG102" s="219">
        <f>'02-d - Vykurovanie'!J30</f>
        <v>6151.7</v>
      </c>
      <c r="AH102" s="220"/>
      <c r="AI102" s="220"/>
      <c r="AJ102" s="220"/>
      <c r="AK102" s="220"/>
      <c r="AL102" s="220"/>
      <c r="AM102" s="220"/>
      <c r="AN102" s="219">
        <f t="shared" si="0"/>
        <v>7382.04</v>
      </c>
      <c r="AO102" s="220"/>
      <c r="AP102" s="220"/>
      <c r="AQ102" s="77" t="s">
        <v>77</v>
      </c>
      <c r="AR102" s="74"/>
      <c r="AS102" s="78">
        <v>0</v>
      </c>
      <c r="AT102" s="79">
        <f t="shared" si="1"/>
        <v>1230.3399999999999</v>
      </c>
      <c r="AU102" s="80">
        <f>'02-d - Vykurovanie'!P120</f>
        <v>0</v>
      </c>
      <c r="AV102" s="79">
        <f>'02-d - Vykurovanie'!J33</f>
        <v>0</v>
      </c>
      <c r="AW102" s="79">
        <f>'02-d - Vykurovanie'!J34</f>
        <v>1230.3399999999999</v>
      </c>
      <c r="AX102" s="79">
        <f>'02-d - Vykurovanie'!J35</f>
        <v>0</v>
      </c>
      <c r="AY102" s="79">
        <f>'02-d - Vykurovanie'!J36</f>
        <v>0</v>
      </c>
      <c r="AZ102" s="79">
        <f>'02-d - Vykurovanie'!F33</f>
        <v>0</v>
      </c>
      <c r="BA102" s="79">
        <f>'02-d - Vykurovanie'!F34</f>
        <v>6151.7</v>
      </c>
      <c r="BB102" s="79">
        <f>'02-d - Vykurovanie'!F35</f>
        <v>0</v>
      </c>
      <c r="BC102" s="79">
        <f>'02-d - Vykurovanie'!F36</f>
        <v>0</v>
      </c>
      <c r="BD102" s="81">
        <f>'02-d - Vykurovanie'!F37</f>
        <v>0</v>
      </c>
      <c r="BT102" s="82" t="s">
        <v>12</v>
      </c>
      <c r="BV102" s="82" t="s">
        <v>73</v>
      </c>
      <c r="BW102" s="82" t="s">
        <v>102</v>
      </c>
      <c r="BX102" s="82" t="s">
        <v>4</v>
      </c>
      <c r="CL102" s="82" t="s">
        <v>1</v>
      </c>
      <c r="CM102" s="82" t="s">
        <v>71</v>
      </c>
    </row>
    <row r="103" spans="1:91" s="6" customFormat="1" ht="16.5" customHeight="1">
      <c r="A103" s="83" t="s">
        <v>79</v>
      </c>
      <c r="B103" s="74"/>
      <c r="C103" s="75"/>
      <c r="D103" s="193" t="s">
        <v>103</v>
      </c>
      <c r="E103" s="193"/>
      <c r="F103" s="193"/>
      <c r="G103" s="193"/>
      <c r="H103" s="193"/>
      <c r="I103" s="76"/>
      <c r="J103" s="193" t="s">
        <v>104</v>
      </c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  <c r="X103" s="193"/>
      <c r="Y103" s="193"/>
      <c r="Z103" s="193"/>
      <c r="AA103" s="193"/>
      <c r="AB103" s="193"/>
      <c r="AC103" s="193"/>
      <c r="AD103" s="193"/>
      <c r="AE103" s="193"/>
      <c r="AF103" s="193"/>
      <c r="AG103" s="219">
        <f>'02-e - Elektroinštalácie'!J30</f>
        <v>46109.65</v>
      </c>
      <c r="AH103" s="220"/>
      <c r="AI103" s="220"/>
      <c r="AJ103" s="220"/>
      <c r="AK103" s="220"/>
      <c r="AL103" s="220"/>
      <c r="AM103" s="220"/>
      <c r="AN103" s="219">
        <f t="shared" si="0"/>
        <v>55331.58</v>
      </c>
      <c r="AO103" s="220"/>
      <c r="AP103" s="220"/>
      <c r="AQ103" s="77" t="s">
        <v>77</v>
      </c>
      <c r="AR103" s="74"/>
      <c r="AS103" s="78">
        <v>0</v>
      </c>
      <c r="AT103" s="79">
        <f t="shared" si="1"/>
        <v>9221.93</v>
      </c>
      <c r="AU103" s="80">
        <f>'02-e - Elektroinštalácie'!P124</f>
        <v>0</v>
      </c>
      <c r="AV103" s="79">
        <f>'02-e - Elektroinštalácie'!J33</f>
        <v>0</v>
      </c>
      <c r="AW103" s="79">
        <f>'02-e - Elektroinštalácie'!J34</f>
        <v>9221.93</v>
      </c>
      <c r="AX103" s="79">
        <f>'02-e - Elektroinštalácie'!J35</f>
        <v>0</v>
      </c>
      <c r="AY103" s="79">
        <f>'02-e - Elektroinštalácie'!J36</f>
        <v>0</v>
      </c>
      <c r="AZ103" s="79">
        <f>'02-e - Elektroinštalácie'!F33</f>
        <v>0</v>
      </c>
      <c r="BA103" s="79">
        <f>'02-e - Elektroinštalácie'!F34</f>
        <v>46109.65</v>
      </c>
      <c r="BB103" s="79">
        <f>'02-e - Elektroinštalácie'!F35</f>
        <v>0</v>
      </c>
      <c r="BC103" s="79">
        <f>'02-e - Elektroinštalácie'!F36</f>
        <v>0</v>
      </c>
      <c r="BD103" s="81">
        <f>'02-e - Elektroinštalácie'!F37</f>
        <v>0</v>
      </c>
      <c r="BT103" s="82" t="s">
        <v>12</v>
      </c>
      <c r="BV103" s="82" t="s">
        <v>73</v>
      </c>
      <c r="BW103" s="82" t="s">
        <v>105</v>
      </c>
      <c r="BX103" s="82" t="s">
        <v>4</v>
      </c>
      <c r="CL103" s="82" t="s">
        <v>1</v>
      </c>
      <c r="CM103" s="82" t="s">
        <v>71</v>
      </c>
    </row>
    <row r="104" spans="1:91" s="6" customFormat="1" ht="16.5" customHeight="1">
      <c r="A104" s="83" t="s">
        <v>79</v>
      </c>
      <c r="B104" s="74"/>
      <c r="C104" s="75"/>
      <c r="D104" s="193" t="s">
        <v>106</v>
      </c>
      <c r="E104" s="193"/>
      <c r="F104" s="193"/>
      <c r="G104" s="193"/>
      <c r="H104" s="193"/>
      <c r="I104" s="76"/>
      <c r="J104" s="193" t="s">
        <v>107</v>
      </c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  <c r="X104" s="193"/>
      <c r="Y104" s="193"/>
      <c r="Z104" s="193"/>
      <c r="AA104" s="193"/>
      <c r="AB104" s="193"/>
      <c r="AC104" s="193"/>
      <c r="AD104" s="193"/>
      <c r="AE104" s="193"/>
      <c r="AF104" s="193"/>
      <c r="AG104" s="219">
        <f>'02-f - Vzduchotechnika'!J30</f>
        <v>14048.41</v>
      </c>
      <c r="AH104" s="220"/>
      <c r="AI104" s="220"/>
      <c r="AJ104" s="220"/>
      <c r="AK104" s="220"/>
      <c r="AL104" s="220"/>
      <c r="AM104" s="220"/>
      <c r="AN104" s="219">
        <f t="shared" si="0"/>
        <v>16858.09</v>
      </c>
      <c r="AO104" s="220"/>
      <c r="AP104" s="220"/>
      <c r="AQ104" s="77" t="s">
        <v>77</v>
      </c>
      <c r="AR104" s="74"/>
      <c r="AS104" s="78">
        <v>0</v>
      </c>
      <c r="AT104" s="79">
        <f t="shared" si="1"/>
        <v>2809.68</v>
      </c>
      <c r="AU104" s="80">
        <f>'02-f - Vzduchotechnika'!P119</f>
        <v>0</v>
      </c>
      <c r="AV104" s="79">
        <f>'02-f - Vzduchotechnika'!J33</f>
        <v>0</v>
      </c>
      <c r="AW104" s="79">
        <f>'02-f - Vzduchotechnika'!J34</f>
        <v>2809.68</v>
      </c>
      <c r="AX104" s="79">
        <f>'02-f - Vzduchotechnika'!J35</f>
        <v>0</v>
      </c>
      <c r="AY104" s="79">
        <f>'02-f - Vzduchotechnika'!J36</f>
        <v>0</v>
      </c>
      <c r="AZ104" s="79">
        <f>'02-f - Vzduchotechnika'!F33</f>
        <v>0</v>
      </c>
      <c r="BA104" s="79">
        <f>'02-f - Vzduchotechnika'!F34</f>
        <v>14048.41</v>
      </c>
      <c r="BB104" s="79">
        <f>'02-f - Vzduchotechnika'!F35</f>
        <v>0</v>
      </c>
      <c r="BC104" s="79">
        <f>'02-f - Vzduchotechnika'!F36</f>
        <v>0</v>
      </c>
      <c r="BD104" s="81">
        <f>'02-f - Vzduchotechnika'!F37</f>
        <v>0</v>
      </c>
      <c r="BT104" s="82" t="s">
        <v>12</v>
      </c>
      <c r="BV104" s="82" t="s">
        <v>73</v>
      </c>
      <c r="BW104" s="82" t="s">
        <v>108</v>
      </c>
      <c r="BX104" s="82" t="s">
        <v>4</v>
      </c>
      <c r="CL104" s="82" t="s">
        <v>1</v>
      </c>
      <c r="CM104" s="82" t="s">
        <v>71</v>
      </c>
    </row>
    <row r="105" spans="1:91" s="6" customFormat="1" ht="16.5" customHeight="1">
      <c r="A105" s="83" t="s">
        <v>79</v>
      </c>
      <c r="B105" s="74"/>
      <c r="C105" s="75"/>
      <c r="D105" s="193" t="s">
        <v>109</v>
      </c>
      <c r="E105" s="193"/>
      <c r="F105" s="193"/>
      <c r="G105" s="193"/>
      <c r="H105" s="193"/>
      <c r="I105" s="76"/>
      <c r="J105" s="193" t="s">
        <v>110</v>
      </c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3"/>
      <c r="V105" s="193"/>
      <c r="W105" s="193"/>
      <c r="X105" s="193"/>
      <c r="Y105" s="193"/>
      <c r="Z105" s="193"/>
      <c r="AA105" s="193"/>
      <c r="AB105" s="193"/>
      <c r="AC105" s="193"/>
      <c r="AD105" s="193"/>
      <c r="AE105" s="193"/>
      <c r="AF105" s="193"/>
      <c r="AG105" s="219">
        <f>'02-h - Chladenie'!J30</f>
        <v>28331.8</v>
      </c>
      <c r="AH105" s="220"/>
      <c r="AI105" s="220"/>
      <c r="AJ105" s="220"/>
      <c r="AK105" s="220"/>
      <c r="AL105" s="220"/>
      <c r="AM105" s="220"/>
      <c r="AN105" s="219">
        <f t="shared" si="0"/>
        <v>33998.159999999996</v>
      </c>
      <c r="AO105" s="220"/>
      <c r="AP105" s="220"/>
      <c r="AQ105" s="77" t="s">
        <v>77</v>
      </c>
      <c r="AR105" s="74"/>
      <c r="AS105" s="89">
        <v>0</v>
      </c>
      <c r="AT105" s="90">
        <f t="shared" si="1"/>
        <v>5666.36</v>
      </c>
      <c r="AU105" s="91">
        <f>'02-h - Chladenie'!P122</f>
        <v>0</v>
      </c>
      <c r="AV105" s="90">
        <f>'02-h - Chladenie'!J33</f>
        <v>0</v>
      </c>
      <c r="AW105" s="90">
        <f>'02-h - Chladenie'!J34</f>
        <v>5666.36</v>
      </c>
      <c r="AX105" s="90">
        <f>'02-h - Chladenie'!J35</f>
        <v>0</v>
      </c>
      <c r="AY105" s="90">
        <f>'02-h - Chladenie'!J36</f>
        <v>0</v>
      </c>
      <c r="AZ105" s="90">
        <f>'02-h - Chladenie'!F33</f>
        <v>0</v>
      </c>
      <c r="BA105" s="90">
        <f>'02-h - Chladenie'!F34</f>
        <v>28331.8</v>
      </c>
      <c r="BB105" s="90">
        <f>'02-h - Chladenie'!F35</f>
        <v>0</v>
      </c>
      <c r="BC105" s="90">
        <f>'02-h - Chladenie'!F36</f>
        <v>0</v>
      </c>
      <c r="BD105" s="92">
        <f>'02-h - Chladenie'!F37</f>
        <v>0</v>
      </c>
      <c r="BT105" s="82" t="s">
        <v>12</v>
      </c>
      <c r="BV105" s="82" t="s">
        <v>73</v>
      </c>
      <c r="BW105" s="82" t="s">
        <v>111</v>
      </c>
      <c r="BX105" s="82" t="s">
        <v>4</v>
      </c>
      <c r="CL105" s="82" t="s">
        <v>1</v>
      </c>
      <c r="CM105" s="82" t="s">
        <v>71</v>
      </c>
    </row>
    <row r="106" spans="1:91" s="1" customFormat="1" ht="30" customHeight="1">
      <c r="B106" s="29"/>
      <c r="AR106" s="29"/>
    </row>
    <row r="107" spans="1:91" s="1" customFormat="1" ht="7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29"/>
    </row>
  </sheetData>
  <mergeCells count="80">
    <mergeCell ref="AN105:AP105"/>
    <mergeCell ref="AG105:AM105"/>
    <mergeCell ref="AN94:AP94"/>
    <mergeCell ref="AG104:AM104"/>
    <mergeCell ref="AG99:AM99"/>
    <mergeCell ref="AG96:AM96"/>
    <mergeCell ref="AG95:AM95"/>
    <mergeCell ref="AM87:AN87"/>
    <mergeCell ref="AM89:AP89"/>
    <mergeCell ref="AM90:AP90"/>
    <mergeCell ref="AN104:AP104"/>
    <mergeCell ref="AN97:AP97"/>
    <mergeCell ref="AN103:AP103"/>
    <mergeCell ref="AN102:AP102"/>
    <mergeCell ref="AN98:AP98"/>
    <mergeCell ref="AN101:AP101"/>
    <mergeCell ref="AN96:AP96"/>
    <mergeCell ref="AN100:AP100"/>
    <mergeCell ref="AN95:AP95"/>
    <mergeCell ref="AR2:BE2"/>
    <mergeCell ref="AG98:AM98"/>
    <mergeCell ref="AG103:AM103"/>
    <mergeCell ref="AG102:AM102"/>
    <mergeCell ref="AG101:AM101"/>
    <mergeCell ref="AG97:AM97"/>
    <mergeCell ref="AG100:AM100"/>
    <mergeCell ref="AG92:AM92"/>
    <mergeCell ref="AN92:AP92"/>
    <mergeCell ref="AN99:AP99"/>
    <mergeCell ref="AS89:AT91"/>
    <mergeCell ref="L33:P33"/>
    <mergeCell ref="W33:AE33"/>
    <mergeCell ref="AK33:AO33"/>
    <mergeCell ref="AK35:AO35"/>
    <mergeCell ref="X35:AB35"/>
    <mergeCell ref="L30:P30"/>
    <mergeCell ref="L31:P31"/>
    <mergeCell ref="AK31:AO31"/>
    <mergeCell ref="W31:AE31"/>
    <mergeCell ref="L32:P32"/>
    <mergeCell ref="W32:AE32"/>
    <mergeCell ref="AK32:AO32"/>
    <mergeCell ref="L85:AO85"/>
    <mergeCell ref="D105:H105"/>
    <mergeCell ref="J105:AF105"/>
    <mergeCell ref="AG94:AM9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J103:AF103"/>
    <mergeCell ref="K100:AF100"/>
    <mergeCell ref="K96:AF96"/>
    <mergeCell ref="K99:AF99"/>
    <mergeCell ref="K98:AF98"/>
    <mergeCell ref="K97:AF97"/>
    <mergeCell ref="C92:G92"/>
    <mergeCell ref="D104:H104"/>
    <mergeCell ref="D103:H103"/>
    <mergeCell ref="D102:H102"/>
    <mergeCell ref="D101:H101"/>
    <mergeCell ref="D95:H95"/>
    <mergeCell ref="E98:I98"/>
    <mergeCell ref="E97:I97"/>
    <mergeCell ref="E96:I96"/>
    <mergeCell ref="E99:I99"/>
    <mergeCell ref="E100:I100"/>
    <mergeCell ref="I92:AF92"/>
    <mergeCell ref="J95:AF95"/>
    <mergeCell ref="J101:AF101"/>
    <mergeCell ref="J102:AF102"/>
    <mergeCell ref="J104:AF104"/>
  </mergeCells>
  <hyperlinks>
    <hyperlink ref="A96" location="'01-01-01 - Búracie práce'!C2" display="/" xr:uid="{00000000-0004-0000-0000-000000000000}"/>
    <hyperlink ref="A97" location="'01-01-02 - Navrhovaný stav'!C2" display="/" xr:uid="{00000000-0004-0000-0000-000001000000}"/>
    <hyperlink ref="A98" location="'01-01-03 - PSV, stolárske...'!C2" display="/" xr:uid="{00000000-0004-0000-0000-000002000000}"/>
    <hyperlink ref="A99" location="'01-01-04 - Výplne otvorov'!C2" display="/" xr:uid="{00000000-0004-0000-0000-000003000000}"/>
    <hyperlink ref="A100" location="'01-01-05 - Lešenie, čistenie'!C2" display="/" xr:uid="{00000000-0004-0000-0000-000004000000}"/>
    <hyperlink ref="A101" location="'02-c - Zdravotechnika'!C2" display="/" xr:uid="{00000000-0004-0000-0000-000005000000}"/>
    <hyperlink ref="A102" location="'02-d - Vykurovanie'!C2" display="/" xr:uid="{00000000-0004-0000-0000-000006000000}"/>
    <hyperlink ref="A103" location="'02-e - Elektroinštalácie'!C2" display="/" xr:uid="{00000000-0004-0000-0000-000007000000}"/>
    <hyperlink ref="A104" location="'02-f - Vzduchotechnika'!C2" display="/" xr:uid="{00000000-0004-0000-0000-000008000000}"/>
    <hyperlink ref="A105" location="'02-h - Chladenie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BM159"/>
  <sheetViews>
    <sheetView showGridLines="0" topLeftCell="A108" workbookViewId="0">
      <selection activeCell="I156" sqref="I156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108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s="1" customFormat="1" ht="12" customHeight="1">
      <c r="B8" s="29"/>
      <c r="D8" s="26" t="s">
        <v>113</v>
      </c>
      <c r="L8" s="29"/>
    </row>
    <row r="9" spans="2:46" s="1" customFormat="1" ht="16.5" customHeight="1">
      <c r="B9" s="29"/>
      <c r="E9" s="196" t="s">
        <v>1215</v>
      </c>
      <c r="F9" s="234"/>
      <c r="G9" s="234"/>
      <c r="H9" s="234"/>
      <c r="L9" s="29"/>
    </row>
    <row r="10" spans="2:46" s="1" customFormat="1" ht="1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52" t="str">
        <f>'Rekapitulácia stavby'!AN8</f>
        <v>12. 2. 2023</v>
      </c>
      <c r="L12" s="29"/>
    </row>
    <row r="13" spans="2:46" s="1" customFormat="1" ht="10.75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">
        <v>1</v>
      </c>
      <c r="L17" s="29"/>
    </row>
    <row r="18" spans="2:12" s="1" customFormat="1" ht="18" customHeight="1">
      <c r="B18" s="29"/>
      <c r="E18" s="24" t="s">
        <v>23</v>
      </c>
      <c r="I18" s="26" t="s">
        <v>24</v>
      </c>
      <c r="J18" s="24" t="s">
        <v>1</v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29"/>
    </row>
    <row r="21" spans="2:12" s="1" customFormat="1" ht="18" customHeight="1">
      <c r="B21" s="29"/>
      <c r="E21" s="24" t="str">
        <f>IF('Rekapitulácia stavby'!E17="","",'Rekapitulácia stavby'!E17)</f>
        <v xml:space="preserve"> </v>
      </c>
      <c r="I21" s="26" t="s">
        <v>24</v>
      </c>
      <c r="J21" s="24" t="str">
        <f>IF('Rekapitulácia stavby'!AN17="","",'Rekapitulácia stavby'!AN17)</f>
        <v/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22</v>
      </c>
      <c r="J23" s="24" t="str">
        <f>IF('Rekapitulácia stavby'!AN19="","",'Rekapitulácia stavby'!AN19)</f>
        <v/>
      </c>
      <c r="L23" s="29"/>
    </row>
    <row r="24" spans="2:12" s="1" customFormat="1" ht="18" customHeight="1">
      <c r="B24" s="29"/>
      <c r="E24" s="24" t="str">
        <f>IF('Rekapitulácia stavby'!E20="","",'Rekapitulácia stavby'!E20)</f>
        <v xml:space="preserve"> </v>
      </c>
      <c r="I24" s="26" t="s">
        <v>24</v>
      </c>
      <c r="J24" s="24" t="str">
        <f>IF('Rekapitulácia stavby'!AN20="","",'Rekapitulácia stavby'!AN20)</f>
        <v/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6" t="s">
        <v>30</v>
      </c>
      <c r="L26" s="29"/>
    </row>
    <row r="27" spans="2:12" s="7" customFormat="1" ht="16.5" customHeight="1">
      <c r="B27" s="94"/>
      <c r="E27" s="202" t="s">
        <v>1</v>
      </c>
      <c r="F27" s="202"/>
      <c r="G27" s="202"/>
      <c r="H27" s="202"/>
      <c r="L27" s="94"/>
    </row>
    <row r="28" spans="2:12" s="1" customFormat="1" ht="7" customHeight="1">
      <c r="B28" s="29"/>
      <c r="L28" s="29"/>
    </row>
    <row r="29" spans="2:12" s="1" customFormat="1" ht="7" customHeight="1">
      <c r="B29" s="29"/>
      <c r="D29" s="53"/>
      <c r="E29" s="53"/>
      <c r="F29" s="53"/>
      <c r="G29" s="53"/>
      <c r="H29" s="53"/>
      <c r="I29" s="53"/>
      <c r="J29" s="53"/>
      <c r="K29" s="53"/>
      <c r="L29" s="29"/>
    </row>
    <row r="30" spans="2:12" s="1" customFormat="1" ht="25.5" customHeight="1">
      <c r="B30" s="29"/>
      <c r="D30" s="95" t="s">
        <v>31</v>
      </c>
      <c r="J30" s="66">
        <f>ROUND(J119, 2)</f>
        <v>14048.41</v>
      </c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14.5" customHeight="1">
      <c r="B32" s="29"/>
      <c r="F32" s="32" t="s">
        <v>33</v>
      </c>
      <c r="I32" s="32" t="s">
        <v>32</v>
      </c>
      <c r="J32" s="32" t="s">
        <v>34</v>
      </c>
      <c r="L32" s="29"/>
    </row>
    <row r="33" spans="2:12" s="1" customFormat="1" ht="14.5" customHeight="1">
      <c r="B33" s="29"/>
      <c r="D33" s="55" t="s">
        <v>35</v>
      </c>
      <c r="E33" s="34" t="s">
        <v>36</v>
      </c>
      <c r="F33" s="96">
        <f>ROUND((SUM(BE119:BE158)),  2)</f>
        <v>0</v>
      </c>
      <c r="G33" s="97"/>
      <c r="H33" s="97"/>
      <c r="I33" s="98">
        <v>0.2</v>
      </c>
      <c r="J33" s="96">
        <f>ROUND(((SUM(BE119:BE158))*I33),  2)</f>
        <v>0</v>
      </c>
      <c r="L33" s="29"/>
    </row>
    <row r="34" spans="2:12" s="1" customFormat="1" ht="14.5" customHeight="1">
      <c r="B34" s="29"/>
      <c r="E34" s="34" t="s">
        <v>37</v>
      </c>
      <c r="F34" s="86">
        <f>ROUND((SUM(BF119:BF158)),  2)</f>
        <v>14048.41</v>
      </c>
      <c r="I34" s="99">
        <v>0.2</v>
      </c>
      <c r="J34" s="86">
        <f>ROUND(((SUM(BF119:BF158))*I34),  2)</f>
        <v>2809.68</v>
      </c>
      <c r="L34" s="29"/>
    </row>
    <row r="35" spans="2:12" s="1" customFormat="1" ht="14.5" hidden="1" customHeight="1">
      <c r="B35" s="29"/>
      <c r="E35" s="26" t="s">
        <v>38</v>
      </c>
      <c r="F35" s="86">
        <f>ROUND((SUM(BG119:BG158)),  2)</f>
        <v>0</v>
      </c>
      <c r="I35" s="99">
        <v>0.2</v>
      </c>
      <c r="J35" s="86">
        <f>0</f>
        <v>0</v>
      </c>
      <c r="L35" s="29"/>
    </row>
    <row r="36" spans="2:12" s="1" customFormat="1" ht="14.5" hidden="1" customHeight="1">
      <c r="B36" s="29"/>
      <c r="E36" s="26" t="s">
        <v>39</v>
      </c>
      <c r="F36" s="86">
        <f>ROUND((SUM(BH119:BH158)),  2)</f>
        <v>0</v>
      </c>
      <c r="I36" s="99">
        <v>0.2</v>
      </c>
      <c r="J36" s="86">
        <f>0</f>
        <v>0</v>
      </c>
      <c r="L36" s="29"/>
    </row>
    <row r="37" spans="2:12" s="1" customFormat="1" ht="14.5" hidden="1" customHeight="1">
      <c r="B37" s="29"/>
      <c r="E37" s="34" t="s">
        <v>40</v>
      </c>
      <c r="F37" s="96">
        <f>ROUND((SUM(BI119:BI158)),  2)</f>
        <v>0</v>
      </c>
      <c r="G37" s="97"/>
      <c r="H37" s="97"/>
      <c r="I37" s="98">
        <v>0</v>
      </c>
      <c r="J37" s="96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5" customHeight="1">
      <c r="B39" s="29"/>
      <c r="C39" s="100"/>
      <c r="D39" s="101" t="s">
        <v>41</v>
      </c>
      <c r="E39" s="57"/>
      <c r="F39" s="57"/>
      <c r="G39" s="102" t="s">
        <v>42</v>
      </c>
      <c r="H39" s="103" t="s">
        <v>43</v>
      </c>
      <c r="I39" s="57"/>
      <c r="J39" s="104">
        <f>SUM(J30:J37)</f>
        <v>16858.09</v>
      </c>
      <c r="K39" s="105"/>
      <c r="L39" s="29"/>
    </row>
    <row r="40" spans="2:12" s="1" customFormat="1" ht="14.5" customHeight="1">
      <c r="B40" s="29"/>
      <c r="L40" s="29"/>
    </row>
    <row r="41" spans="2:12" ht="14.5" customHeight="1">
      <c r="B41" s="20"/>
      <c r="L41" s="20"/>
    </row>
    <row r="42" spans="2:12" ht="14.5" customHeight="1">
      <c r="B42" s="20"/>
      <c r="L42" s="20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47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47" s="1" customFormat="1" ht="25" hidden="1" customHeight="1">
      <c r="B82" s="29"/>
      <c r="C82" s="21" t="s">
        <v>117</v>
      </c>
      <c r="L82" s="29"/>
    </row>
    <row r="83" spans="2:47" s="1" customFormat="1" ht="7" hidden="1" customHeight="1">
      <c r="B83" s="29"/>
      <c r="L83" s="29"/>
    </row>
    <row r="84" spans="2:47" s="1" customFormat="1" ht="12" hidden="1" customHeight="1">
      <c r="B84" s="29"/>
      <c r="C84" s="26" t="s">
        <v>13</v>
      </c>
      <c r="L84" s="29"/>
    </row>
    <row r="85" spans="2:47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47" s="1" customFormat="1" ht="12" hidden="1" customHeight="1">
      <c r="B86" s="29"/>
      <c r="C86" s="26" t="s">
        <v>113</v>
      </c>
      <c r="L86" s="29"/>
    </row>
    <row r="87" spans="2:47" s="1" customFormat="1" ht="16.5" hidden="1" customHeight="1">
      <c r="B87" s="29"/>
      <c r="E87" s="196" t="str">
        <f>E9</f>
        <v>02-f - Vzduchotechnika</v>
      </c>
      <c r="F87" s="234"/>
      <c r="G87" s="234"/>
      <c r="H87" s="234"/>
      <c r="L87" s="29"/>
    </row>
    <row r="88" spans="2:47" s="1" customFormat="1" ht="7" hidden="1" customHeight="1">
      <c r="B88" s="29"/>
      <c r="L88" s="29"/>
    </row>
    <row r="89" spans="2:47" s="1" customFormat="1" ht="12" hidden="1" customHeight="1">
      <c r="B89" s="29"/>
      <c r="C89" s="26" t="s">
        <v>17</v>
      </c>
      <c r="F89" s="24" t="str">
        <f>F12</f>
        <v>Piestany</v>
      </c>
      <c r="I89" s="26" t="s">
        <v>19</v>
      </c>
      <c r="J89" s="52" t="str">
        <f>IF(J12="","",J12)</f>
        <v>12. 2. 2023</v>
      </c>
      <c r="L89" s="29"/>
    </row>
    <row r="90" spans="2:47" s="1" customFormat="1" ht="7" hidden="1" customHeight="1">
      <c r="B90" s="29"/>
      <c r="L90" s="29"/>
    </row>
    <row r="91" spans="2:47" s="1" customFormat="1" ht="15.25" hidden="1" customHeight="1">
      <c r="B91" s="29"/>
      <c r="C91" s="26" t="s">
        <v>21</v>
      </c>
      <c r="F91" s="24" t="str">
        <f>E15</f>
        <v>AGORA, s.r.o.</v>
      </c>
      <c r="I91" s="26" t="s">
        <v>26</v>
      </c>
      <c r="J91" s="27" t="str">
        <f>E21</f>
        <v xml:space="preserve"> </v>
      </c>
      <c r="L91" s="29"/>
    </row>
    <row r="92" spans="2:47" s="1" customFormat="1" ht="15.25" hidden="1" customHeight="1">
      <c r="B92" s="29"/>
      <c r="C92" s="26" t="s">
        <v>25</v>
      </c>
      <c r="F92" s="24" t="str">
        <f>IF(E18="","",E18)</f>
        <v>AGORA, s.r.o.</v>
      </c>
      <c r="I92" s="26" t="s">
        <v>29</v>
      </c>
      <c r="J92" s="27" t="str">
        <f>E24</f>
        <v xml:space="preserve"> </v>
      </c>
      <c r="L92" s="29"/>
    </row>
    <row r="93" spans="2:47" s="1" customFormat="1" ht="10.25" hidden="1" customHeight="1">
      <c r="B93" s="29"/>
      <c r="L93" s="29"/>
    </row>
    <row r="94" spans="2:47" s="1" customFormat="1" ht="29.25" hidden="1" customHeight="1">
      <c r="B94" s="29"/>
      <c r="C94" s="108" t="s">
        <v>118</v>
      </c>
      <c r="D94" s="100"/>
      <c r="E94" s="100"/>
      <c r="F94" s="100"/>
      <c r="G94" s="100"/>
      <c r="H94" s="100"/>
      <c r="I94" s="100"/>
      <c r="J94" s="109" t="s">
        <v>119</v>
      </c>
      <c r="K94" s="100"/>
      <c r="L94" s="29"/>
    </row>
    <row r="95" spans="2:47" s="1" customFormat="1" ht="10.25" hidden="1" customHeight="1">
      <c r="B95" s="29"/>
      <c r="L95" s="29"/>
    </row>
    <row r="96" spans="2:47" s="1" customFormat="1" ht="22.75" hidden="1" customHeight="1">
      <c r="B96" s="29"/>
      <c r="C96" s="110" t="s">
        <v>120</v>
      </c>
      <c r="J96" s="66">
        <f>J119</f>
        <v>14048.41</v>
      </c>
      <c r="L96" s="29"/>
      <c r="AU96" s="17" t="s">
        <v>121</v>
      </c>
    </row>
    <row r="97" spans="2:12" s="8" customFormat="1" ht="25" hidden="1" customHeight="1">
      <c r="B97" s="111"/>
      <c r="D97" s="112" t="s">
        <v>1216</v>
      </c>
      <c r="E97" s="113"/>
      <c r="F97" s="113"/>
      <c r="G97" s="113"/>
      <c r="H97" s="113"/>
      <c r="I97" s="113"/>
      <c r="J97" s="114">
        <f>J120</f>
        <v>7382.1200000000008</v>
      </c>
      <c r="L97" s="111"/>
    </row>
    <row r="98" spans="2:12" s="8" customFormat="1" ht="25" hidden="1" customHeight="1">
      <c r="B98" s="111"/>
      <c r="D98" s="112" t="s">
        <v>1217</v>
      </c>
      <c r="E98" s="113"/>
      <c r="F98" s="113"/>
      <c r="G98" s="113"/>
      <c r="H98" s="113"/>
      <c r="I98" s="113"/>
      <c r="J98" s="114">
        <f>J141</f>
        <v>6666.29</v>
      </c>
      <c r="L98" s="111"/>
    </row>
    <row r="99" spans="2:12" s="8" customFormat="1" ht="25" hidden="1" customHeight="1">
      <c r="B99" s="111"/>
      <c r="D99" s="112" t="s">
        <v>133</v>
      </c>
      <c r="E99" s="113"/>
      <c r="F99" s="113"/>
      <c r="G99" s="113"/>
      <c r="H99" s="113"/>
      <c r="I99" s="113"/>
      <c r="J99" s="114">
        <f>J158</f>
        <v>0</v>
      </c>
      <c r="L99" s="111"/>
    </row>
    <row r="100" spans="2:12" s="1" customFormat="1" ht="21.75" hidden="1" customHeight="1">
      <c r="B100" s="29"/>
      <c r="L100" s="29"/>
    </row>
    <row r="101" spans="2:12" s="1" customFormat="1" ht="7" hidden="1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29"/>
    </row>
    <row r="102" spans="2:12" ht="11" hidden="1"/>
    <row r="103" spans="2:12" ht="11" hidden="1"/>
    <row r="104" spans="2:12" ht="11" hidden="1"/>
    <row r="105" spans="2:12" s="1" customFormat="1" ht="7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29"/>
    </row>
    <row r="106" spans="2:12" s="1" customFormat="1" ht="25" customHeight="1">
      <c r="B106" s="29"/>
      <c r="C106" s="21" t="s">
        <v>134</v>
      </c>
      <c r="L106" s="29"/>
    </row>
    <row r="107" spans="2:12" s="1" customFormat="1" ht="7" customHeight="1">
      <c r="B107" s="29"/>
      <c r="L107" s="29"/>
    </row>
    <row r="108" spans="2:12" s="1" customFormat="1" ht="12" customHeight="1">
      <c r="B108" s="29"/>
      <c r="C108" s="26" t="s">
        <v>13</v>
      </c>
      <c r="L108" s="29"/>
    </row>
    <row r="109" spans="2:12" s="1" customFormat="1" ht="16.5" customHeight="1">
      <c r="B109" s="29"/>
      <c r="E109" s="232" t="str">
        <f>E7</f>
        <v>NÚRCH - modernizácia vybraných rehabilitačných priestorov</v>
      </c>
      <c r="F109" s="233"/>
      <c r="G109" s="233"/>
      <c r="H109" s="233"/>
      <c r="L109" s="29"/>
    </row>
    <row r="110" spans="2:12" s="1" customFormat="1" ht="12" customHeight="1">
      <c r="B110" s="29"/>
      <c r="C110" s="26" t="s">
        <v>113</v>
      </c>
      <c r="L110" s="29"/>
    </row>
    <row r="111" spans="2:12" s="1" customFormat="1" ht="16.5" customHeight="1">
      <c r="B111" s="29"/>
      <c r="E111" s="196" t="str">
        <f>E9</f>
        <v>02-f - Vzduchotechnika</v>
      </c>
      <c r="F111" s="234"/>
      <c r="G111" s="234"/>
      <c r="H111" s="234"/>
      <c r="L111" s="29"/>
    </row>
    <row r="112" spans="2:12" s="1" customFormat="1" ht="7" customHeight="1">
      <c r="B112" s="29"/>
      <c r="L112" s="29"/>
    </row>
    <row r="113" spans="2:65" s="1" customFormat="1" ht="12" customHeight="1">
      <c r="B113" s="29"/>
      <c r="C113" s="26" t="s">
        <v>17</v>
      </c>
      <c r="F113" s="24" t="str">
        <f>F12</f>
        <v>Piestany</v>
      </c>
      <c r="I113" s="26" t="s">
        <v>19</v>
      </c>
      <c r="J113" s="52" t="str">
        <f>IF(J12="","",J12)</f>
        <v>12. 2. 2023</v>
      </c>
      <c r="L113" s="29"/>
    </row>
    <row r="114" spans="2:65" s="1" customFormat="1" ht="7" customHeight="1">
      <c r="B114" s="29"/>
      <c r="L114" s="29"/>
    </row>
    <row r="115" spans="2:65" s="1" customFormat="1" ht="15.25" customHeight="1">
      <c r="B115" s="29"/>
      <c r="C115" s="26" t="s">
        <v>21</v>
      </c>
      <c r="F115" s="24" t="str">
        <f>E15</f>
        <v>AGORA, s.r.o.</v>
      </c>
      <c r="I115" s="26" t="s">
        <v>26</v>
      </c>
      <c r="J115" s="27" t="str">
        <f>E21</f>
        <v xml:space="preserve"> </v>
      </c>
      <c r="L115" s="29"/>
    </row>
    <row r="116" spans="2:65" s="1" customFormat="1" ht="15.25" customHeight="1">
      <c r="B116" s="29"/>
      <c r="C116" s="26" t="s">
        <v>25</v>
      </c>
      <c r="F116" s="24" t="str">
        <f>IF(E18="","",E18)</f>
        <v>AGORA, s.r.o.</v>
      </c>
      <c r="I116" s="26" t="s">
        <v>29</v>
      </c>
      <c r="J116" s="27" t="str">
        <f>E24</f>
        <v xml:space="preserve"> </v>
      </c>
      <c r="L116" s="29"/>
    </row>
    <row r="117" spans="2:65" s="1" customFormat="1" ht="10.25" customHeight="1">
      <c r="B117" s="29"/>
      <c r="L117" s="29"/>
    </row>
    <row r="118" spans="2:65" s="10" customFormat="1" ht="29.25" customHeight="1">
      <c r="B118" s="119"/>
      <c r="C118" s="120" t="s">
        <v>135</v>
      </c>
      <c r="D118" s="121" t="s">
        <v>56</v>
      </c>
      <c r="E118" s="121" t="s">
        <v>52</v>
      </c>
      <c r="F118" s="121" t="s">
        <v>53</v>
      </c>
      <c r="G118" s="121" t="s">
        <v>136</v>
      </c>
      <c r="H118" s="121" t="s">
        <v>137</v>
      </c>
      <c r="I118" s="121" t="s">
        <v>138</v>
      </c>
      <c r="J118" s="122" t="s">
        <v>119</v>
      </c>
      <c r="K118" s="123" t="s">
        <v>139</v>
      </c>
      <c r="L118" s="119"/>
      <c r="M118" s="59" t="s">
        <v>1</v>
      </c>
      <c r="N118" s="60" t="s">
        <v>35</v>
      </c>
      <c r="O118" s="60" t="s">
        <v>140</v>
      </c>
      <c r="P118" s="60" t="s">
        <v>141</v>
      </c>
      <c r="Q118" s="60" t="s">
        <v>142</v>
      </c>
      <c r="R118" s="60" t="s">
        <v>143</v>
      </c>
      <c r="S118" s="60" t="s">
        <v>144</v>
      </c>
      <c r="T118" s="61" t="s">
        <v>145</v>
      </c>
    </row>
    <row r="119" spans="2:65" s="1" customFormat="1" ht="22.75" customHeight="1">
      <c r="B119" s="29"/>
      <c r="C119" s="64" t="s">
        <v>120</v>
      </c>
      <c r="J119" s="124">
        <f>BK119</f>
        <v>14048.41</v>
      </c>
      <c r="L119" s="29"/>
      <c r="M119" s="62"/>
      <c r="N119" s="53"/>
      <c r="O119" s="53"/>
      <c r="P119" s="125">
        <f>P120+P141+P158</f>
        <v>0</v>
      </c>
      <c r="Q119" s="53"/>
      <c r="R119" s="125">
        <f>R120+R141+R158</f>
        <v>0</v>
      </c>
      <c r="S119" s="53"/>
      <c r="T119" s="126">
        <f>T120+T141+T158</f>
        <v>0</v>
      </c>
      <c r="AT119" s="17" t="s">
        <v>70</v>
      </c>
      <c r="AU119" s="17" t="s">
        <v>121</v>
      </c>
      <c r="BK119" s="127">
        <f>BK120+BK141+BK158</f>
        <v>14048.41</v>
      </c>
    </row>
    <row r="120" spans="2:65" s="11" customFormat="1" ht="26" customHeight="1">
      <c r="B120" s="128"/>
      <c r="D120" s="129" t="s">
        <v>70</v>
      </c>
      <c r="E120" s="130" t="s">
        <v>1218</v>
      </c>
      <c r="F120" s="130" t="s">
        <v>1219</v>
      </c>
      <c r="J120" s="131">
        <f>BK120</f>
        <v>7382.1200000000008</v>
      </c>
      <c r="L120" s="128"/>
      <c r="M120" s="132"/>
      <c r="P120" s="133">
        <f>SUM(P121:P140)</f>
        <v>0</v>
      </c>
      <c r="R120" s="133">
        <f>SUM(R121:R140)</f>
        <v>0</v>
      </c>
      <c r="T120" s="134">
        <f>SUM(T121:T140)</f>
        <v>0</v>
      </c>
      <c r="AR120" s="129" t="s">
        <v>12</v>
      </c>
      <c r="AT120" s="135" t="s">
        <v>70</v>
      </c>
      <c r="AU120" s="135" t="s">
        <v>71</v>
      </c>
      <c r="AY120" s="129" t="s">
        <v>148</v>
      </c>
      <c r="BK120" s="136">
        <f>SUM(BK121:BK140)</f>
        <v>7382.1200000000008</v>
      </c>
    </row>
    <row r="121" spans="2:65" s="1" customFormat="1" ht="16.5" customHeight="1">
      <c r="B121" s="139"/>
      <c r="C121" s="140" t="s">
        <v>12</v>
      </c>
      <c r="D121" s="140" t="s">
        <v>151</v>
      </c>
      <c r="E121" s="141" t="s">
        <v>1220</v>
      </c>
      <c r="F121" s="142" t="s">
        <v>1221</v>
      </c>
      <c r="G121" s="143" t="s">
        <v>185</v>
      </c>
      <c r="H121" s="144">
        <v>1</v>
      </c>
      <c r="I121" s="145">
        <v>3706.15</v>
      </c>
      <c r="J121" s="145">
        <f t="shared" ref="J121:J140" si="0">ROUND(I121*H121,2)</f>
        <v>3706.15</v>
      </c>
      <c r="K121" s="146"/>
      <c r="L121" s="29"/>
      <c r="M121" s="147" t="s">
        <v>1</v>
      </c>
      <c r="N121" s="148" t="s">
        <v>37</v>
      </c>
      <c r="O121" s="149">
        <v>0</v>
      </c>
      <c r="P121" s="149">
        <f t="shared" ref="P121:P140" si="1">O121*H121</f>
        <v>0</v>
      </c>
      <c r="Q121" s="149">
        <v>0</v>
      </c>
      <c r="R121" s="149">
        <f t="shared" ref="R121:R140" si="2">Q121*H121</f>
        <v>0</v>
      </c>
      <c r="S121" s="149">
        <v>0</v>
      </c>
      <c r="T121" s="150">
        <f t="shared" ref="T121:T140" si="3">S121*H121</f>
        <v>0</v>
      </c>
      <c r="AR121" s="151" t="s">
        <v>155</v>
      </c>
      <c r="AT121" s="151" t="s">
        <v>151</v>
      </c>
      <c r="AU121" s="151" t="s">
        <v>12</v>
      </c>
      <c r="AY121" s="17" t="s">
        <v>148</v>
      </c>
      <c r="BE121" s="152">
        <f t="shared" ref="BE121:BE140" si="4">IF(N121="základná",J121,0)</f>
        <v>0</v>
      </c>
      <c r="BF121" s="152">
        <f t="shared" ref="BF121:BF140" si="5">IF(N121="znížená",J121,0)</f>
        <v>3706.15</v>
      </c>
      <c r="BG121" s="152">
        <f t="shared" ref="BG121:BG140" si="6">IF(N121="zákl. prenesená",J121,0)</f>
        <v>0</v>
      </c>
      <c r="BH121" s="152">
        <f t="shared" ref="BH121:BH140" si="7">IF(N121="zníž. prenesená",J121,0)</f>
        <v>0</v>
      </c>
      <c r="BI121" s="152">
        <f t="shared" ref="BI121:BI140" si="8">IF(N121="nulová",J121,0)</f>
        <v>0</v>
      </c>
      <c r="BJ121" s="17" t="s">
        <v>83</v>
      </c>
      <c r="BK121" s="152">
        <f t="shared" ref="BK121:BK140" si="9">ROUND(I121*H121,2)</f>
        <v>3706.15</v>
      </c>
      <c r="BL121" s="17" t="s">
        <v>155</v>
      </c>
      <c r="BM121" s="151" t="s">
        <v>83</v>
      </c>
    </row>
    <row r="122" spans="2:65" s="1" customFormat="1" ht="16.5" customHeight="1">
      <c r="B122" s="139"/>
      <c r="C122" s="140" t="s">
        <v>83</v>
      </c>
      <c r="D122" s="140" t="s">
        <v>151</v>
      </c>
      <c r="E122" s="141" t="s">
        <v>1222</v>
      </c>
      <c r="F122" s="142" t="s">
        <v>1223</v>
      </c>
      <c r="G122" s="143" t="s">
        <v>292</v>
      </c>
      <c r="H122" s="144">
        <v>1</v>
      </c>
      <c r="I122" s="145">
        <v>748</v>
      </c>
      <c r="J122" s="145">
        <f t="shared" si="0"/>
        <v>748</v>
      </c>
      <c r="K122" s="146"/>
      <c r="L122" s="29"/>
      <c r="M122" s="147" t="s">
        <v>1</v>
      </c>
      <c r="N122" s="148" t="s">
        <v>37</v>
      </c>
      <c r="O122" s="149">
        <v>0</v>
      </c>
      <c r="P122" s="149">
        <f t="shared" si="1"/>
        <v>0</v>
      </c>
      <c r="Q122" s="149">
        <v>0</v>
      </c>
      <c r="R122" s="149">
        <f t="shared" si="2"/>
        <v>0</v>
      </c>
      <c r="S122" s="149">
        <v>0</v>
      </c>
      <c r="T122" s="150">
        <f t="shared" si="3"/>
        <v>0</v>
      </c>
      <c r="AR122" s="151" t="s">
        <v>155</v>
      </c>
      <c r="AT122" s="151" t="s">
        <v>151</v>
      </c>
      <c r="AU122" s="151" t="s">
        <v>12</v>
      </c>
      <c r="AY122" s="17" t="s">
        <v>148</v>
      </c>
      <c r="BE122" s="152">
        <f t="shared" si="4"/>
        <v>0</v>
      </c>
      <c r="BF122" s="152">
        <f t="shared" si="5"/>
        <v>748</v>
      </c>
      <c r="BG122" s="152">
        <f t="shared" si="6"/>
        <v>0</v>
      </c>
      <c r="BH122" s="152">
        <f t="shared" si="7"/>
        <v>0</v>
      </c>
      <c r="BI122" s="152">
        <f t="shared" si="8"/>
        <v>0</v>
      </c>
      <c r="BJ122" s="17" t="s">
        <v>83</v>
      </c>
      <c r="BK122" s="152">
        <f t="shared" si="9"/>
        <v>748</v>
      </c>
      <c r="BL122" s="17" t="s">
        <v>155</v>
      </c>
      <c r="BM122" s="151" t="s">
        <v>155</v>
      </c>
    </row>
    <row r="123" spans="2:65" s="1" customFormat="1" ht="21.75" customHeight="1">
      <c r="B123" s="139"/>
      <c r="C123" s="140" t="s">
        <v>163</v>
      </c>
      <c r="D123" s="140" t="s">
        <v>151</v>
      </c>
      <c r="E123" s="141" t="s">
        <v>1224</v>
      </c>
      <c r="F123" s="142" t="s">
        <v>1225</v>
      </c>
      <c r="G123" s="143" t="s">
        <v>185</v>
      </c>
      <c r="H123" s="144">
        <v>2</v>
      </c>
      <c r="I123" s="145">
        <v>78.89</v>
      </c>
      <c r="J123" s="145">
        <f t="shared" si="0"/>
        <v>157.78</v>
      </c>
      <c r="K123" s="146"/>
      <c r="L123" s="29"/>
      <c r="M123" s="147" t="s">
        <v>1</v>
      </c>
      <c r="N123" s="148" t="s">
        <v>37</v>
      </c>
      <c r="O123" s="149">
        <v>0</v>
      </c>
      <c r="P123" s="149">
        <f t="shared" si="1"/>
        <v>0</v>
      </c>
      <c r="Q123" s="149">
        <v>0</v>
      </c>
      <c r="R123" s="149">
        <f t="shared" si="2"/>
        <v>0</v>
      </c>
      <c r="S123" s="149">
        <v>0</v>
      </c>
      <c r="T123" s="150">
        <f t="shared" si="3"/>
        <v>0</v>
      </c>
      <c r="AR123" s="151" t="s">
        <v>155</v>
      </c>
      <c r="AT123" s="151" t="s">
        <v>151</v>
      </c>
      <c r="AU123" s="151" t="s">
        <v>12</v>
      </c>
      <c r="AY123" s="17" t="s">
        <v>148</v>
      </c>
      <c r="BE123" s="152">
        <f t="shared" si="4"/>
        <v>0</v>
      </c>
      <c r="BF123" s="152">
        <f t="shared" si="5"/>
        <v>157.78</v>
      </c>
      <c r="BG123" s="152">
        <f t="shared" si="6"/>
        <v>0</v>
      </c>
      <c r="BH123" s="152">
        <f t="shared" si="7"/>
        <v>0</v>
      </c>
      <c r="BI123" s="152">
        <f t="shared" si="8"/>
        <v>0</v>
      </c>
      <c r="BJ123" s="17" t="s">
        <v>83</v>
      </c>
      <c r="BK123" s="152">
        <f t="shared" si="9"/>
        <v>157.78</v>
      </c>
      <c r="BL123" s="17" t="s">
        <v>155</v>
      </c>
      <c r="BM123" s="151" t="s">
        <v>166</v>
      </c>
    </row>
    <row r="124" spans="2:65" s="1" customFormat="1" ht="16.5" customHeight="1">
      <c r="B124" s="139"/>
      <c r="C124" s="140" t="s">
        <v>155</v>
      </c>
      <c r="D124" s="140" t="s">
        <v>151</v>
      </c>
      <c r="E124" s="141" t="s">
        <v>1226</v>
      </c>
      <c r="F124" s="142" t="s">
        <v>1227</v>
      </c>
      <c r="G124" s="143" t="s">
        <v>185</v>
      </c>
      <c r="H124" s="144">
        <v>3</v>
      </c>
      <c r="I124" s="145">
        <v>215.78</v>
      </c>
      <c r="J124" s="145">
        <f t="shared" si="0"/>
        <v>647.34</v>
      </c>
      <c r="K124" s="146"/>
      <c r="L124" s="29"/>
      <c r="M124" s="147" t="s">
        <v>1</v>
      </c>
      <c r="N124" s="148" t="s">
        <v>37</v>
      </c>
      <c r="O124" s="149">
        <v>0</v>
      </c>
      <c r="P124" s="149">
        <f t="shared" si="1"/>
        <v>0</v>
      </c>
      <c r="Q124" s="149">
        <v>0</v>
      </c>
      <c r="R124" s="149">
        <f t="shared" si="2"/>
        <v>0</v>
      </c>
      <c r="S124" s="149">
        <v>0</v>
      </c>
      <c r="T124" s="150">
        <f t="shared" si="3"/>
        <v>0</v>
      </c>
      <c r="AR124" s="151" t="s">
        <v>155</v>
      </c>
      <c r="AT124" s="151" t="s">
        <v>151</v>
      </c>
      <c r="AU124" s="151" t="s">
        <v>12</v>
      </c>
      <c r="AY124" s="17" t="s">
        <v>148</v>
      </c>
      <c r="BE124" s="152">
        <f t="shared" si="4"/>
        <v>0</v>
      </c>
      <c r="BF124" s="152">
        <f t="shared" si="5"/>
        <v>647.34</v>
      </c>
      <c r="BG124" s="152">
        <f t="shared" si="6"/>
        <v>0</v>
      </c>
      <c r="BH124" s="152">
        <f t="shared" si="7"/>
        <v>0</v>
      </c>
      <c r="BI124" s="152">
        <f t="shared" si="8"/>
        <v>0</v>
      </c>
      <c r="BJ124" s="17" t="s">
        <v>83</v>
      </c>
      <c r="BK124" s="152">
        <f t="shared" si="9"/>
        <v>647.34</v>
      </c>
      <c r="BL124" s="17" t="s">
        <v>155</v>
      </c>
      <c r="BM124" s="151" t="s">
        <v>172</v>
      </c>
    </row>
    <row r="125" spans="2:65" s="1" customFormat="1" ht="16.5" customHeight="1">
      <c r="B125" s="139"/>
      <c r="C125" s="140" t="s">
        <v>173</v>
      </c>
      <c r="D125" s="140" t="s">
        <v>151</v>
      </c>
      <c r="E125" s="141" t="s">
        <v>1228</v>
      </c>
      <c r="F125" s="142" t="s">
        <v>1229</v>
      </c>
      <c r="G125" s="143" t="s">
        <v>185</v>
      </c>
      <c r="H125" s="144">
        <v>1</v>
      </c>
      <c r="I125" s="145">
        <v>283.05</v>
      </c>
      <c r="J125" s="145">
        <f t="shared" si="0"/>
        <v>283.05</v>
      </c>
      <c r="K125" s="146"/>
      <c r="L125" s="29"/>
      <c r="M125" s="147" t="s">
        <v>1</v>
      </c>
      <c r="N125" s="148" t="s">
        <v>37</v>
      </c>
      <c r="O125" s="149">
        <v>0</v>
      </c>
      <c r="P125" s="149">
        <f t="shared" si="1"/>
        <v>0</v>
      </c>
      <c r="Q125" s="149">
        <v>0</v>
      </c>
      <c r="R125" s="149">
        <f t="shared" si="2"/>
        <v>0</v>
      </c>
      <c r="S125" s="149">
        <v>0</v>
      </c>
      <c r="T125" s="150">
        <f t="shared" si="3"/>
        <v>0</v>
      </c>
      <c r="AR125" s="151" t="s">
        <v>155</v>
      </c>
      <c r="AT125" s="151" t="s">
        <v>151</v>
      </c>
      <c r="AU125" s="151" t="s">
        <v>12</v>
      </c>
      <c r="AY125" s="17" t="s">
        <v>148</v>
      </c>
      <c r="BE125" s="152">
        <f t="shared" si="4"/>
        <v>0</v>
      </c>
      <c r="BF125" s="152">
        <f t="shared" si="5"/>
        <v>283.05</v>
      </c>
      <c r="BG125" s="152">
        <f t="shared" si="6"/>
        <v>0</v>
      </c>
      <c r="BH125" s="152">
        <f t="shared" si="7"/>
        <v>0</v>
      </c>
      <c r="BI125" s="152">
        <f t="shared" si="8"/>
        <v>0</v>
      </c>
      <c r="BJ125" s="17" t="s">
        <v>83</v>
      </c>
      <c r="BK125" s="152">
        <f t="shared" si="9"/>
        <v>283.05</v>
      </c>
      <c r="BL125" s="17" t="s">
        <v>155</v>
      </c>
      <c r="BM125" s="151" t="s">
        <v>176</v>
      </c>
    </row>
    <row r="126" spans="2:65" s="1" customFormat="1" ht="16.5" customHeight="1">
      <c r="B126" s="139"/>
      <c r="C126" s="140" t="s">
        <v>166</v>
      </c>
      <c r="D126" s="140" t="s">
        <v>151</v>
      </c>
      <c r="E126" s="141" t="s">
        <v>1230</v>
      </c>
      <c r="F126" s="142" t="s">
        <v>1231</v>
      </c>
      <c r="G126" s="143" t="s">
        <v>185</v>
      </c>
      <c r="H126" s="144">
        <v>2</v>
      </c>
      <c r="I126" s="145">
        <v>7.61</v>
      </c>
      <c r="J126" s="145">
        <f t="shared" si="0"/>
        <v>15.22</v>
      </c>
      <c r="K126" s="146"/>
      <c r="L126" s="29"/>
      <c r="M126" s="147" t="s">
        <v>1</v>
      </c>
      <c r="N126" s="148" t="s">
        <v>37</v>
      </c>
      <c r="O126" s="149">
        <v>0</v>
      </c>
      <c r="P126" s="149">
        <f t="shared" si="1"/>
        <v>0</v>
      </c>
      <c r="Q126" s="149">
        <v>0</v>
      </c>
      <c r="R126" s="149">
        <f t="shared" si="2"/>
        <v>0</v>
      </c>
      <c r="S126" s="149">
        <v>0</v>
      </c>
      <c r="T126" s="150">
        <f t="shared" si="3"/>
        <v>0</v>
      </c>
      <c r="AR126" s="151" t="s">
        <v>155</v>
      </c>
      <c r="AT126" s="151" t="s">
        <v>151</v>
      </c>
      <c r="AU126" s="151" t="s">
        <v>12</v>
      </c>
      <c r="AY126" s="17" t="s">
        <v>148</v>
      </c>
      <c r="BE126" s="152">
        <f t="shared" si="4"/>
        <v>0</v>
      </c>
      <c r="BF126" s="152">
        <f t="shared" si="5"/>
        <v>15.22</v>
      </c>
      <c r="BG126" s="152">
        <f t="shared" si="6"/>
        <v>0</v>
      </c>
      <c r="BH126" s="152">
        <f t="shared" si="7"/>
        <v>0</v>
      </c>
      <c r="BI126" s="152">
        <f t="shared" si="8"/>
        <v>0</v>
      </c>
      <c r="BJ126" s="17" t="s">
        <v>83</v>
      </c>
      <c r="BK126" s="152">
        <f t="shared" si="9"/>
        <v>15.22</v>
      </c>
      <c r="BL126" s="17" t="s">
        <v>155</v>
      </c>
      <c r="BM126" s="151" t="s">
        <v>180</v>
      </c>
    </row>
    <row r="127" spans="2:65" s="1" customFormat="1" ht="16.5" customHeight="1">
      <c r="B127" s="139"/>
      <c r="C127" s="140" t="s">
        <v>182</v>
      </c>
      <c r="D127" s="140" t="s">
        <v>151</v>
      </c>
      <c r="E127" s="141" t="s">
        <v>1232</v>
      </c>
      <c r="F127" s="142" t="s">
        <v>1233</v>
      </c>
      <c r="G127" s="143" t="s">
        <v>185</v>
      </c>
      <c r="H127" s="144">
        <v>3</v>
      </c>
      <c r="I127" s="145">
        <v>4.96</v>
      </c>
      <c r="J127" s="145">
        <f t="shared" si="0"/>
        <v>14.88</v>
      </c>
      <c r="K127" s="146"/>
      <c r="L127" s="29"/>
      <c r="M127" s="147" t="s">
        <v>1</v>
      </c>
      <c r="N127" s="148" t="s">
        <v>37</v>
      </c>
      <c r="O127" s="149">
        <v>0</v>
      </c>
      <c r="P127" s="149">
        <f t="shared" si="1"/>
        <v>0</v>
      </c>
      <c r="Q127" s="149">
        <v>0</v>
      </c>
      <c r="R127" s="149">
        <f t="shared" si="2"/>
        <v>0</v>
      </c>
      <c r="S127" s="149">
        <v>0</v>
      </c>
      <c r="T127" s="150">
        <f t="shared" si="3"/>
        <v>0</v>
      </c>
      <c r="AR127" s="151" t="s">
        <v>155</v>
      </c>
      <c r="AT127" s="151" t="s">
        <v>151</v>
      </c>
      <c r="AU127" s="151" t="s">
        <v>12</v>
      </c>
      <c r="AY127" s="17" t="s">
        <v>148</v>
      </c>
      <c r="BE127" s="152">
        <f t="shared" si="4"/>
        <v>0</v>
      </c>
      <c r="BF127" s="152">
        <f t="shared" si="5"/>
        <v>14.88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7" t="s">
        <v>83</v>
      </c>
      <c r="BK127" s="152">
        <f t="shared" si="9"/>
        <v>14.88</v>
      </c>
      <c r="BL127" s="17" t="s">
        <v>155</v>
      </c>
      <c r="BM127" s="151" t="s">
        <v>186</v>
      </c>
    </row>
    <row r="128" spans="2:65" s="1" customFormat="1" ht="16.5" customHeight="1">
      <c r="B128" s="139"/>
      <c r="C128" s="140" t="s">
        <v>172</v>
      </c>
      <c r="D128" s="140" t="s">
        <v>151</v>
      </c>
      <c r="E128" s="141" t="s">
        <v>1234</v>
      </c>
      <c r="F128" s="142" t="s">
        <v>1235</v>
      </c>
      <c r="G128" s="143" t="s">
        <v>185</v>
      </c>
      <c r="H128" s="144">
        <v>3</v>
      </c>
      <c r="I128" s="145">
        <v>7.89</v>
      </c>
      <c r="J128" s="145">
        <f t="shared" si="0"/>
        <v>23.67</v>
      </c>
      <c r="K128" s="146"/>
      <c r="L128" s="29"/>
      <c r="M128" s="147" t="s">
        <v>1</v>
      </c>
      <c r="N128" s="148" t="s">
        <v>37</v>
      </c>
      <c r="O128" s="149">
        <v>0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155</v>
      </c>
      <c r="AT128" s="151" t="s">
        <v>151</v>
      </c>
      <c r="AU128" s="151" t="s">
        <v>12</v>
      </c>
      <c r="AY128" s="17" t="s">
        <v>148</v>
      </c>
      <c r="BE128" s="152">
        <f t="shared" si="4"/>
        <v>0</v>
      </c>
      <c r="BF128" s="152">
        <f t="shared" si="5"/>
        <v>23.67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83</v>
      </c>
      <c r="BK128" s="152">
        <f t="shared" si="9"/>
        <v>23.67</v>
      </c>
      <c r="BL128" s="17" t="s">
        <v>155</v>
      </c>
      <c r="BM128" s="151" t="s">
        <v>189</v>
      </c>
    </row>
    <row r="129" spans="2:65" s="1" customFormat="1" ht="16.5" customHeight="1">
      <c r="B129" s="139"/>
      <c r="C129" s="140" t="s">
        <v>149</v>
      </c>
      <c r="D129" s="140" t="s">
        <v>151</v>
      </c>
      <c r="E129" s="141" t="s">
        <v>1236</v>
      </c>
      <c r="F129" s="142" t="s">
        <v>1237</v>
      </c>
      <c r="G129" s="143" t="s">
        <v>185</v>
      </c>
      <c r="H129" s="144">
        <v>1</v>
      </c>
      <c r="I129" s="145">
        <v>6.56</v>
      </c>
      <c r="J129" s="145">
        <f t="shared" si="0"/>
        <v>6.56</v>
      </c>
      <c r="K129" s="146"/>
      <c r="L129" s="29"/>
      <c r="M129" s="147" t="s">
        <v>1</v>
      </c>
      <c r="N129" s="148" t="s">
        <v>37</v>
      </c>
      <c r="O129" s="149">
        <v>0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155</v>
      </c>
      <c r="AT129" s="151" t="s">
        <v>151</v>
      </c>
      <c r="AU129" s="151" t="s">
        <v>12</v>
      </c>
      <c r="AY129" s="17" t="s">
        <v>148</v>
      </c>
      <c r="BE129" s="152">
        <f t="shared" si="4"/>
        <v>0</v>
      </c>
      <c r="BF129" s="152">
        <f t="shared" si="5"/>
        <v>6.56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83</v>
      </c>
      <c r="BK129" s="152">
        <f t="shared" si="9"/>
        <v>6.56</v>
      </c>
      <c r="BL129" s="17" t="s">
        <v>155</v>
      </c>
      <c r="BM129" s="151" t="s">
        <v>193</v>
      </c>
    </row>
    <row r="130" spans="2:65" s="1" customFormat="1" ht="16.5" customHeight="1">
      <c r="B130" s="139"/>
      <c r="C130" s="140" t="s">
        <v>176</v>
      </c>
      <c r="D130" s="140" t="s">
        <v>151</v>
      </c>
      <c r="E130" s="141" t="s">
        <v>1238</v>
      </c>
      <c r="F130" s="142" t="s">
        <v>1239</v>
      </c>
      <c r="G130" s="143" t="s">
        <v>1240</v>
      </c>
      <c r="H130" s="144">
        <v>2</v>
      </c>
      <c r="I130" s="145">
        <v>14.94</v>
      </c>
      <c r="J130" s="145">
        <f t="shared" si="0"/>
        <v>29.88</v>
      </c>
      <c r="K130" s="146"/>
      <c r="L130" s="29"/>
      <c r="M130" s="147" t="s">
        <v>1</v>
      </c>
      <c r="N130" s="148" t="s">
        <v>37</v>
      </c>
      <c r="O130" s="149">
        <v>0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155</v>
      </c>
      <c r="AT130" s="151" t="s">
        <v>151</v>
      </c>
      <c r="AU130" s="151" t="s">
        <v>12</v>
      </c>
      <c r="AY130" s="17" t="s">
        <v>148</v>
      </c>
      <c r="BE130" s="152">
        <f t="shared" si="4"/>
        <v>0</v>
      </c>
      <c r="BF130" s="152">
        <f t="shared" si="5"/>
        <v>29.88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83</v>
      </c>
      <c r="BK130" s="152">
        <f t="shared" si="9"/>
        <v>29.88</v>
      </c>
      <c r="BL130" s="17" t="s">
        <v>155</v>
      </c>
      <c r="BM130" s="151" t="s">
        <v>7</v>
      </c>
    </row>
    <row r="131" spans="2:65" s="1" customFormat="1" ht="16.5" customHeight="1">
      <c r="B131" s="139"/>
      <c r="C131" s="140" t="s">
        <v>198</v>
      </c>
      <c r="D131" s="140" t="s">
        <v>151</v>
      </c>
      <c r="E131" s="141" t="s">
        <v>1241</v>
      </c>
      <c r="F131" s="142" t="s">
        <v>1242</v>
      </c>
      <c r="G131" s="143" t="s">
        <v>1240</v>
      </c>
      <c r="H131" s="144">
        <v>5</v>
      </c>
      <c r="I131" s="145">
        <v>16.32</v>
      </c>
      <c r="J131" s="145">
        <f t="shared" si="0"/>
        <v>81.599999999999994</v>
      </c>
      <c r="K131" s="146"/>
      <c r="L131" s="29"/>
      <c r="M131" s="147" t="s">
        <v>1</v>
      </c>
      <c r="N131" s="148" t="s">
        <v>37</v>
      </c>
      <c r="O131" s="149">
        <v>0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155</v>
      </c>
      <c r="AT131" s="151" t="s">
        <v>151</v>
      </c>
      <c r="AU131" s="151" t="s">
        <v>12</v>
      </c>
      <c r="AY131" s="17" t="s">
        <v>148</v>
      </c>
      <c r="BE131" s="152">
        <f t="shared" si="4"/>
        <v>0</v>
      </c>
      <c r="BF131" s="152">
        <f t="shared" si="5"/>
        <v>81.599999999999994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83</v>
      </c>
      <c r="BK131" s="152">
        <f t="shared" si="9"/>
        <v>81.599999999999994</v>
      </c>
      <c r="BL131" s="17" t="s">
        <v>155</v>
      </c>
      <c r="BM131" s="151" t="s">
        <v>201</v>
      </c>
    </row>
    <row r="132" spans="2:65" s="1" customFormat="1" ht="16.5" customHeight="1">
      <c r="B132" s="139"/>
      <c r="C132" s="140" t="s">
        <v>180</v>
      </c>
      <c r="D132" s="140" t="s">
        <v>151</v>
      </c>
      <c r="E132" s="141" t="s">
        <v>1243</v>
      </c>
      <c r="F132" s="142" t="s">
        <v>1244</v>
      </c>
      <c r="G132" s="143" t="s">
        <v>1240</v>
      </c>
      <c r="H132" s="144">
        <v>4</v>
      </c>
      <c r="I132" s="145">
        <v>12.6</v>
      </c>
      <c r="J132" s="145">
        <f t="shared" si="0"/>
        <v>50.4</v>
      </c>
      <c r="K132" s="146"/>
      <c r="L132" s="29"/>
      <c r="M132" s="147" t="s">
        <v>1</v>
      </c>
      <c r="N132" s="148" t="s">
        <v>37</v>
      </c>
      <c r="O132" s="149">
        <v>0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155</v>
      </c>
      <c r="AT132" s="151" t="s">
        <v>151</v>
      </c>
      <c r="AU132" s="151" t="s">
        <v>12</v>
      </c>
      <c r="AY132" s="17" t="s">
        <v>148</v>
      </c>
      <c r="BE132" s="152">
        <f t="shared" si="4"/>
        <v>0</v>
      </c>
      <c r="BF132" s="152">
        <f t="shared" si="5"/>
        <v>50.4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83</v>
      </c>
      <c r="BK132" s="152">
        <f t="shared" si="9"/>
        <v>50.4</v>
      </c>
      <c r="BL132" s="17" t="s">
        <v>155</v>
      </c>
      <c r="BM132" s="151" t="s">
        <v>207</v>
      </c>
    </row>
    <row r="133" spans="2:65" s="1" customFormat="1" ht="16.5" customHeight="1">
      <c r="B133" s="139"/>
      <c r="C133" s="140" t="s">
        <v>209</v>
      </c>
      <c r="D133" s="140" t="s">
        <v>151</v>
      </c>
      <c r="E133" s="141" t="s">
        <v>1245</v>
      </c>
      <c r="F133" s="142" t="s">
        <v>1246</v>
      </c>
      <c r="G133" s="143" t="s">
        <v>1240</v>
      </c>
      <c r="H133" s="144">
        <v>3</v>
      </c>
      <c r="I133" s="145">
        <v>13.48</v>
      </c>
      <c r="J133" s="145">
        <f t="shared" si="0"/>
        <v>40.44</v>
      </c>
      <c r="K133" s="146"/>
      <c r="L133" s="29"/>
      <c r="M133" s="147" t="s">
        <v>1</v>
      </c>
      <c r="N133" s="148" t="s">
        <v>37</v>
      </c>
      <c r="O133" s="149">
        <v>0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155</v>
      </c>
      <c r="AT133" s="151" t="s">
        <v>151</v>
      </c>
      <c r="AU133" s="151" t="s">
        <v>12</v>
      </c>
      <c r="AY133" s="17" t="s">
        <v>148</v>
      </c>
      <c r="BE133" s="152">
        <f t="shared" si="4"/>
        <v>0</v>
      </c>
      <c r="BF133" s="152">
        <f t="shared" si="5"/>
        <v>40.44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83</v>
      </c>
      <c r="BK133" s="152">
        <f t="shared" si="9"/>
        <v>40.44</v>
      </c>
      <c r="BL133" s="17" t="s">
        <v>155</v>
      </c>
      <c r="BM133" s="151" t="s">
        <v>212</v>
      </c>
    </row>
    <row r="134" spans="2:65" s="1" customFormat="1" ht="16.5" customHeight="1">
      <c r="B134" s="139"/>
      <c r="C134" s="140" t="s">
        <v>186</v>
      </c>
      <c r="D134" s="140" t="s">
        <v>151</v>
      </c>
      <c r="E134" s="141" t="s">
        <v>1247</v>
      </c>
      <c r="F134" s="142" t="s">
        <v>1248</v>
      </c>
      <c r="G134" s="143" t="s">
        <v>1240</v>
      </c>
      <c r="H134" s="144">
        <v>28</v>
      </c>
      <c r="I134" s="145">
        <v>22.57</v>
      </c>
      <c r="J134" s="145">
        <f t="shared" si="0"/>
        <v>631.96</v>
      </c>
      <c r="K134" s="146"/>
      <c r="L134" s="29"/>
      <c r="M134" s="147" t="s">
        <v>1</v>
      </c>
      <c r="N134" s="148" t="s">
        <v>37</v>
      </c>
      <c r="O134" s="149">
        <v>0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155</v>
      </c>
      <c r="AT134" s="151" t="s">
        <v>151</v>
      </c>
      <c r="AU134" s="151" t="s">
        <v>12</v>
      </c>
      <c r="AY134" s="17" t="s">
        <v>148</v>
      </c>
      <c r="BE134" s="152">
        <f t="shared" si="4"/>
        <v>0</v>
      </c>
      <c r="BF134" s="152">
        <f t="shared" si="5"/>
        <v>631.96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83</v>
      </c>
      <c r="BK134" s="152">
        <f t="shared" si="9"/>
        <v>631.96</v>
      </c>
      <c r="BL134" s="17" t="s">
        <v>155</v>
      </c>
      <c r="BM134" s="151" t="s">
        <v>217</v>
      </c>
    </row>
    <row r="135" spans="2:65" s="1" customFormat="1" ht="16.5" customHeight="1">
      <c r="B135" s="139"/>
      <c r="C135" s="140" t="s">
        <v>219</v>
      </c>
      <c r="D135" s="140" t="s">
        <v>151</v>
      </c>
      <c r="E135" s="141" t="s">
        <v>1249</v>
      </c>
      <c r="F135" s="142" t="s">
        <v>1250</v>
      </c>
      <c r="G135" s="143" t="s">
        <v>1240</v>
      </c>
      <c r="H135" s="144">
        <v>13</v>
      </c>
      <c r="I135" s="145">
        <v>19.04</v>
      </c>
      <c r="J135" s="145">
        <f t="shared" si="0"/>
        <v>247.52</v>
      </c>
      <c r="K135" s="146"/>
      <c r="L135" s="29"/>
      <c r="M135" s="147" t="s">
        <v>1</v>
      </c>
      <c r="N135" s="148" t="s">
        <v>37</v>
      </c>
      <c r="O135" s="149">
        <v>0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155</v>
      </c>
      <c r="AT135" s="151" t="s">
        <v>151</v>
      </c>
      <c r="AU135" s="151" t="s">
        <v>12</v>
      </c>
      <c r="AY135" s="17" t="s">
        <v>148</v>
      </c>
      <c r="BE135" s="152">
        <f t="shared" si="4"/>
        <v>0</v>
      </c>
      <c r="BF135" s="152">
        <f t="shared" si="5"/>
        <v>247.52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83</v>
      </c>
      <c r="BK135" s="152">
        <f t="shared" si="9"/>
        <v>247.52</v>
      </c>
      <c r="BL135" s="17" t="s">
        <v>155</v>
      </c>
      <c r="BM135" s="151" t="s">
        <v>222</v>
      </c>
    </row>
    <row r="136" spans="2:65" s="1" customFormat="1" ht="16.5" customHeight="1">
      <c r="B136" s="139"/>
      <c r="C136" s="140" t="s">
        <v>189</v>
      </c>
      <c r="D136" s="140" t="s">
        <v>151</v>
      </c>
      <c r="E136" s="141" t="s">
        <v>1251</v>
      </c>
      <c r="F136" s="142" t="s">
        <v>1252</v>
      </c>
      <c r="G136" s="143" t="s">
        <v>1240</v>
      </c>
      <c r="H136" s="144">
        <v>6</v>
      </c>
      <c r="I136" s="145">
        <v>16.53</v>
      </c>
      <c r="J136" s="145">
        <f t="shared" si="0"/>
        <v>99.18</v>
      </c>
      <c r="K136" s="146"/>
      <c r="L136" s="29"/>
      <c r="M136" s="147" t="s">
        <v>1</v>
      </c>
      <c r="N136" s="148" t="s">
        <v>37</v>
      </c>
      <c r="O136" s="149">
        <v>0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155</v>
      </c>
      <c r="AT136" s="151" t="s">
        <v>151</v>
      </c>
      <c r="AU136" s="151" t="s">
        <v>12</v>
      </c>
      <c r="AY136" s="17" t="s">
        <v>148</v>
      </c>
      <c r="BE136" s="152">
        <f t="shared" si="4"/>
        <v>0</v>
      </c>
      <c r="BF136" s="152">
        <f t="shared" si="5"/>
        <v>99.18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7" t="s">
        <v>83</v>
      </c>
      <c r="BK136" s="152">
        <f t="shared" si="9"/>
        <v>99.18</v>
      </c>
      <c r="BL136" s="17" t="s">
        <v>155</v>
      </c>
      <c r="BM136" s="151" t="s">
        <v>226</v>
      </c>
    </row>
    <row r="137" spans="2:65" s="1" customFormat="1" ht="16.5" customHeight="1">
      <c r="B137" s="139"/>
      <c r="C137" s="140" t="s">
        <v>228</v>
      </c>
      <c r="D137" s="140" t="s">
        <v>151</v>
      </c>
      <c r="E137" s="141" t="s">
        <v>1253</v>
      </c>
      <c r="F137" s="142" t="s">
        <v>1254</v>
      </c>
      <c r="G137" s="143" t="s">
        <v>1240</v>
      </c>
      <c r="H137" s="144">
        <v>1</v>
      </c>
      <c r="I137" s="145">
        <v>22.53</v>
      </c>
      <c r="J137" s="145">
        <f t="shared" si="0"/>
        <v>22.53</v>
      </c>
      <c r="K137" s="146"/>
      <c r="L137" s="29"/>
      <c r="M137" s="147" t="s">
        <v>1</v>
      </c>
      <c r="N137" s="148" t="s">
        <v>37</v>
      </c>
      <c r="O137" s="149">
        <v>0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155</v>
      </c>
      <c r="AT137" s="151" t="s">
        <v>151</v>
      </c>
      <c r="AU137" s="151" t="s">
        <v>12</v>
      </c>
      <c r="AY137" s="17" t="s">
        <v>148</v>
      </c>
      <c r="BE137" s="152">
        <f t="shared" si="4"/>
        <v>0</v>
      </c>
      <c r="BF137" s="152">
        <f t="shared" si="5"/>
        <v>22.53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7" t="s">
        <v>83</v>
      </c>
      <c r="BK137" s="152">
        <f t="shared" si="9"/>
        <v>22.53</v>
      </c>
      <c r="BL137" s="17" t="s">
        <v>155</v>
      </c>
      <c r="BM137" s="151" t="s">
        <v>232</v>
      </c>
    </row>
    <row r="138" spans="2:65" s="1" customFormat="1" ht="16.5" customHeight="1">
      <c r="B138" s="139"/>
      <c r="C138" s="140" t="s">
        <v>193</v>
      </c>
      <c r="D138" s="140" t="s">
        <v>151</v>
      </c>
      <c r="E138" s="141" t="s">
        <v>1255</v>
      </c>
      <c r="F138" s="142" t="s">
        <v>1256</v>
      </c>
      <c r="G138" s="143" t="s">
        <v>1240</v>
      </c>
      <c r="H138" s="144">
        <v>3</v>
      </c>
      <c r="I138" s="145">
        <v>34.92</v>
      </c>
      <c r="J138" s="145">
        <f t="shared" si="0"/>
        <v>104.76</v>
      </c>
      <c r="K138" s="146"/>
      <c r="L138" s="29"/>
      <c r="M138" s="147" t="s">
        <v>1</v>
      </c>
      <c r="N138" s="148" t="s">
        <v>37</v>
      </c>
      <c r="O138" s="149">
        <v>0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155</v>
      </c>
      <c r="AT138" s="151" t="s">
        <v>151</v>
      </c>
      <c r="AU138" s="151" t="s">
        <v>12</v>
      </c>
      <c r="AY138" s="17" t="s">
        <v>148</v>
      </c>
      <c r="BE138" s="152">
        <f t="shared" si="4"/>
        <v>0</v>
      </c>
      <c r="BF138" s="152">
        <f t="shared" si="5"/>
        <v>104.76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7" t="s">
        <v>83</v>
      </c>
      <c r="BK138" s="152">
        <f t="shared" si="9"/>
        <v>104.76</v>
      </c>
      <c r="BL138" s="17" t="s">
        <v>155</v>
      </c>
      <c r="BM138" s="151" t="s">
        <v>236</v>
      </c>
    </row>
    <row r="139" spans="2:65" s="1" customFormat="1" ht="16.5" customHeight="1">
      <c r="B139" s="139"/>
      <c r="C139" s="140" t="s">
        <v>238</v>
      </c>
      <c r="D139" s="140" t="s">
        <v>151</v>
      </c>
      <c r="E139" s="141" t="s">
        <v>1257</v>
      </c>
      <c r="F139" s="142" t="s">
        <v>1258</v>
      </c>
      <c r="G139" s="143" t="s">
        <v>154</v>
      </c>
      <c r="H139" s="144">
        <v>10</v>
      </c>
      <c r="I139" s="145">
        <v>16.32</v>
      </c>
      <c r="J139" s="145">
        <f t="shared" si="0"/>
        <v>163.19999999999999</v>
      </c>
      <c r="K139" s="146"/>
      <c r="L139" s="29"/>
      <c r="M139" s="147" t="s">
        <v>1</v>
      </c>
      <c r="N139" s="148" t="s">
        <v>37</v>
      </c>
      <c r="O139" s="149">
        <v>0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155</v>
      </c>
      <c r="AT139" s="151" t="s">
        <v>151</v>
      </c>
      <c r="AU139" s="151" t="s">
        <v>12</v>
      </c>
      <c r="AY139" s="17" t="s">
        <v>148</v>
      </c>
      <c r="BE139" s="152">
        <f t="shared" si="4"/>
        <v>0</v>
      </c>
      <c r="BF139" s="152">
        <f t="shared" si="5"/>
        <v>163.19999999999999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7" t="s">
        <v>83</v>
      </c>
      <c r="BK139" s="152">
        <f t="shared" si="9"/>
        <v>163.19999999999999</v>
      </c>
      <c r="BL139" s="17" t="s">
        <v>155</v>
      </c>
      <c r="BM139" s="151" t="s">
        <v>241</v>
      </c>
    </row>
    <row r="140" spans="2:65" s="1" customFormat="1" ht="16.5" customHeight="1">
      <c r="B140" s="139"/>
      <c r="C140" s="140" t="s">
        <v>7</v>
      </c>
      <c r="D140" s="140" t="s">
        <v>151</v>
      </c>
      <c r="E140" s="141" t="s">
        <v>1259</v>
      </c>
      <c r="F140" s="142" t="s">
        <v>1260</v>
      </c>
      <c r="G140" s="143" t="s">
        <v>292</v>
      </c>
      <c r="H140" s="144">
        <v>1</v>
      </c>
      <c r="I140" s="145">
        <v>308</v>
      </c>
      <c r="J140" s="145">
        <f t="shared" si="0"/>
        <v>308</v>
      </c>
      <c r="K140" s="146"/>
      <c r="L140" s="29"/>
      <c r="M140" s="147" t="s">
        <v>1</v>
      </c>
      <c r="N140" s="148" t="s">
        <v>37</v>
      </c>
      <c r="O140" s="149">
        <v>0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155</v>
      </c>
      <c r="AT140" s="151" t="s">
        <v>151</v>
      </c>
      <c r="AU140" s="151" t="s">
        <v>12</v>
      </c>
      <c r="AY140" s="17" t="s">
        <v>148</v>
      </c>
      <c r="BE140" s="152">
        <f t="shared" si="4"/>
        <v>0</v>
      </c>
      <c r="BF140" s="152">
        <f t="shared" si="5"/>
        <v>308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7" t="s">
        <v>83</v>
      </c>
      <c r="BK140" s="152">
        <f t="shared" si="9"/>
        <v>308</v>
      </c>
      <c r="BL140" s="17" t="s">
        <v>155</v>
      </c>
      <c r="BM140" s="151" t="s">
        <v>245</v>
      </c>
    </row>
    <row r="141" spans="2:65" s="11" customFormat="1" ht="26" customHeight="1">
      <c r="B141" s="128"/>
      <c r="D141" s="129" t="s">
        <v>70</v>
      </c>
      <c r="E141" s="130" t="s">
        <v>1261</v>
      </c>
      <c r="F141" s="130" t="s">
        <v>1262</v>
      </c>
      <c r="J141" s="131">
        <f>BK141</f>
        <v>6666.29</v>
      </c>
      <c r="L141" s="128"/>
      <c r="M141" s="132"/>
      <c r="P141" s="133">
        <f>SUM(P142:P157)</f>
        <v>0</v>
      </c>
      <c r="R141" s="133">
        <f>SUM(R142:R157)</f>
        <v>0</v>
      </c>
      <c r="T141" s="134">
        <f>SUM(T142:T157)</f>
        <v>0</v>
      </c>
      <c r="AR141" s="129" t="s">
        <v>12</v>
      </c>
      <c r="AT141" s="135" t="s">
        <v>70</v>
      </c>
      <c r="AU141" s="135" t="s">
        <v>71</v>
      </c>
      <c r="AY141" s="129" t="s">
        <v>148</v>
      </c>
      <c r="BK141" s="136">
        <f>SUM(BK142:BK157)</f>
        <v>6666.29</v>
      </c>
    </row>
    <row r="142" spans="2:65" s="1" customFormat="1" ht="24.25" customHeight="1">
      <c r="B142" s="139"/>
      <c r="C142" s="140" t="s">
        <v>247</v>
      </c>
      <c r="D142" s="140" t="s">
        <v>151</v>
      </c>
      <c r="E142" s="141" t="s">
        <v>1263</v>
      </c>
      <c r="F142" s="142" t="s">
        <v>1264</v>
      </c>
      <c r="G142" s="143" t="s">
        <v>185</v>
      </c>
      <c r="H142" s="144">
        <v>2</v>
      </c>
      <c r="I142" s="145">
        <v>174.81</v>
      </c>
      <c r="J142" s="145">
        <f t="shared" ref="J142:J157" si="10">ROUND(I142*H142,2)</f>
        <v>349.62</v>
      </c>
      <c r="K142" s="146"/>
      <c r="L142" s="29"/>
      <c r="M142" s="147" t="s">
        <v>1</v>
      </c>
      <c r="N142" s="148" t="s">
        <v>37</v>
      </c>
      <c r="O142" s="149">
        <v>0</v>
      </c>
      <c r="P142" s="149">
        <f t="shared" ref="P142:P157" si="11">O142*H142</f>
        <v>0</v>
      </c>
      <c r="Q142" s="149">
        <v>0</v>
      </c>
      <c r="R142" s="149">
        <f t="shared" ref="R142:R157" si="12">Q142*H142</f>
        <v>0</v>
      </c>
      <c r="S142" s="149">
        <v>0</v>
      </c>
      <c r="T142" s="150">
        <f t="shared" ref="T142:T157" si="13">S142*H142</f>
        <v>0</v>
      </c>
      <c r="AR142" s="151" t="s">
        <v>155</v>
      </c>
      <c r="AT142" s="151" t="s">
        <v>151</v>
      </c>
      <c r="AU142" s="151" t="s">
        <v>12</v>
      </c>
      <c r="AY142" s="17" t="s">
        <v>148</v>
      </c>
      <c r="BE142" s="152">
        <f t="shared" ref="BE142:BE157" si="14">IF(N142="základná",J142,0)</f>
        <v>0</v>
      </c>
      <c r="BF142" s="152">
        <f t="shared" ref="BF142:BF157" si="15">IF(N142="znížená",J142,0)</f>
        <v>349.62</v>
      </c>
      <c r="BG142" s="152">
        <f t="shared" ref="BG142:BG157" si="16">IF(N142="zákl. prenesená",J142,0)</f>
        <v>0</v>
      </c>
      <c r="BH142" s="152">
        <f t="shared" ref="BH142:BH157" si="17">IF(N142="zníž. prenesená",J142,0)</f>
        <v>0</v>
      </c>
      <c r="BI142" s="152">
        <f t="shared" ref="BI142:BI157" si="18">IF(N142="nulová",J142,0)</f>
        <v>0</v>
      </c>
      <c r="BJ142" s="17" t="s">
        <v>83</v>
      </c>
      <c r="BK142" s="152">
        <f t="shared" ref="BK142:BK157" si="19">ROUND(I142*H142,2)</f>
        <v>349.62</v>
      </c>
      <c r="BL142" s="17" t="s">
        <v>155</v>
      </c>
      <c r="BM142" s="151" t="s">
        <v>250</v>
      </c>
    </row>
    <row r="143" spans="2:65" s="1" customFormat="1" ht="16.5" customHeight="1">
      <c r="B143" s="139"/>
      <c r="C143" s="140" t="s">
        <v>201</v>
      </c>
      <c r="D143" s="140" t="s">
        <v>151</v>
      </c>
      <c r="E143" s="141" t="s">
        <v>1265</v>
      </c>
      <c r="F143" s="142" t="s">
        <v>1266</v>
      </c>
      <c r="G143" s="143" t="s">
        <v>185</v>
      </c>
      <c r="H143" s="144">
        <v>3</v>
      </c>
      <c r="I143" s="145">
        <v>77.040000000000006</v>
      </c>
      <c r="J143" s="145">
        <f t="shared" si="10"/>
        <v>231.12</v>
      </c>
      <c r="K143" s="146"/>
      <c r="L143" s="29"/>
      <c r="M143" s="147" t="s">
        <v>1</v>
      </c>
      <c r="N143" s="148" t="s">
        <v>37</v>
      </c>
      <c r="O143" s="149">
        <v>0</v>
      </c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155</v>
      </c>
      <c r="AT143" s="151" t="s">
        <v>151</v>
      </c>
      <c r="AU143" s="151" t="s">
        <v>12</v>
      </c>
      <c r="AY143" s="17" t="s">
        <v>148</v>
      </c>
      <c r="BE143" s="152">
        <f t="shared" si="14"/>
        <v>0</v>
      </c>
      <c r="BF143" s="152">
        <f t="shared" si="15"/>
        <v>231.12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7" t="s">
        <v>83</v>
      </c>
      <c r="BK143" s="152">
        <f t="shared" si="19"/>
        <v>231.12</v>
      </c>
      <c r="BL143" s="17" t="s">
        <v>155</v>
      </c>
      <c r="BM143" s="151" t="s">
        <v>254</v>
      </c>
    </row>
    <row r="144" spans="2:65" s="1" customFormat="1" ht="16.5" customHeight="1">
      <c r="B144" s="139"/>
      <c r="C144" s="140" t="s">
        <v>256</v>
      </c>
      <c r="D144" s="140" t="s">
        <v>151</v>
      </c>
      <c r="E144" s="141" t="s">
        <v>1267</v>
      </c>
      <c r="F144" s="142" t="s">
        <v>1235</v>
      </c>
      <c r="G144" s="143" t="s">
        <v>185</v>
      </c>
      <c r="H144" s="144">
        <v>4</v>
      </c>
      <c r="I144" s="145">
        <v>7.89</v>
      </c>
      <c r="J144" s="145">
        <f t="shared" si="10"/>
        <v>31.56</v>
      </c>
      <c r="K144" s="146"/>
      <c r="L144" s="29"/>
      <c r="M144" s="147" t="s">
        <v>1</v>
      </c>
      <c r="N144" s="148" t="s">
        <v>37</v>
      </c>
      <c r="O144" s="149">
        <v>0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155</v>
      </c>
      <c r="AT144" s="151" t="s">
        <v>151</v>
      </c>
      <c r="AU144" s="151" t="s">
        <v>12</v>
      </c>
      <c r="AY144" s="17" t="s">
        <v>148</v>
      </c>
      <c r="BE144" s="152">
        <f t="shared" si="14"/>
        <v>0</v>
      </c>
      <c r="BF144" s="152">
        <f t="shared" si="15"/>
        <v>31.56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7" t="s">
        <v>83</v>
      </c>
      <c r="BK144" s="152">
        <f t="shared" si="19"/>
        <v>31.56</v>
      </c>
      <c r="BL144" s="17" t="s">
        <v>155</v>
      </c>
      <c r="BM144" s="151" t="s">
        <v>260</v>
      </c>
    </row>
    <row r="145" spans="2:65" s="1" customFormat="1" ht="16.5" customHeight="1">
      <c r="B145" s="139"/>
      <c r="C145" s="140" t="s">
        <v>207</v>
      </c>
      <c r="D145" s="140" t="s">
        <v>151</v>
      </c>
      <c r="E145" s="141" t="s">
        <v>1268</v>
      </c>
      <c r="F145" s="142" t="s">
        <v>1237</v>
      </c>
      <c r="G145" s="143" t="s">
        <v>185</v>
      </c>
      <c r="H145" s="144">
        <v>2</v>
      </c>
      <c r="I145" s="145">
        <v>6.56</v>
      </c>
      <c r="J145" s="145">
        <f t="shared" si="10"/>
        <v>13.12</v>
      </c>
      <c r="K145" s="146"/>
      <c r="L145" s="29"/>
      <c r="M145" s="147" t="s">
        <v>1</v>
      </c>
      <c r="N145" s="148" t="s">
        <v>37</v>
      </c>
      <c r="O145" s="149">
        <v>0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155</v>
      </c>
      <c r="AT145" s="151" t="s">
        <v>151</v>
      </c>
      <c r="AU145" s="151" t="s">
        <v>12</v>
      </c>
      <c r="AY145" s="17" t="s">
        <v>148</v>
      </c>
      <c r="BE145" s="152">
        <f t="shared" si="14"/>
        <v>0</v>
      </c>
      <c r="BF145" s="152">
        <f t="shared" si="15"/>
        <v>13.12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7" t="s">
        <v>83</v>
      </c>
      <c r="BK145" s="152">
        <f t="shared" si="19"/>
        <v>13.12</v>
      </c>
      <c r="BL145" s="17" t="s">
        <v>155</v>
      </c>
      <c r="BM145" s="151" t="s">
        <v>263</v>
      </c>
    </row>
    <row r="146" spans="2:65" s="1" customFormat="1" ht="16.5" customHeight="1">
      <c r="B146" s="139"/>
      <c r="C146" s="140" t="s">
        <v>265</v>
      </c>
      <c r="D146" s="140" t="s">
        <v>151</v>
      </c>
      <c r="E146" s="141" t="s">
        <v>1269</v>
      </c>
      <c r="F146" s="142" t="s">
        <v>1239</v>
      </c>
      <c r="G146" s="143" t="s">
        <v>1240</v>
      </c>
      <c r="H146" s="144">
        <v>4</v>
      </c>
      <c r="I146" s="145">
        <v>14.94</v>
      </c>
      <c r="J146" s="145">
        <f t="shared" si="10"/>
        <v>59.76</v>
      </c>
      <c r="K146" s="146"/>
      <c r="L146" s="29"/>
      <c r="M146" s="147" t="s">
        <v>1</v>
      </c>
      <c r="N146" s="148" t="s">
        <v>37</v>
      </c>
      <c r="O146" s="149">
        <v>0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155</v>
      </c>
      <c r="AT146" s="151" t="s">
        <v>151</v>
      </c>
      <c r="AU146" s="151" t="s">
        <v>12</v>
      </c>
      <c r="AY146" s="17" t="s">
        <v>148</v>
      </c>
      <c r="BE146" s="152">
        <f t="shared" si="14"/>
        <v>0</v>
      </c>
      <c r="BF146" s="152">
        <f t="shared" si="15"/>
        <v>59.76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7" t="s">
        <v>83</v>
      </c>
      <c r="BK146" s="152">
        <f t="shared" si="19"/>
        <v>59.76</v>
      </c>
      <c r="BL146" s="17" t="s">
        <v>155</v>
      </c>
      <c r="BM146" s="151" t="s">
        <v>268</v>
      </c>
    </row>
    <row r="147" spans="2:65" s="1" customFormat="1" ht="16.5" customHeight="1">
      <c r="B147" s="139"/>
      <c r="C147" s="140" t="s">
        <v>212</v>
      </c>
      <c r="D147" s="140" t="s">
        <v>151</v>
      </c>
      <c r="E147" s="141" t="s">
        <v>1241</v>
      </c>
      <c r="F147" s="142" t="s">
        <v>1242</v>
      </c>
      <c r="G147" s="143" t="s">
        <v>1240</v>
      </c>
      <c r="H147" s="144">
        <v>4</v>
      </c>
      <c r="I147" s="145">
        <v>16.32</v>
      </c>
      <c r="J147" s="145">
        <f t="shared" si="10"/>
        <v>65.28</v>
      </c>
      <c r="K147" s="146"/>
      <c r="L147" s="29"/>
      <c r="M147" s="147" t="s">
        <v>1</v>
      </c>
      <c r="N147" s="148" t="s">
        <v>37</v>
      </c>
      <c r="O147" s="149">
        <v>0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155</v>
      </c>
      <c r="AT147" s="151" t="s">
        <v>151</v>
      </c>
      <c r="AU147" s="151" t="s">
        <v>12</v>
      </c>
      <c r="AY147" s="17" t="s">
        <v>148</v>
      </c>
      <c r="BE147" s="152">
        <f t="shared" si="14"/>
        <v>0</v>
      </c>
      <c r="BF147" s="152">
        <f t="shared" si="15"/>
        <v>65.28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7" t="s">
        <v>83</v>
      </c>
      <c r="BK147" s="152">
        <f t="shared" si="19"/>
        <v>65.28</v>
      </c>
      <c r="BL147" s="17" t="s">
        <v>155</v>
      </c>
      <c r="BM147" s="151" t="s">
        <v>271</v>
      </c>
    </row>
    <row r="148" spans="2:65" s="1" customFormat="1" ht="16.5" customHeight="1">
      <c r="B148" s="139"/>
      <c r="C148" s="140" t="s">
        <v>273</v>
      </c>
      <c r="D148" s="140" t="s">
        <v>151</v>
      </c>
      <c r="E148" s="141" t="s">
        <v>1243</v>
      </c>
      <c r="F148" s="142" t="s">
        <v>1244</v>
      </c>
      <c r="G148" s="143" t="s">
        <v>1240</v>
      </c>
      <c r="H148" s="144">
        <v>2</v>
      </c>
      <c r="I148" s="145">
        <v>12.6</v>
      </c>
      <c r="J148" s="145">
        <f t="shared" si="10"/>
        <v>25.2</v>
      </c>
      <c r="K148" s="146"/>
      <c r="L148" s="29"/>
      <c r="M148" s="147" t="s">
        <v>1</v>
      </c>
      <c r="N148" s="148" t="s">
        <v>37</v>
      </c>
      <c r="O148" s="149">
        <v>0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155</v>
      </c>
      <c r="AT148" s="151" t="s">
        <v>151</v>
      </c>
      <c r="AU148" s="151" t="s">
        <v>12</v>
      </c>
      <c r="AY148" s="17" t="s">
        <v>148</v>
      </c>
      <c r="BE148" s="152">
        <f t="shared" si="14"/>
        <v>0</v>
      </c>
      <c r="BF148" s="152">
        <f t="shared" si="15"/>
        <v>25.2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7" t="s">
        <v>83</v>
      </c>
      <c r="BK148" s="152">
        <f t="shared" si="19"/>
        <v>25.2</v>
      </c>
      <c r="BL148" s="17" t="s">
        <v>155</v>
      </c>
      <c r="BM148" s="151" t="s">
        <v>276</v>
      </c>
    </row>
    <row r="149" spans="2:65" s="1" customFormat="1" ht="16.5" customHeight="1">
      <c r="B149" s="139"/>
      <c r="C149" s="140" t="s">
        <v>217</v>
      </c>
      <c r="D149" s="140" t="s">
        <v>151</v>
      </c>
      <c r="E149" s="141" t="s">
        <v>1270</v>
      </c>
      <c r="F149" s="142" t="s">
        <v>1271</v>
      </c>
      <c r="G149" s="143" t="s">
        <v>1240</v>
      </c>
      <c r="H149" s="144">
        <v>5</v>
      </c>
      <c r="I149" s="145">
        <v>10.67</v>
      </c>
      <c r="J149" s="145">
        <f t="shared" si="10"/>
        <v>53.35</v>
      </c>
      <c r="K149" s="146"/>
      <c r="L149" s="29"/>
      <c r="M149" s="147" t="s">
        <v>1</v>
      </c>
      <c r="N149" s="148" t="s">
        <v>37</v>
      </c>
      <c r="O149" s="149">
        <v>0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155</v>
      </c>
      <c r="AT149" s="151" t="s">
        <v>151</v>
      </c>
      <c r="AU149" s="151" t="s">
        <v>12</v>
      </c>
      <c r="AY149" s="17" t="s">
        <v>148</v>
      </c>
      <c r="BE149" s="152">
        <f t="shared" si="14"/>
        <v>0</v>
      </c>
      <c r="BF149" s="152">
        <f t="shared" si="15"/>
        <v>53.35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7" t="s">
        <v>83</v>
      </c>
      <c r="BK149" s="152">
        <f t="shared" si="19"/>
        <v>53.35</v>
      </c>
      <c r="BL149" s="17" t="s">
        <v>155</v>
      </c>
      <c r="BM149" s="151" t="s">
        <v>279</v>
      </c>
    </row>
    <row r="150" spans="2:65" s="1" customFormat="1" ht="16.5" customHeight="1">
      <c r="B150" s="139"/>
      <c r="C150" s="140" t="s">
        <v>282</v>
      </c>
      <c r="D150" s="140" t="s">
        <v>151</v>
      </c>
      <c r="E150" s="141" t="s">
        <v>1272</v>
      </c>
      <c r="F150" s="142" t="s">
        <v>1246</v>
      </c>
      <c r="G150" s="143" t="s">
        <v>1240</v>
      </c>
      <c r="H150" s="144">
        <v>7</v>
      </c>
      <c r="I150" s="145">
        <v>13.48</v>
      </c>
      <c r="J150" s="145">
        <f t="shared" si="10"/>
        <v>94.36</v>
      </c>
      <c r="K150" s="146"/>
      <c r="L150" s="29"/>
      <c r="M150" s="147" t="s">
        <v>1</v>
      </c>
      <c r="N150" s="148" t="s">
        <v>37</v>
      </c>
      <c r="O150" s="149">
        <v>0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155</v>
      </c>
      <c r="AT150" s="151" t="s">
        <v>151</v>
      </c>
      <c r="AU150" s="151" t="s">
        <v>12</v>
      </c>
      <c r="AY150" s="17" t="s">
        <v>148</v>
      </c>
      <c r="BE150" s="152">
        <f t="shared" si="14"/>
        <v>0</v>
      </c>
      <c r="BF150" s="152">
        <f t="shared" si="15"/>
        <v>94.36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7" t="s">
        <v>83</v>
      </c>
      <c r="BK150" s="152">
        <f t="shared" si="19"/>
        <v>94.36</v>
      </c>
      <c r="BL150" s="17" t="s">
        <v>155</v>
      </c>
      <c r="BM150" s="151" t="s">
        <v>285</v>
      </c>
    </row>
    <row r="151" spans="2:65" s="1" customFormat="1" ht="16.5" customHeight="1">
      <c r="B151" s="139"/>
      <c r="C151" s="140" t="s">
        <v>222</v>
      </c>
      <c r="D151" s="140" t="s">
        <v>151</v>
      </c>
      <c r="E151" s="141" t="s">
        <v>1273</v>
      </c>
      <c r="F151" s="142" t="s">
        <v>1274</v>
      </c>
      <c r="G151" s="143" t="s">
        <v>1240</v>
      </c>
      <c r="H151" s="144">
        <v>20</v>
      </c>
      <c r="I151" s="145">
        <v>19.04</v>
      </c>
      <c r="J151" s="145">
        <f t="shared" si="10"/>
        <v>380.8</v>
      </c>
      <c r="K151" s="146"/>
      <c r="L151" s="29"/>
      <c r="M151" s="147" t="s">
        <v>1</v>
      </c>
      <c r="N151" s="148" t="s">
        <v>37</v>
      </c>
      <c r="O151" s="149">
        <v>0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155</v>
      </c>
      <c r="AT151" s="151" t="s">
        <v>151</v>
      </c>
      <c r="AU151" s="151" t="s">
        <v>12</v>
      </c>
      <c r="AY151" s="17" t="s">
        <v>148</v>
      </c>
      <c r="BE151" s="152">
        <f t="shared" si="14"/>
        <v>0</v>
      </c>
      <c r="BF151" s="152">
        <f t="shared" si="15"/>
        <v>380.8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7" t="s">
        <v>83</v>
      </c>
      <c r="BK151" s="152">
        <f t="shared" si="19"/>
        <v>380.8</v>
      </c>
      <c r="BL151" s="17" t="s">
        <v>155</v>
      </c>
      <c r="BM151" s="151" t="s">
        <v>293</v>
      </c>
    </row>
    <row r="152" spans="2:65" s="1" customFormat="1" ht="16.5" customHeight="1">
      <c r="B152" s="139"/>
      <c r="C152" s="140" t="s">
        <v>296</v>
      </c>
      <c r="D152" s="140" t="s">
        <v>151</v>
      </c>
      <c r="E152" s="141" t="s">
        <v>1275</v>
      </c>
      <c r="F152" s="142" t="s">
        <v>1276</v>
      </c>
      <c r="G152" s="143" t="s">
        <v>1240</v>
      </c>
      <c r="H152" s="144">
        <v>4</v>
      </c>
      <c r="I152" s="145">
        <v>16.53</v>
      </c>
      <c r="J152" s="145">
        <f t="shared" si="10"/>
        <v>66.12</v>
      </c>
      <c r="K152" s="146"/>
      <c r="L152" s="29"/>
      <c r="M152" s="147" t="s">
        <v>1</v>
      </c>
      <c r="N152" s="148" t="s">
        <v>37</v>
      </c>
      <c r="O152" s="149">
        <v>0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155</v>
      </c>
      <c r="AT152" s="151" t="s">
        <v>151</v>
      </c>
      <c r="AU152" s="151" t="s">
        <v>12</v>
      </c>
      <c r="AY152" s="17" t="s">
        <v>148</v>
      </c>
      <c r="BE152" s="152">
        <f t="shared" si="14"/>
        <v>0</v>
      </c>
      <c r="BF152" s="152">
        <f t="shared" si="15"/>
        <v>66.12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7" t="s">
        <v>83</v>
      </c>
      <c r="BK152" s="152">
        <f t="shared" si="19"/>
        <v>66.12</v>
      </c>
      <c r="BL152" s="17" t="s">
        <v>155</v>
      </c>
      <c r="BM152" s="151" t="s">
        <v>299</v>
      </c>
    </row>
    <row r="153" spans="2:65" s="1" customFormat="1" ht="16.5" customHeight="1">
      <c r="B153" s="139"/>
      <c r="C153" s="140" t="s">
        <v>226</v>
      </c>
      <c r="D153" s="140" t="s">
        <v>151</v>
      </c>
      <c r="E153" s="141" t="s">
        <v>1277</v>
      </c>
      <c r="F153" s="142" t="s">
        <v>1278</v>
      </c>
      <c r="G153" s="143" t="s">
        <v>1240</v>
      </c>
      <c r="H153" s="144">
        <v>15</v>
      </c>
      <c r="I153" s="145">
        <v>12.6</v>
      </c>
      <c r="J153" s="145">
        <f t="shared" si="10"/>
        <v>189</v>
      </c>
      <c r="K153" s="146"/>
      <c r="L153" s="29"/>
      <c r="M153" s="147" t="s">
        <v>1</v>
      </c>
      <c r="N153" s="148" t="s">
        <v>37</v>
      </c>
      <c r="O153" s="149">
        <v>0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155</v>
      </c>
      <c r="AT153" s="151" t="s">
        <v>151</v>
      </c>
      <c r="AU153" s="151" t="s">
        <v>12</v>
      </c>
      <c r="AY153" s="17" t="s">
        <v>148</v>
      </c>
      <c r="BE153" s="152">
        <f t="shared" si="14"/>
        <v>0</v>
      </c>
      <c r="BF153" s="152">
        <f t="shared" si="15"/>
        <v>189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7" t="s">
        <v>83</v>
      </c>
      <c r="BK153" s="152">
        <f t="shared" si="19"/>
        <v>189</v>
      </c>
      <c r="BL153" s="17" t="s">
        <v>155</v>
      </c>
      <c r="BM153" s="151" t="s">
        <v>304</v>
      </c>
    </row>
    <row r="154" spans="2:65" s="1" customFormat="1" ht="16.5" customHeight="1">
      <c r="B154" s="139"/>
      <c r="C154" s="140" t="s">
        <v>308</v>
      </c>
      <c r="D154" s="140" t="s">
        <v>151</v>
      </c>
      <c r="E154" s="141" t="s">
        <v>1279</v>
      </c>
      <c r="F154" s="142" t="s">
        <v>1260</v>
      </c>
      <c r="G154" s="143" t="s">
        <v>292</v>
      </c>
      <c r="H154" s="144">
        <v>1</v>
      </c>
      <c r="I154" s="145">
        <v>176</v>
      </c>
      <c r="J154" s="145">
        <f t="shared" si="10"/>
        <v>176</v>
      </c>
      <c r="K154" s="146"/>
      <c r="L154" s="29"/>
      <c r="M154" s="147" t="s">
        <v>1</v>
      </c>
      <c r="N154" s="148" t="s">
        <v>37</v>
      </c>
      <c r="O154" s="149">
        <v>0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155</v>
      </c>
      <c r="AT154" s="151" t="s">
        <v>151</v>
      </c>
      <c r="AU154" s="151" t="s">
        <v>12</v>
      </c>
      <c r="AY154" s="17" t="s">
        <v>148</v>
      </c>
      <c r="BE154" s="152">
        <f t="shared" si="14"/>
        <v>0</v>
      </c>
      <c r="BF154" s="152">
        <f t="shared" si="15"/>
        <v>176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7" t="s">
        <v>83</v>
      </c>
      <c r="BK154" s="152">
        <f t="shared" si="19"/>
        <v>176</v>
      </c>
      <c r="BL154" s="17" t="s">
        <v>155</v>
      </c>
      <c r="BM154" s="151" t="s">
        <v>311</v>
      </c>
    </row>
    <row r="155" spans="2:65" s="1" customFormat="1" ht="16.5" customHeight="1">
      <c r="B155" s="139"/>
      <c r="C155" s="140" t="s">
        <v>232</v>
      </c>
      <c r="D155" s="140" t="s">
        <v>151</v>
      </c>
      <c r="E155" s="141" t="s">
        <v>1280</v>
      </c>
      <c r="F155" s="142" t="s">
        <v>1281</v>
      </c>
      <c r="G155" s="143" t="s">
        <v>1</v>
      </c>
      <c r="H155" s="144">
        <v>1</v>
      </c>
      <c r="I155" s="145">
        <v>4315</v>
      </c>
      <c r="J155" s="145">
        <f t="shared" si="10"/>
        <v>4315</v>
      </c>
      <c r="K155" s="146"/>
      <c r="L155" s="29"/>
      <c r="M155" s="147" t="s">
        <v>1</v>
      </c>
      <c r="N155" s="148" t="s">
        <v>37</v>
      </c>
      <c r="O155" s="149">
        <v>0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155</v>
      </c>
      <c r="AT155" s="151" t="s">
        <v>151</v>
      </c>
      <c r="AU155" s="151" t="s">
        <v>12</v>
      </c>
      <c r="AY155" s="17" t="s">
        <v>148</v>
      </c>
      <c r="BE155" s="152">
        <f t="shared" si="14"/>
        <v>0</v>
      </c>
      <c r="BF155" s="152">
        <f t="shared" si="15"/>
        <v>4315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7" t="s">
        <v>83</v>
      </c>
      <c r="BK155" s="152">
        <f t="shared" si="19"/>
        <v>4315</v>
      </c>
      <c r="BL155" s="17" t="s">
        <v>155</v>
      </c>
      <c r="BM155" s="151" t="s">
        <v>314</v>
      </c>
    </row>
    <row r="156" spans="2:65" s="1" customFormat="1" ht="21.75" customHeight="1">
      <c r="B156" s="139"/>
      <c r="C156" s="140" t="s">
        <v>315</v>
      </c>
      <c r="D156" s="140" t="s">
        <v>151</v>
      </c>
      <c r="E156" s="141" t="s">
        <v>1282</v>
      </c>
      <c r="F156" s="142" t="s">
        <v>1283</v>
      </c>
      <c r="G156" s="143" t="s">
        <v>1</v>
      </c>
      <c r="H156" s="144">
        <v>1</v>
      </c>
      <c r="I156" s="145">
        <v>396</v>
      </c>
      <c r="J156" s="145">
        <f t="shared" si="10"/>
        <v>396</v>
      </c>
      <c r="K156" s="146"/>
      <c r="L156" s="29"/>
      <c r="M156" s="147" t="s">
        <v>1</v>
      </c>
      <c r="N156" s="148" t="s">
        <v>37</v>
      </c>
      <c r="O156" s="149">
        <v>0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155</v>
      </c>
      <c r="AT156" s="151" t="s">
        <v>151</v>
      </c>
      <c r="AU156" s="151" t="s">
        <v>12</v>
      </c>
      <c r="AY156" s="17" t="s">
        <v>148</v>
      </c>
      <c r="BE156" s="152">
        <f t="shared" si="14"/>
        <v>0</v>
      </c>
      <c r="BF156" s="152">
        <f t="shared" si="15"/>
        <v>396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7" t="s">
        <v>83</v>
      </c>
      <c r="BK156" s="152">
        <f t="shared" si="19"/>
        <v>396</v>
      </c>
      <c r="BL156" s="17" t="s">
        <v>155</v>
      </c>
      <c r="BM156" s="151" t="s">
        <v>318</v>
      </c>
    </row>
    <row r="157" spans="2:65" s="1" customFormat="1" ht="16.5" customHeight="1">
      <c r="B157" s="139"/>
      <c r="C157" s="140" t="s">
        <v>236</v>
      </c>
      <c r="D157" s="140" t="s">
        <v>151</v>
      </c>
      <c r="E157" s="141" t="s">
        <v>1284</v>
      </c>
      <c r="F157" s="142" t="s">
        <v>1285</v>
      </c>
      <c r="G157" s="143" t="s">
        <v>1</v>
      </c>
      <c r="H157" s="144">
        <v>1</v>
      </c>
      <c r="I157" s="145">
        <v>220</v>
      </c>
      <c r="J157" s="145">
        <f t="shared" si="10"/>
        <v>220</v>
      </c>
      <c r="K157" s="146"/>
      <c r="L157" s="29"/>
      <c r="M157" s="147" t="s">
        <v>1</v>
      </c>
      <c r="N157" s="148" t="s">
        <v>37</v>
      </c>
      <c r="O157" s="149">
        <v>0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155</v>
      </c>
      <c r="AT157" s="151" t="s">
        <v>151</v>
      </c>
      <c r="AU157" s="151" t="s">
        <v>12</v>
      </c>
      <c r="AY157" s="17" t="s">
        <v>148</v>
      </c>
      <c r="BE157" s="152">
        <f t="shared" si="14"/>
        <v>0</v>
      </c>
      <c r="BF157" s="152">
        <f t="shared" si="15"/>
        <v>220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7" t="s">
        <v>83</v>
      </c>
      <c r="BK157" s="152">
        <f t="shared" si="19"/>
        <v>220</v>
      </c>
      <c r="BL157" s="17" t="s">
        <v>155</v>
      </c>
      <c r="BM157" s="151" t="s">
        <v>321</v>
      </c>
    </row>
    <row r="158" spans="2:65" s="11" customFormat="1" ht="26" customHeight="1">
      <c r="B158" s="128"/>
      <c r="D158" s="129" t="s">
        <v>70</v>
      </c>
      <c r="E158" s="130" t="s">
        <v>359</v>
      </c>
      <c r="F158" s="130" t="s">
        <v>360</v>
      </c>
      <c r="J158" s="131">
        <f>BK158</f>
        <v>0</v>
      </c>
      <c r="L158" s="128"/>
      <c r="M158" s="166"/>
      <c r="N158" s="167"/>
      <c r="O158" s="167"/>
      <c r="P158" s="168">
        <v>0</v>
      </c>
      <c r="Q158" s="167"/>
      <c r="R158" s="168">
        <v>0</v>
      </c>
      <c r="S158" s="167"/>
      <c r="T158" s="169">
        <v>0</v>
      </c>
      <c r="AR158" s="129" t="s">
        <v>12</v>
      </c>
      <c r="AT158" s="135" t="s">
        <v>70</v>
      </c>
      <c r="AU158" s="135" t="s">
        <v>71</v>
      </c>
      <c r="AY158" s="129" t="s">
        <v>148</v>
      </c>
      <c r="BK158" s="136">
        <v>0</v>
      </c>
    </row>
    <row r="159" spans="2:65" s="1" customFormat="1" ht="7" customHeight="1">
      <c r="B159" s="44"/>
      <c r="C159" s="45"/>
      <c r="D159" s="45"/>
      <c r="E159" s="45"/>
      <c r="F159" s="45"/>
      <c r="G159" s="45"/>
      <c r="H159" s="45"/>
      <c r="I159" s="45"/>
      <c r="J159" s="45"/>
      <c r="K159" s="45"/>
      <c r="L159" s="29"/>
    </row>
  </sheetData>
  <autoFilter ref="C118:K158" xr:uid="{00000000-0009-0000-0000-000009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BM151"/>
  <sheetViews>
    <sheetView showGridLines="0" topLeftCell="A128" workbookViewId="0">
      <selection activeCell="I150" sqref="I150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111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s="1" customFormat="1" ht="12" customHeight="1">
      <c r="B8" s="29"/>
      <c r="D8" s="26" t="s">
        <v>113</v>
      </c>
      <c r="L8" s="29"/>
    </row>
    <row r="9" spans="2:46" s="1" customFormat="1" ht="16.5" customHeight="1">
      <c r="B9" s="29"/>
      <c r="E9" s="196" t="s">
        <v>1286</v>
      </c>
      <c r="F9" s="234"/>
      <c r="G9" s="234"/>
      <c r="H9" s="234"/>
      <c r="L9" s="29"/>
    </row>
    <row r="10" spans="2:46" s="1" customFormat="1" ht="1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52" t="str">
        <f>'Rekapitulácia stavby'!AN8</f>
        <v>12. 2. 2023</v>
      </c>
      <c r="L12" s="29"/>
    </row>
    <row r="13" spans="2:46" s="1" customFormat="1" ht="10.75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">
        <v>1</v>
      </c>
      <c r="L17" s="29"/>
    </row>
    <row r="18" spans="2:12" s="1" customFormat="1" ht="18" customHeight="1">
      <c r="B18" s="29"/>
      <c r="E18" s="24" t="s">
        <v>23</v>
      </c>
      <c r="I18" s="26" t="s">
        <v>24</v>
      </c>
      <c r="J18" s="24" t="s">
        <v>1</v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29"/>
    </row>
    <row r="21" spans="2:12" s="1" customFormat="1" ht="18" customHeight="1">
      <c r="B21" s="29"/>
      <c r="E21" s="24" t="str">
        <f>IF('Rekapitulácia stavby'!E17="","",'Rekapitulácia stavby'!E17)</f>
        <v xml:space="preserve"> </v>
      </c>
      <c r="I21" s="26" t="s">
        <v>24</v>
      </c>
      <c r="J21" s="24" t="str">
        <f>IF('Rekapitulácia stavby'!AN17="","",'Rekapitulácia stavby'!AN17)</f>
        <v/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22</v>
      </c>
      <c r="J23" s="24" t="str">
        <f>IF('Rekapitulácia stavby'!AN19="","",'Rekapitulácia stavby'!AN19)</f>
        <v/>
      </c>
      <c r="L23" s="29"/>
    </row>
    <row r="24" spans="2:12" s="1" customFormat="1" ht="18" customHeight="1">
      <c r="B24" s="29"/>
      <c r="E24" s="24" t="str">
        <f>IF('Rekapitulácia stavby'!E20="","",'Rekapitulácia stavby'!E20)</f>
        <v xml:space="preserve"> </v>
      </c>
      <c r="I24" s="26" t="s">
        <v>24</v>
      </c>
      <c r="J24" s="24" t="str">
        <f>IF('Rekapitulácia stavby'!AN20="","",'Rekapitulácia stavby'!AN20)</f>
        <v/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6" t="s">
        <v>30</v>
      </c>
      <c r="L26" s="29"/>
    </row>
    <row r="27" spans="2:12" s="7" customFormat="1" ht="16.5" customHeight="1">
      <c r="B27" s="94"/>
      <c r="E27" s="202" t="s">
        <v>1</v>
      </c>
      <c r="F27" s="202"/>
      <c r="G27" s="202"/>
      <c r="H27" s="202"/>
      <c r="L27" s="94"/>
    </row>
    <row r="28" spans="2:12" s="1" customFormat="1" ht="7" customHeight="1">
      <c r="B28" s="29"/>
      <c r="L28" s="29"/>
    </row>
    <row r="29" spans="2:12" s="1" customFormat="1" ht="7" customHeight="1">
      <c r="B29" s="29"/>
      <c r="D29" s="53"/>
      <c r="E29" s="53"/>
      <c r="F29" s="53"/>
      <c r="G29" s="53"/>
      <c r="H29" s="53"/>
      <c r="I29" s="53"/>
      <c r="J29" s="53"/>
      <c r="K29" s="53"/>
      <c r="L29" s="29"/>
    </row>
    <row r="30" spans="2:12" s="1" customFormat="1" ht="25.5" customHeight="1">
      <c r="B30" s="29"/>
      <c r="D30" s="95" t="s">
        <v>31</v>
      </c>
      <c r="J30" s="66">
        <f>ROUND(J122, 2)</f>
        <v>28331.8</v>
      </c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14.5" customHeight="1">
      <c r="B32" s="29"/>
      <c r="F32" s="32" t="s">
        <v>33</v>
      </c>
      <c r="I32" s="32" t="s">
        <v>32</v>
      </c>
      <c r="J32" s="32" t="s">
        <v>34</v>
      </c>
      <c r="L32" s="29"/>
    </row>
    <row r="33" spans="2:12" s="1" customFormat="1" ht="14.5" customHeight="1">
      <c r="B33" s="29"/>
      <c r="D33" s="55" t="s">
        <v>35</v>
      </c>
      <c r="E33" s="34" t="s">
        <v>36</v>
      </c>
      <c r="F33" s="96">
        <f>ROUND((SUM(BE122:BE150)),  2)</f>
        <v>0</v>
      </c>
      <c r="G33" s="97"/>
      <c r="H33" s="97"/>
      <c r="I33" s="98">
        <v>0.2</v>
      </c>
      <c r="J33" s="96">
        <f>ROUND(((SUM(BE122:BE150))*I33),  2)</f>
        <v>0</v>
      </c>
      <c r="L33" s="29"/>
    </row>
    <row r="34" spans="2:12" s="1" customFormat="1" ht="14.5" customHeight="1">
      <c r="B34" s="29"/>
      <c r="E34" s="34" t="s">
        <v>37</v>
      </c>
      <c r="F34" s="86">
        <f>ROUND((SUM(BF122:BF150)),  2)</f>
        <v>28331.8</v>
      </c>
      <c r="I34" s="99">
        <v>0.2</v>
      </c>
      <c r="J34" s="86">
        <f>ROUND(((SUM(BF122:BF150))*I34),  2)</f>
        <v>5666.36</v>
      </c>
      <c r="L34" s="29"/>
    </row>
    <row r="35" spans="2:12" s="1" customFormat="1" ht="14.5" hidden="1" customHeight="1">
      <c r="B35" s="29"/>
      <c r="E35" s="26" t="s">
        <v>38</v>
      </c>
      <c r="F35" s="86">
        <f>ROUND((SUM(BG122:BG150)),  2)</f>
        <v>0</v>
      </c>
      <c r="I35" s="99">
        <v>0.2</v>
      </c>
      <c r="J35" s="86">
        <f>0</f>
        <v>0</v>
      </c>
      <c r="L35" s="29"/>
    </row>
    <row r="36" spans="2:12" s="1" customFormat="1" ht="14.5" hidden="1" customHeight="1">
      <c r="B36" s="29"/>
      <c r="E36" s="26" t="s">
        <v>39</v>
      </c>
      <c r="F36" s="86">
        <f>ROUND((SUM(BH122:BH150)),  2)</f>
        <v>0</v>
      </c>
      <c r="I36" s="99">
        <v>0.2</v>
      </c>
      <c r="J36" s="86">
        <f>0</f>
        <v>0</v>
      </c>
      <c r="L36" s="29"/>
    </row>
    <row r="37" spans="2:12" s="1" customFormat="1" ht="14.5" hidden="1" customHeight="1">
      <c r="B37" s="29"/>
      <c r="E37" s="34" t="s">
        <v>40</v>
      </c>
      <c r="F37" s="96">
        <f>ROUND((SUM(BI122:BI150)),  2)</f>
        <v>0</v>
      </c>
      <c r="G37" s="97"/>
      <c r="H37" s="97"/>
      <c r="I37" s="98">
        <v>0</v>
      </c>
      <c r="J37" s="96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5" customHeight="1">
      <c r="B39" s="29"/>
      <c r="C39" s="100"/>
      <c r="D39" s="101" t="s">
        <v>41</v>
      </c>
      <c r="E39" s="57"/>
      <c r="F39" s="57"/>
      <c r="G39" s="102" t="s">
        <v>42</v>
      </c>
      <c r="H39" s="103" t="s">
        <v>43</v>
      </c>
      <c r="I39" s="57"/>
      <c r="J39" s="104">
        <f>SUM(J30:J37)</f>
        <v>33998.159999999996</v>
      </c>
      <c r="K39" s="105"/>
      <c r="L39" s="29"/>
    </row>
    <row r="40" spans="2:12" s="1" customFormat="1" ht="14.5" customHeight="1">
      <c r="B40" s="29"/>
      <c r="L40" s="29"/>
    </row>
    <row r="41" spans="2:12" ht="14.5" customHeight="1">
      <c r="B41" s="20"/>
      <c r="L41" s="20"/>
    </row>
    <row r="42" spans="2:12" ht="14.5" customHeight="1">
      <c r="B42" s="20"/>
      <c r="L42" s="20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47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47" s="1" customFormat="1" ht="25" hidden="1" customHeight="1">
      <c r="B82" s="29"/>
      <c r="C82" s="21" t="s">
        <v>117</v>
      </c>
      <c r="L82" s="29"/>
    </row>
    <row r="83" spans="2:47" s="1" customFormat="1" ht="7" hidden="1" customHeight="1">
      <c r="B83" s="29"/>
      <c r="L83" s="29"/>
    </row>
    <row r="84" spans="2:47" s="1" customFormat="1" ht="12" hidden="1" customHeight="1">
      <c r="B84" s="29"/>
      <c r="C84" s="26" t="s">
        <v>13</v>
      </c>
      <c r="L84" s="29"/>
    </row>
    <row r="85" spans="2:47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47" s="1" customFormat="1" ht="12" hidden="1" customHeight="1">
      <c r="B86" s="29"/>
      <c r="C86" s="26" t="s">
        <v>113</v>
      </c>
      <c r="L86" s="29"/>
    </row>
    <row r="87" spans="2:47" s="1" customFormat="1" ht="16.5" hidden="1" customHeight="1">
      <c r="B87" s="29"/>
      <c r="E87" s="196" t="str">
        <f>E9</f>
        <v>02-h - Chladenie</v>
      </c>
      <c r="F87" s="234"/>
      <c r="G87" s="234"/>
      <c r="H87" s="234"/>
      <c r="L87" s="29"/>
    </row>
    <row r="88" spans="2:47" s="1" customFormat="1" ht="7" hidden="1" customHeight="1">
      <c r="B88" s="29"/>
      <c r="L88" s="29"/>
    </row>
    <row r="89" spans="2:47" s="1" customFormat="1" ht="12" hidden="1" customHeight="1">
      <c r="B89" s="29"/>
      <c r="C89" s="26" t="s">
        <v>17</v>
      </c>
      <c r="F89" s="24" t="str">
        <f>F12</f>
        <v>Piestany</v>
      </c>
      <c r="I89" s="26" t="s">
        <v>19</v>
      </c>
      <c r="J89" s="52" t="str">
        <f>IF(J12="","",J12)</f>
        <v>12. 2. 2023</v>
      </c>
      <c r="L89" s="29"/>
    </row>
    <row r="90" spans="2:47" s="1" customFormat="1" ht="7" hidden="1" customHeight="1">
      <c r="B90" s="29"/>
      <c r="L90" s="29"/>
    </row>
    <row r="91" spans="2:47" s="1" customFormat="1" ht="15.25" hidden="1" customHeight="1">
      <c r="B91" s="29"/>
      <c r="C91" s="26" t="s">
        <v>21</v>
      </c>
      <c r="F91" s="24" t="str">
        <f>E15</f>
        <v>AGORA, s.r.o.</v>
      </c>
      <c r="I91" s="26" t="s">
        <v>26</v>
      </c>
      <c r="J91" s="27" t="str">
        <f>E21</f>
        <v xml:space="preserve"> </v>
      </c>
      <c r="L91" s="29"/>
    </row>
    <row r="92" spans="2:47" s="1" customFormat="1" ht="15.25" hidden="1" customHeight="1">
      <c r="B92" s="29"/>
      <c r="C92" s="26" t="s">
        <v>25</v>
      </c>
      <c r="F92" s="24" t="str">
        <f>IF(E18="","",E18)</f>
        <v>AGORA, s.r.o.</v>
      </c>
      <c r="I92" s="26" t="s">
        <v>29</v>
      </c>
      <c r="J92" s="27" t="str">
        <f>E24</f>
        <v xml:space="preserve"> </v>
      </c>
      <c r="L92" s="29"/>
    </row>
    <row r="93" spans="2:47" s="1" customFormat="1" ht="10.25" hidden="1" customHeight="1">
      <c r="B93" s="29"/>
      <c r="L93" s="29"/>
    </row>
    <row r="94" spans="2:47" s="1" customFormat="1" ht="29.25" hidden="1" customHeight="1">
      <c r="B94" s="29"/>
      <c r="C94" s="108" t="s">
        <v>118</v>
      </c>
      <c r="D94" s="100"/>
      <c r="E94" s="100"/>
      <c r="F94" s="100"/>
      <c r="G94" s="100"/>
      <c r="H94" s="100"/>
      <c r="I94" s="100"/>
      <c r="J94" s="109" t="s">
        <v>119</v>
      </c>
      <c r="K94" s="100"/>
      <c r="L94" s="29"/>
    </row>
    <row r="95" spans="2:47" s="1" customFormat="1" ht="10.25" hidden="1" customHeight="1">
      <c r="B95" s="29"/>
      <c r="L95" s="29"/>
    </row>
    <row r="96" spans="2:47" s="1" customFormat="1" ht="22.75" hidden="1" customHeight="1">
      <c r="B96" s="29"/>
      <c r="C96" s="110" t="s">
        <v>120</v>
      </c>
      <c r="J96" s="66">
        <f>J122</f>
        <v>28331.8</v>
      </c>
      <c r="L96" s="29"/>
      <c r="AU96" s="17" t="s">
        <v>121</v>
      </c>
    </row>
    <row r="97" spans="2:12" s="8" customFormat="1" ht="25" hidden="1" customHeight="1">
      <c r="B97" s="111"/>
      <c r="D97" s="112" t="s">
        <v>1287</v>
      </c>
      <c r="E97" s="113"/>
      <c r="F97" s="113"/>
      <c r="G97" s="113"/>
      <c r="H97" s="113"/>
      <c r="I97" s="113"/>
      <c r="J97" s="114">
        <f>J123</f>
        <v>28331.8</v>
      </c>
      <c r="L97" s="111"/>
    </row>
    <row r="98" spans="2:12" s="9" customFormat="1" ht="20" hidden="1" customHeight="1">
      <c r="B98" s="115"/>
      <c r="D98" s="116" t="s">
        <v>1288</v>
      </c>
      <c r="E98" s="117"/>
      <c r="F98" s="117"/>
      <c r="G98" s="117"/>
      <c r="H98" s="117"/>
      <c r="I98" s="117"/>
      <c r="J98" s="118">
        <f>J124</f>
        <v>7111</v>
      </c>
      <c r="L98" s="115"/>
    </row>
    <row r="99" spans="2:12" s="9" customFormat="1" ht="20" hidden="1" customHeight="1">
      <c r="B99" s="115"/>
      <c r="D99" s="116" t="s">
        <v>1289</v>
      </c>
      <c r="E99" s="117"/>
      <c r="F99" s="117"/>
      <c r="G99" s="117"/>
      <c r="H99" s="117"/>
      <c r="I99" s="117"/>
      <c r="J99" s="118">
        <f>J126</f>
        <v>9060.44</v>
      </c>
      <c r="L99" s="115"/>
    </row>
    <row r="100" spans="2:12" s="9" customFormat="1" ht="20" hidden="1" customHeight="1">
      <c r="B100" s="115"/>
      <c r="D100" s="116" t="s">
        <v>1290</v>
      </c>
      <c r="E100" s="117"/>
      <c r="F100" s="117"/>
      <c r="G100" s="117"/>
      <c r="H100" s="117"/>
      <c r="I100" s="117"/>
      <c r="J100" s="118">
        <f>J136</f>
        <v>743.95</v>
      </c>
      <c r="L100" s="115"/>
    </row>
    <row r="101" spans="2:12" s="9" customFormat="1" ht="20" hidden="1" customHeight="1">
      <c r="B101" s="115"/>
      <c r="D101" s="116" t="s">
        <v>1291</v>
      </c>
      <c r="E101" s="117"/>
      <c r="F101" s="117"/>
      <c r="G101" s="117"/>
      <c r="H101" s="117"/>
      <c r="I101" s="117"/>
      <c r="J101" s="118">
        <f>J140</f>
        <v>11416.41</v>
      </c>
      <c r="L101" s="115"/>
    </row>
    <row r="102" spans="2:12" s="8" customFormat="1" ht="25" hidden="1" customHeight="1">
      <c r="B102" s="111"/>
      <c r="D102" s="112" t="s">
        <v>133</v>
      </c>
      <c r="E102" s="113"/>
      <c r="F102" s="113"/>
      <c r="G102" s="113"/>
      <c r="H102" s="113"/>
      <c r="I102" s="113"/>
      <c r="J102" s="114">
        <f>J150</f>
        <v>0</v>
      </c>
      <c r="L102" s="111"/>
    </row>
    <row r="103" spans="2:12" s="1" customFormat="1" ht="21.75" hidden="1" customHeight="1">
      <c r="B103" s="29"/>
      <c r="L103" s="29"/>
    </row>
    <row r="104" spans="2:12" s="1" customFormat="1" ht="7" hidden="1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29"/>
    </row>
    <row r="105" spans="2:12" ht="11" hidden="1"/>
    <row r="106" spans="2:12" ht="11" hidden="1"/>
    <row r="107" spans="2:12" ht="11" hidden="1"/>
    <row r="108" spans="2:12" s="1" customFormat="1" ht="7" customHeight="1"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29"/>
    </row>
    <row r="109" spans="2:12" s="1" customFormat="1" ht="25" customHeight="1">
      <c r="B109" s="29"/>
      <c r="C109" s="21" t="s">
        <v>134</v>
      </c>
      <c r="L109" s="29"/>
    </row>
    <row r="110" spans="2:12" s="1" customFormat="1" ht="7" customHeight="1">
      <c r="B110" s="29"/>
      <c r="L110" s="29"/>
    </row>
    <row r="111" spans="2:12" s="1" customFormat="1" ht="12" customHeight="1">
      <c r="B111" s="29"/>
      <c r="C111" s="26" t="s">
        <v>13</v>
      </c>
      <c r="L111" s="29"/>
    </row>
    <row r="112" spans="2:12" s="1" customFormat="1" ht="16.5" customHeight="1">
      <c r="B112" s="29"/>
      <c r="E112" s="232" t="str">
        <f>E7</f>
        <v>NÚRCH - modernizácia vybraných rehabilitačných priestorov</v>
      </c>
      <c r="F112" s="233"/>
      <c r="G112" s="233"/>
      <c r="H112" s="233"/>
      <c r="L112" s="29"/>
    </row>
    <row r="113" spans="2:65" s="1" customFormat="1" ht="12" customHeight="1">
      <c r="B113" s="29"/>
      <c r="C113" s="26" t="s">
        <v>113</v>
      </c>
      <c r="L113" s="29"/>
    </row>
    <row r="114" spans="2:65" s="1" customFormat="1" ht="16.5" customHeight="1">
      <c r="B114" s="29"/>
      <c r="E114" s="196" t="str">
        <f>E9</f>
        <v>02-h - Chladenie</v>
      </c>
      <c r="F114" s="234"/>
      <c r="G114" s="234"/>
      <c r="H114" s="234"/>
      <c r="L114" s="29"/>
    </row>
    <row r="115" spans="2:65" s="1" customFormat="1" ht="7" customHeight="1">
      <c r="B115" s="29"/>
      <c r="L115" s="29"/>
    </row>
    <row r="116" spans="2:65" s="1" customFormat="1" ht="12" customHeight="1">
      <c r="B116" s="29"/>
      <c r="C116" s="26" t="s">
        <v>17</v>
      </c>
      <c r="F116" s="24" t="str">
        <f>F12</f>
        <v>Piestany</v>
      </c>
      <c r="I116" s="26" t="s">
        <v>19</v>
      </c>
      <c r="J116" s="52" t="str">
        <f>IF(J12="","",J12)</f>
        <v>12. 2. 2023</v>
      </c>
      <c r="L116" s="29"/>
    </row>
    <row r="117" spans="2:65" s="1" customFormat="1" ht="7" customHeight="1">
      <c r="B117" s="29"/>
      <c r="L117" s="29"/>
    </row>
    <row r="118" spans="2:65" s="1" customFormat="1" ht="15.25" customHeight="1">
      <c r="B118" s="29"/>
      <c r="C118" s="26" t="s">
        <v>21</v>
      </c>
      <c r="F118" s="24" t="str">
        <f>E15</f>
        <v>AGORA, s.r.o.</v>
      </c>
      <c r="I118" s="26" t="s">
        <v>26</v>
      </c>
      <c r="J118" s="27" t="str">
        <f>E21</f>
        <v xml:space="preserve"> </v>
      </c>
      <c r="L118" s="29"/>
    </row>
    <row r="119" spans="2:65" s="1" customFormat="1" ht="15.25" customHeight="1">
      <c r="B119" s="29"/>
      <c r="C119" s="26" t="s">
        <v>25</v>
      </c>
      <c r="F119" s="24" t="str">
        <f>IF(E18="","",E18)</f>
        <v>AGORA, s.r.o.</v>
      </c>
      <c r="I119" s="26" t="s">
        <v>29</v>
      </c>
      <c r="J119" s="27" t="str">
        <f>E24</f>
        <v xml:space="preserve"> </v>
      </c>
      <c r="L119" s="29"/>
    </row>
    <row r="120" spans="2:65" s="1" customFormat="1" ht="10.25" customHeight="1">
      <c r="B120" s="29"/>
      <c r="L120" s="29"/>
    </row>
    <row r="121" spans="2:65" s="10" customFormat="1" ht="29.25" customHeight="1">
      <c r="B121" s="119"/>
      <c r="C121" s="120" t="s">
        <v>135</v>
      </c>
      <c r="D121" s="121" t="s">
        <v>56</v>
      </c>
      <c r="E121" s="121" t="s">
        <v>52</v>
      </c>
      <c r="F121" s="121" t="s">
        <v>53</v>
      </c>
      <c r="G121" s="121" t="s">
        <v>136</v>
      </c>
      <c r="H121" s="121" t="s">
        <v>137</v>
      </c>
      <c r="I121" s="121" t="s">
        <v>138</v>
      </c>
      <c r="J121" s="122" t="s">
        <v>119</v>
      </c>
      <c r="K121" s="123" t="s">
        <v>139</v>
      </c>
      <c r="L121" s="119"/>
      <c r="M121" s="59" t="s">
        <v>1</v>
      </c>
      <c r="N121" s="60" t="s">
        <v>35</v>
      </c>
      <c r="O121" s="60" t="s">
        <v>140</v>
      </c>
      <c r="P121" s="60" t="s">
        <v>141</v>
      </c>
      <c r="Q121" s="60" t="s">
        <v>142</v>
      </c>
      <c r="R121" s="60" t="s">
        <v>143</v>
      </c>
      <c r="S121" s="60" t="s">
        <v>144</v>
      </c>
      <c r="T121" s="61" t="s">
        <v>145</v>
      </c>
    </row>
    <row r="122" spans="2:65" s="1" customFormat="1" ht="22.75" customHeight="1">
      <c r="B122" s="29"/>
      <c r="C122" s="64" t="s">
        <v>120</v>
      </c>
      <c r="J122" s="124">
        <f>BK122</f>
        <v>28331.8</v>
      </c>
      <c r="L122" s="29"/>
      <c r="M122" s="62"/>
      <c r="N122" s="53"/>
      <c r="O122" s="53"/>
      <c r="P122" s="125">
        <f>P123+P150</f>
        <v>0</v>
      </c>
      <c r="Q122" s="53"/>
      <c r="R122" s="125">
        <f>R123+R150</f>
        <v>0</v>
      </c>
      <c r="S122" s="53"/>
      <c r="T122" s="126">
        <f>T123+T150</f>
        <v>0</v>
      </c>
      <c r="AT122" s="17" t="s">
        <v>70</v>
      </c>
      <c r="AU122" s="17" t="s">
        <v>121</v>
      </c>
      <c r="BK122" s="127">
        <f>BK123+BK150</f>
        <v>28331.8</v>
      </c>
    </row>
    <row r="123" spans="2:65" s="11" customFormat="1" ht="26" customHeight="1">
      <c r="B123" s="128"/>
      <c r="D123" s="129" t="s">
        <v>70</v>
      </c>
      <c r="E123" s="130" t="s">
        <v>1292</v>
      </c>
      <c r="F123" s="130" t="s">
        <v>1293</v>
      </c>
      <c r="J123" s="131">
        <f>BK123</f>
        <v>28331.8</v>
      </c>
      <c r="L123" s="128"/>
      <c r="M123" s="132"/>
      <c r="P123" s="133">
        <f>P124+P126+P136+P140</f>
        <v>0</v>
      </c>
      <c r="R123" s="133">
        <f>R124+R126+R136+R140</f>
        <v>0</v>
      </c>
      <c r="T123" s="134">
        <f>T124+T126+T136+T140</f>
        <v>0</v>
      </c>
      <c r="AR123" s="129" t="s">
        <v>12</v>
      </c>
      <c r="AT123" s="135" t="s">
        <v>70</v>
      </c>
      <c r="AU123" s="135" t="s">
        <v>71</v>
      </c>
      <c r="AY123" s="129" t="s">
        <v>148</v>
      </c>
      <c r="BK123" s="136">
        <f>BK124+BK126+BK136+BK140</f>
        <v>28331.8</v>
      </c>
    </row>
    <row r="124" spans="2:65" s="11" customFormat="1" ht="22.75" customHeight="1">
      <c r="B124" s="128"/>
      <c r="D124" s="129" t="s">
        <v>70</v>
      </c>
      <c r="E124" s="137" t="s">
        <v>1220</v>
      </c>
      <c r="F124" s="137" t="s">
        <v>1294</v>
      </c>
      <c r="J124" s="138">
        <f>BK124</f>
        <v>7111</v>
      </c>
      <c r="L124" s="128"/>
      <c r="M124" s="132"/>
      <c r="P124" s="133">
        <f>P125</f>
        <v>0</v>
      </c>
      <c r="R124" s="133">
        <f>R125</f>
        <v>0</v>
      </c>
      <c r="T124" s="134">
        <f>T125</f>
        <v>0</v>
      </c>
      <c r="AR124" s="129" t="s">
        <v>12</v>
      </c>
      <c r="AT124" s="135" t="s">
        <v>70</v>
      </c>
      <c r="AU124" s="135" t="s">
        <v>12</v>
      </c>
      <c r="AY124" s="129" t="s">
        <v>148</v>
      </c>
      <c r="BK124" s="136">
        <f>BK125</f>
        <v>7111</v>
      </c>
    </row>
    <row r="125" spans="2:65" s="1" customFormat="1" ht="16.5" customHeight="1">
      <c r="B125" s="139"/>
      <c r="C125" s="170" t="s">
        <v>12</v>
      </c>
      <c r="D125" s="170" t="s">
        <v>408</v>
      </c>
      <c r="E125" s="171" t="s">
        <v>1295</v>
      </c>
      <c r="F125" s="172" t="s">
        <v>1296</v>
      </c>
      <c r="G125" s="173" t="s">
        <v>185</v>
      </c>
      <c r="H125" s="174">
        <v>1</v>
      </c>
      <c r="I125" s="175">
        <v>7111</v>
      </c>
      <c r="J125" s="175">
        <f>ROUND(I125*H125,2)</f>
        <v>7111</v>
      </c>
      <c r="K125" s="176"/>
      <c r="L125" s="177"/>
      <c r="M125" s="178" t="s">
        <v>1</v>
      </c>
      <c r="N125" s="179" t="s">
        <v>37</v>
      </c>
      <c r="O125" s="149">
        <v>0</v>
      </c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AR125" s="151" t="s">
        <v>172</v>
      </c>
      <c r="AT125" s="151" t="s">
        <v>408</v>
      </c>
      <c r="AU125" s="151" t="s">
        <v>83</v>
      </c>
      <c r="AY125" s="17" t="s">
        <v>148</v>
      </c>
      <c r="BE125" s="152">
        <f>IF(N125="základná",J125,0)</f>
        <v>0</v>
      </c>
      <c r="BF125" s="152">
        <f>IF(N125="znížená",J125,0)</f>
        <v>7111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7" t="s">
        <v>83</v>
      </c>
      <c r="BK125" s="152">
        <f>ROUND(I125*H125,2)</f>
        <v>7111</v>
      </c>
      <c r="BL125" s="17" t="s">
        <v>155</v>
      </c>
      <c r="BM125" s="151" t="s">
        <v>83</v>
      </c>
    </row>
    <row r="126" spans="2:65" s="11" customFormat="1" ht="22.75" customHeight="1">
      <c r="B126" s="128"/>
      <c r="D126" s="129" t="s">
        <v>70</v>
      </c>
      <c r="E126" s="137" t="s">
        <v>1297</v>
      </c>
      <c r="F126" s="137" t="s">
        <v>1298</v>
      </c>
      <c r="J126" s="138">
        <f>BK126</f>
        <v>9060.44</v>
      </c>
      <c r="L126" s="128"/>
      <c r="M126" s="132"/>
      <c r="P126" s="133">
        <f>SUM(P127:P135)</f>
        <v>0</v>
      </c>
      <c r="R126" s="133">
        <f>SUM(R127:R135)</f>
        <v>0</v>
      </c>
      <c r="T126" s="134">
        <f>SUM(T127:T135)</f>
        <v>0</v>
      </c>
      <c r="AR126" s="129" t="s">
        <v>12</v>
      </c>
      <c r="AT126" s="135" t="s">
        <v>70</v>
      </c>
      <c r="AU126" s="135" t="s">
        <v>12</v>
      </c>
      <c r="AY126" s="129" t="s">
        <v>148</v>
      </c>
      <c r="BK126" s="136">
        <f>SUM(BK127:BK135)</f>
        <v>9060.44</v>
      </c>
    </row>
    <row r="127" spans="2:65" s="1" customFormat="1" ht="16.5" customHeight="1">
      <c r="B127" s="139"/>
      <c r="C127" s="170" t="s">
        <v>83</v>
      </c>
      <c r="D127" s="170" t="s">
        <v>408</v>
      </c>
      <c r="E127" s="171" t="s">
        <v>1263</v>
      </c>
      <c r="F127" s="172" t="s">
        <v>1299</v>
      </c>
      <c r="G127" s="173" t="s">
        <v>185</v>
      </c>
      <c r="H127" s="174">
        <v>1</v>
      </c>
      <c r="I127" s="175">
        <v>870.01</v>
      </c>
      <c r="J127" s="175">
        <f t="shared" ref="J127:J135" si="0">ROUND(I127*H127,2)</f>
        <v>870.01</v>
      </c>
      <c r="K127" s="176"/>
      <c r="L127" s="177"/>
      <c r="M127" s="178" t="s">
        <v>1</v>
      </c>
      <c r="N127" s="179" t="s">
        <v>37</v>
      </c>
      <c r="O127" s="149">
        <v>0</v>
      </c>
      <c r="P127" s="149">
        <f t="shared" ref="P127:P135" si="1">O127*H127</f>
        <v>0</v>
      </c>
      <c r="Q127" s="149">
        <v>0</v>
      </c>
      <c r="R127" s="149">
        <f t="shared" ref="R127:R135" si="2">Q127*H127</f>
        <v>0</v>
      </c>
      <c r="S127" s="149">
        <v>0</v>
      </c>
      <c r="T127" s="150">
        <f t="shared" ref="T127:T135" si="3">S127*H127</f>
        <v>0</v>
      </c>
      <c r="AR127" s="151" t="s">
        <v>172</v>
      </c>
      <c r="AT127" s="151" t="s">
        <v>408</v>
      </c>
      <c r="AU127" s="151" t="s">
        <v>83</v>
      </c>
      <c r="AY127" s="17" t="s">
        <v>148</v>
      </c>
      <c r="BE127" s="152">
        <f t="shared" ref="BE127:BE135" si="4">IF(N127="základná",J127,0)</f>
        <v>0</v>
      </c>
      <c r="BF127" s="152">
        <f t="shared" ref="BF127:BF135" si="5">IF(N127="znížená",J127,0)</f>
        <v>870.01</v>
      </c>
      <c r="BG127" s="152">
        <f t="shared" ref="BG127:BG135" si="6">IF(N127="zákl. prenesená",J127,0)</f>
        <v>0</v>
      </c>
      <c r="BH127" s="152">
        <f t="shared" ref="BH127:BH135" si="7">IF(N127="zníž. prenesená",J127,0)</f>
        <v>0</v>
      </c>
      <c r="BI127" s="152">
        <f t="shared" ref="BI127:BI135" si="8">IF(N127="nulová",J127,0)</f>
        <v>0</v>
      </c>
      <c r="BJ127" s="17" t="s">
        <v>83</v>
      </c>
      <c r="BK127" s="152">
        <f t="shared" ref="BK127:BK135" si="9">ROUND(I127*H127,2)</f>
        <v>870.01</v>
      </c>
      <c r="BL127" s="17" t="s">
        <v>155</v>
      </c>
      <c r="BM127" s="151" t="s">
        <v>155</v>
      </c>
    </row>
    <row r="128" spans="2:65" s="1" customFormat="1" ht="21.75" customHeight="1">
      <c r="B128" s="139"/>
      <c r="C128" s="170" t="s">
        <v>163</v>
      </c>
      <c r="D128" s="170" t="s">
        <v>408</v>
      </c>
      <c r="E128" s="171" t="s">
        <v>1300</v>
      </c>
      <c r="F128" s="172" t="s">
        <v>1301</v>
      </c>
      <c r="G128" s="173" t="s">
        <v>185</v>
      </c>
      <c r="H128" s="174">
        <v>1</v>
      </c>
      <c r="I128" s="175">
        <v>106.89</v>
      </c>
      <c r="J128" s="175">
        <f t="shared" si="0"/>
        <v>106.89</v>
      </c>
      <c r="K128" s="176"/>
      <c r="L128" s="177"/>
      <c r="M128" s="178" t="s">
        <v>1</v>
      </c>
      <c r="N128" s="179" t="s">
        <v>37</v>
      </c>
      <c r="O128" s="149">
        <v>0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172</v>
      </c>
      <c r="AT128" s="151" t="s">
        <v>408</v>
      </c>
      <c r="AU128" s="151" t="s">
        <v>83</v>
      </c>
      <c r="AY128" s="17" t="s">
        <v>148</v>
      </c>
      <c r="BE128" s="152">
        <f t="shared" si="4"/>
        <v>0</v>
      </c>
      <c r="BF128" s="152">
        <f t="shared" si="5"/>
        <v>106.89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83</v>
      </c>
      <c r="BK128" s="152">
        <f t="shared" si="9"/>
        <v>106.89</v>
      </c>
      <c r="BL128" s="17" t="s">
        <v>155</v>
      </c>
      <c r="BM128" s="151" t="s">
        <v>166</v>
      </c>
    </row>
    <row r="129" spans="2:65" s="1" customFormat="1" ht="16.5" customHeight="1">
      <c r="B129" s="139"/>
      <c r="C129" s="170" t="s">
        <v>155</v>
      </c>
      <c r="D129" s="170" t="s">
        <v>408</v>
      </c>
      <c r="E129" s="171" t="s">
        <v>1302</v>
      </c>
      <c r="F129" s="172" t="s">
        <v>1303</v>
      </c>
      <c r="G129" s="173" t="s">
        <v>185</v>
      </c>
      <c r="H129" s="174">
        <v>6</v>
      </c>
      <c r="I129" s="175">
        <v>820</v>
      </c>
      <c r="J129" s="175">
        <f t="shared" si="0"/>
        <v>4920</v>
      </c>
      <c r="K129" s="176"/>
      <c r="L129" s="177"/>
      <c r="M129" s="178" t="s">
        <v>1</v>
      </c>
      <c r="N129" s="179" t="s">
        <v>37</v>
      </c>
      <c r="O129" s="149">
        <v>0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172</v>
      </c>
      <c r="AT129" s="151" t="s">
        <v>408</v>
      </c>
      <c r="AU129" s="151" t="s">
        <v>83</v>
      </c>
      <c r="AY129" s="17" t="s">
        <v>148</v>
      </c>
      <c r="BE129" s="152">
        <f t="shared" si="4"/>
        <v>0</v>
      </c>
      <c r="BF129" s="152">
        <f t="shared" si="5"/>
        <v>4920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83</v>
      </c>
      <c r="BK129" s="152">
        <f t="shared" si="9"/>
        <v>4920</v>
      </c>
      <c r="BL129" s="17" t="s">
        <v>155</v>
      </c>
      <c r="BM129" s="151" t="s">
        <v>172</v>
      </c>
    </row>
    <row r="130" spans="2:65" s="1" customFormat="1" ht="21.75" customHeight="1">
      <c r="B130" s="139"/>
      <c r="C130" s="170" t="s">
        <v>173</v>
      </c>
      <c r="D130" s="170" t="s">
        <v>408</v>
      </c>
      <c r="E130" s="171" t="s">
        <v>1300</v>
      </c>
      <c r="F130" s="172" t="s">
        <v>1301</v>
      </c>
      <c r="G130" s="173" t="s">
        <v>185</v>
      </c>
      <c r="H130" s="174">
        <v>6</v>
      </c>
      <c r="I130" s="175">
        <v>106.89</v>
      </c>
      <c r="J130" s="175">
        <f t="shared" si="0"/>
        <v>641.34</v>
      </c>
      <c r="K130" s="176"/>
      <c r="L130" s="177"/>
      <c r="M130" s="178" t="s">
        <v>1</v>
      </c>
      <c r="N130" s="179" t="s">
        <v>37</v>
      </c>
      <c r="O130" s="149">
        <v>0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172</v>
      </c>
      <c r="AT130" s="151" t="s">
        <v>408</v>
      </c>
      <c r="AU130" s="151" t="s">
        <v>83</v>
      </c>
      <c r="AY130" s="17" t="s">
        <v>148</v>
      </c>
      <c r="BE130" s="152">
        <f t="shared" si="4"/>
        <v>0</v>
      </c>
      <c r="BF130" s="152">
        <f t="shared" si="5"/>
        <v>641.34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83</v>
      </c>
      <c r="BK130" s="152">
        <f t="shared" si="9"/>
        <v>641.34</v>
      </c>
      <c r="BL130" s="17" t="s">
        <v>155</v>
      </c>
      <c r="BM130" s="151" t="s">
        <v>176</v>
      </c>
    </row>
    <row r="131" spans="2:65" s="1" customFormat="1" ht="16.5" customHeight="1">
      <c r="B131" s="139"/>
      <c r="C131" s="170" t="s">
        <v>166</v>
      </c>
      <c r="D131" s="170" t="s">
        <v>408</v>
      </c>
      <c r="E131" s="171" t="s">
        <v>1304</v>
      </c>
      <c r="F131" s="172" t="s">
        <v>1305</v>
      </c>
      <c r="G131" s="173" t="s">
        <v>185</v>
      </c>
      <c r="H131" s="174">
        <v>1</v>
      </c>
      <c r="I131" s="175">
        <v>980.01</v>
      </c>
      <c r="J131" s="175">
        <f t="shared" si="0"/>
        <v>980.01</v>
      </c>
      <c r="K131" s="176"/>
      <c r="L131" s="177"/>
      <c r="M131" s="178" t="s">
        <v>1</v>
      </c>
      <c r="N131" s="179" t="s">
        <v>37</v>
      </c>
      <c r="O131" s="149">
        <v>0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172</v>
      </c>
      <c r="AT131" s="151" t="s">
        <v>408</v>
      </c>
      <c r="AU131" s="151" t="s">
        <v>83</v>
      </c>
      <c r="AY131" s="17" t="s">
        <v>148</v>
      </c>
      <c r="BE131" s="152">
        <f t="shared" si="4"/>
        <v>0</v>
      </c>
      <c r="BF131" s="152">
        <f t="shared" si="5"/>
        <v>980.01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83</v>
      </c>
      <c r="BK131" s="152">
        <f t="shared" si="9"/>
        <v>980.01</v>
      </c>
      <c r="BL131" s="17" t="s">
        <v>155</v>
      </c>
      <c r="BM131" s="151" t="s">
        <v>180</v>
      </c>
    </row>
    <row r="132" spans="2:65" s="1" customFormat="1" ht="21.75" customHeight="1">
      <c r="B132" s="139"/>
      <c r="C132" s="170" t="s">
        <v>182</v>
      </c>
      <c r="D132" s="170" t="s">
        <v>408</v>
      </c>
      <c r="E132" s="171" t="s">
        <v>1300</v>
      </c>
      <c r="F132" s="172" t="s">
        <v>1301</v>
      </c>
      <c r="G132" s="173" t="s">
        <v>185</v>
      </c>
      <c r="H132" s="174">
        <v>1</v>
      </c>
      <c r="I132" s="175">
        <v>106.89</v>
      </c>
      <c r="J132" s="175">
        <f t="shared" si="0"/>
        <v>106.89</v>
      </c>
      <c r="K132" s="176"/>
      <c r="L132" s="177"/>
      <c r="M132" s="178" t="s">
        <v>1</v>
      </c>
      <c r="N132" s="179" t="s">
        <v>37</v>
      </c>
      <c r="O132" s="149">
        <v>0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172</v>
      </c>
      <c r="AT132" s="151" t="s">
        <v>408</v>
      </c>
      <c r="AU132" s="151" t="s">
        <v>83</v>
      </c>
      <c r="AY132" s="17" t="s">
        <v>148</v>
      </c>
      <c r="BE132" s="152">
        <f t="shared" si="4"/>
        <v>0</v>
      </c>
      <c r="BF132" s="152">
        <f t="shared" si="5"/>
        <v>106.89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83</v>
      </c>
      <c r="BK132" s="152">
        <f t="shared" si="9"/>
        <v>106.89</v>
      </c>
      <c r="BL132" s="17" t="s">
        <v>155</v>
      </c>
      <c r="BM132" s="151" t="s">
        <v>186</v>
      </c>
    </row>
    <row r="133" spans="2:65" s="1" customFormat="1" ht="16.5" customHeight="1">
      <c r="B133" s="139"/>
      <c r="C133" s="170" t="s">
        <v>172</v>
      </c>
      <c r="D133" s="170" t="s">
        <v>408</v>
      </c>
      <c r="E133" s="171" t="s">
        <v>1306</v>
      </c>
      <c r="F133" s="172" t="s">
        <v>1307</v>
      </c>
      <c r="G133" s="173" t="s">
        <v>185</v>
      </c>
      <c r="H133" s="174">
        <v>1</v>
      </c>
      <c r="I133" s="175">
        <v>882.64</v>
      </c>
      <c r="J133" s="175">
        <f t="shared" si="0"/>
        <v>882.64</v>
      </c>
      <c r="K133" s="176"/>
      <c r="L133" s="177"/>
      <c r="M133" s="178" t="s">
        <v>1</v>
      </c>
      <c r="N133" s="179" t="s">
        <v>37</v>
      </c>
      <c r="O133" s="149">
        <v>0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172</v>
      </c>
      <c r="AT133" s="151" t="s">
        <v>408</v>
      </c>
      <c r="AU133" s="151" t="s">
        <v>83</v>
      </c>
      <c r="AY133" s="17" t="s">
        <v>148</v>
      </c>
      <c r="BE133" s="152">
        <f t="shared" si="4"/>
        <v>0</v>
      </c>
      <c r="BF133" s="152">
        <f t="shared" si="5"/>
        <v>882.64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83</v>
      </c>
      <c r="BK133" s="152">
        <f t="shared" si="9"/>
        <v>882.64</v>
      </c>
      <c r="BL133" s="17" t="s">
        <v>155</v>
      </c>
      <c r="BM133" s="151" t="s">
        <v>189</v>
      </c>
    </row>
    <row r="134" spans="2:65" s="1" customFormat="1" ht="21.75" customHeight="1">
      <c r="B134" s="139"/>
      <c r="C134" s="170" t="s">
        <v>149</v>
      </c>
      <c r="D134" s="170" t="s">
        <v>408</v>
      </c>
      <c r="E134" s="171" t="s">
        <v>1300</v>
      </c>
      <c r="F134" s="172" t="s">
        <v>1301</v>
      </c>
      <c r="G134" s="173" t="s">
        <v>185</v>
      </c>
      <c r="H134" s="174">
        <v>1</v>
      </c>
      <c r="I134" s="175">
        <v>106.89</v>
      </c>
      <c r="J134" s="175">
        <f t="shared" si="0"/>
        <v>106.89</v>
      </c>
      <c r="K134" s="176"/>
      <c r="L134" s="177"/>
      <c r="M134" s="178" t="s">
        <v>1</v>
      </c>
      <c r="N134" s="179" t="s">
        <v>37</v>
      </c>
      <c r="O134" s="149">
        <v>0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172</v>
      </c>
      <c r="AT134" s="151" t="s">
        <v>408</v>
      </c>
      <c r="AU134" s="151" t="s">
        <v>83</v>
      </c>
      <c r="AY134" s="17" t="s">
        <v>148</v>
      </c>
      <c r="BE134" s="152">
        <f t="shared" si="4"/>
        <v>0</v>
      </c>
      <c r="BF134" s="152">
        <f t="shared" si="5"/>
        <v>106.89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83</v>
      </c>
      <c r="BK134" s="152">
        <f t="shared" si="9"/>
        <v>106.89</v>
      </c>
      <c r="BL134" s="17" t="s">
        <v>155</v>
      </c>
      <c r="BM134" s="151" t="s">
        <v>193</v>
      </c>
    </row>
    <row r="135" spans="2:65" s="1" customFormat="1" ht="16.5" customHeight="1">
      <c r="B135" s="139"/>
      <c r="C135" s="170" t="s">
        <v>176</v>
      </c>
      <c r="D135" s="170" t="s">
        <v>408</v>
      </c>
      <c r="E135" s="171" t="s">
        <v>1308</v>
      </c>
      <c r="F135" s="172" t="s">
        <v>1309</v>
      </c>
      <c r="G135" s="173" t="s">
        <v>185</v>
      </c>
      <c r="H135" s="174">
        <v>9</v>
      </c>
      <c r="I135" s="175">
        <v>49.53</v>
      </c>
      <c r="J135" s="175">
        <f t="shared" si="0"/>
        <v>445.77</v>
      </c>
      <c r="K135" s="176"/>
      <c r="L135" s="177"/>
      <c r="M135" s="178" t="s">
        <v>1</v>
      </c>
      <c r="N135" s="179" t="s">
        <v>37</v>
      </c>
      <c r="O135" s="149">
        <v>0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172</v>
      </c>
      <c r="AT135" s="151" t="s">
        <v>408</v>
      </c>
      <c r="AU135" s="151" t="s">
        <v>83</v>
      </c>
      <c r="AY135" s="17" t="s">
        <v>148</v>
      </c>
      <c r="BE135" s="152">
        <f t="shared" si="4"/>
        <v>0</v>
      </c>
      <c r="BF135" s="152">
        <f t="shared" si="5"/>
        <v>445.77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83</v>
      </c>
      <c r="BK135" s="152">
        <f t="shared" si="9"/>
        <v>445.77</v>
      </c>
      <c r="BL135" s="17" t="s">
        <v>155</v>
      </c>
      <c r="BM135" s="151" t="s">
        <v>7</v>
      </c>
    </row>
    <row r="136" spans="2:65" s="11" customFormat="1" ht="22.75" customHeight="1">
      <c r="B136" s="128"/>
      <c r="D136" s="129" t="s">
        <v>70</v>
      </c>
      <c r="E136" s="137" t="s">
        <v>1310</v>
      </c>
      <c r="F136" s="137" t="s">
        <v>1311</v>
      </c>
      <c r="J136" s="138">
        <f>BK136</f>
        <v>743.95</v>
      </c>
      <c r="L136" s="128"/>
      <c r="M136" s="132"/>
      <c r="P136" s="133">
        <f>SUM(P137:P139)</f>
        <v>0</v>
      </c>
      <c r="R136" s="133">
        <f>SUM(R137:R139)</f>
        <v>0</v>
      </c>
      <c r="T136" s="134">
        <f>SUM(T137:T139)</f>
        <v>0</v>
      </c>
      <c r="AR136" s="129" t="s">
        <v>12</v>
      </c>
      <c r="AT136" s="135" t="s">
        <v>70</v>
      </c>
      <c r="AU136" s="135" t="s">
        <v>12</v>
      </c>
      <c r="AY136" s="129" t="s">
        <v>148</v>
      </c>
      <c r="BK136" s="136">
        <f>SUM(BK137:BK139)</f>
        <v>743.95</v>
      </c>
    </row>
    <row r="137" spans="2:65" s="1" customFormat="1" ht="16.5" customHeight="1">
      <c r="B137" s="139"/>
      <c r="C137" s="170" t="s">
        <v>198</v>
      </c>
      <c r="D137" s="170" t="s">
        <v>408</v>
      </c>
      <c r="E137" s="171" t="s">
        <v>1312</v>
      </c>
      <c r="F137" s="172" t="s">
        <v>1313</v>
      </c>
      <c r="G137" s="173" t="s">
        <v>185</v>
      </c>
      <c r="H137" s="174">
        <v>3</v>
      </c>
      <c r="I137" s="175">
        <v>60.72</v>
      </c>
      <c r="J137" s="175">
        <f>ROUND(I137*H137,2)</f>
        <v>182.16</v>
      </c>
      <c r="K137" s="176"/>
      <c r="L137" s="177"/>
      <c r="M137" s="178" t="s">
        <v>1</v>
      </c>
      <c r="N137" s="179" t="s">
        <v>37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AR137" s="151" t="s">
        <v>172</v>
      </c>
      <c r="AT137" s="151" t="s">
        <v>408</v>
      </c>
      <c r="AU137" s="151" t="s">
        <v>83</v>
      </c>
      <c r="AY137" s="17" t="s">
        <v>148</v>
      </c>
      <c r="BE137" s="152">
        <f>IF(N137="základná",J137,0)</f>
        <v>0</v>
      </c>
      <c r="BF137" s="152">
        <f>IF(N137="znížená",J137,0)</f>
        <v>182.16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182.16</v>
      </c>
      <c r="BL137" s="17" t="s">
        <v>155</v>
      </c>
      <c r="BM137" s="151" t="s">
        <v>201</v>
      </c>
    </row>
    <row r="138" spans="2:65" s="1" customFormat="1" ht="16.5" customHeight="1">
      <c r="B138" s="139"/>
      <c r="C138" s="170" t="s">
        <v>180</v>
      </c>
      <c r="D138" s="170" t="s">
        <v>408</v>
      </c>
      <c r="E138" s="171" t="s">
        <v>1314</v>
      </c>
      <c r="F138" s="172" t="s">
        <v>1315</v>
      </c>
      <c r="G138" s="173" t="s">
        <v>185</v>
      </c>
      <c r="H138" s="174">
        <v>2</v>
      </c>
      <c r="I138" s="175">
        <v>107.36</v>
      </c>
      <c r="J138" s="175">
        <f>ROUND(I138*H138,2)</f>
        <v>214.72</v>
      </c>
      <c r="K138" s="176"/>
      <c r="L138" s="177"/>
      <c r="M138" s="178" t="s">
        <v>1</v>
      </c>
      <c r="N138" s="179" t="s">
        <v>37</v>
      </c>
      <c r="O138" s="149">
        <v>0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172</v>
      </c>
      <c r="AT138" s="151" t="s">
        <v>408</v>
      </c>
      <c r="AU138" s="151" t="s">
        <v>83</v>
      </c>
      <c r="AY138" s="17" t="s">
        <v>148</v>
      </c>
      <c r="BE138" s="152">
        <f>IF(N138="základná",J138,0)</f>
        <v>0</v>
      </c>
      <c r="BF138" s="152">
        <f>IF(N138="znížená",J138,0)</f>
        <v>214.72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214.72</v>
      </c>
      <c r="BL138" s="17" t="s">
        <v>155</v>
      </c>
      <c r="BM138" s="151" t="s">
        <v>207</v>
      </c>
    </row>
    <row r="139" spans="2:65" s="1" customFormat="1" ht="16.5" customHeight="1">
      <c r="B139" s="139"/>
      <c r="C139" s="170" t="s">
        <v>209</v>
      </c>
      <c r="D139" s="170" t="s">
        <v>408</v>
      </c>
      <c r="E139" s="171" t="s">
        <v>1316</v>
      </c>
      <c r="F139" s="172" t="s">
        <v>1317</v>
      </c>
      <c r="G139" s="173" t="s">
        <v>185</v>
      </c>
      <c r="H139" s="174">
        <v>3</v>
      </c>
      <c r="I139" s="175">
        <v>115.69</v>
      </c>
      <c r="J139" s="175">
        <f>ROUND(I139*H139,2)</f>
        <v>347.07</v>
      </c>
      <c r="K139" s="176"/>
      <c r="L139" s="177"/>
      <c r="M139" s="178" t="s">
        <v>1</v>
      </c>
      <c r="N139" s="179" t="s">
        <v>37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AR139" s="151" t="s">
        <v>172</v>
      </c>
      <c r="AT139" s="151" t="s">
        <v>408</v>
      </c>
      <c r="AU139" s="151" t="s">
        <v>83</v>
      </c>
      <c r="AY139" s="17" t="s">
        <v>148</v>
      </c>
      <c r="BE139" s="152">
        <f>IF(N139="základná",J139,0)</f>
        <v>0</v>
      </c>
      <c r="BF139" s="152">
        <f>IF(N139="znížená",J139,0)</f>
        <v>347.07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347.07</v>
      </c>
      <c r="BL139" s="17" t="s">
        <v>155</v>
      </c>
      <c r="BM139" s="151" t="s">
        <v>212</v>
      </c>
    </row>
    <row r="140" spans="2:65" s="11" customFormat="1" ht="22.75" customHeight="1">
      <c r="B140" s="128"/>
      <c r="D140" s="129" t="s">
        <v>70</v>
      </c>
      <c r="E140" s="137" t="s">
        <v>1318</v>
      </c>
      <c r="F140" s="137" t="s">
        <v>1319</v>
      </c>
      <c r="J140" s="138">
        <f>BK140</f>
        <v>11416.41</v>
      </c>
      <c r="L140" s="128"/>
      <c r="M140" s="132"/>
      <c r="P140" s="133">
        <f>SUM(P141:P149)</f>
        <v>0</v>
      </c>
      <c r="R140" s="133">
        <f>SUM(R141:R149)</f>
        <v>0</v>
      </c>
      <c r="T140" s="134">
        <f>SUM(T141:T149)</f>
        <v>0</v>
      </c>
      <c r="AR140" s="129" t="s">
        <v>12</v>
      </c>
      <c r="AT140" s="135" t="s">
        <v>70</v>
      </c>
      <c r="AU140" s="135" t="s">
        <v>12</v>
      </c>
      <c r="AY140" s="129" t="s">
        <v>148</v>
      </c>
      <c r="BK140" s="136">
        <f>SUM(BK141:BK149)</f>
        <v>11416.41</v>
      </c>
    </row>
    <row r="141" spans="2:65" s="1" customFormat="1" ht="16.5" customHeight="1">
      <c r="B141" s="139"/>
      <c r="C141" s="170" t="s">
        <v>186</v>
      </c>
      <c r="D141" s="170" t="s">
        <v>408</v>
      </c>
      <c r="E141" s="171" t="s">
        <v>1320</v>
      </c>
      <c r="F141" s="172" t="s">
        <v>1321</v>
      </c>
      <c r="G141" s="173" t="s">
        <v>231</v>
      </c>
      <c r="H141" s="174">
        <v>23.1</v>
      </c>
      <c r="I141" s="175">
        <v>22</v>
      </c>
      <c r="J141" s="175">
        <f t="shared" ref="J141:J149" si="10">ROUND(I141*H141,2)</f>
        <v>508.2</v>
      </c>
      <c r="K141" s="176"/>
      <c r="L141" s="177"/>
      <c r="M141" s="178" t="s">
        <v>1</v>
      </c>
      <c r="N141" s="179" t="s">
        <v>37</v>
      </c>
      <c r="O141" s="149">
        <v>0</v>
      </c>
      <c r="P141" s="149">
        <f t="shared" ref="P141:P149" si="11">O141*H141</f>
        <v>0</v>
      </c>
      <c r="Q141" s="149">
        <v>0</v>
      </c>
      <c r="R141" s="149">
        <f t="shared" ref="R141:R149" si="12">Q141*H141</f>
        <v>0</v>
      </c>
      <c r="S141" s="149">
        <v>0</v>
      </c>
      <c r="T141" s="150">
        <f t="shared" ref="T141:T149" si="13">S141*H141</f>
        <v>0</v>
      </c>
      <c r="AR141" s="151" t="s">
        <v>172</v>
      </c>
      <c r="AT141" s="151" t="s">
        <v>408</v>
      </c>
      <c r="AU141" s="151" t="s">
        <v>83</v>
      </c>
      <c r="AY141" s="17" t="s">
        <v>148</v>
      </c>
      <c r="BE141" s="152">
        <f t="shared" ref="BE141:BE149" si="14">IF(N141="základná",J141,0)</f>
        <v>0</v>
      </c>
      <c r="BF141" s="152">
        <f t="shared" ref="BF141:BF149" si="15">IF(N141="znížená",J141,0)</f>
        <v>508.2</v>
      </c>
      <c r="BG141" s="152">
        <f t="shared" ref="BG141:BG149" si="16">IF(N141="zákl. prenesená",J141,0)</f>
        <v>0</v>
      </c>
      <c r="BH141" s="152">
        <f t="shared" ref="BH141:BH149" si="17">IF(N141="zníž. prenesená",J141,0)</f>
        <v>0</v>
      </c>
      <c r="BI141" s="152">
        <f t="shared" ref="BI141:BI149" si="18">IF(N141="nulová",J141,0)</f>
        <v>0</v>
      </c>
      <c r="BJ141" s="17" t="s">
        <v>83</v>
      </c>
      <c r="BK141" s="152">
        <f t="shared" ref="BK141:BK149" si="19">ROUND(I141*H141,2)</f>
        <v>508.2</v>
      </c>
      <c r="BL141" s="17" t="s">
        <v>155</v>
      </c>
      <c r="BM141" s="151" t="s">
        <v>217</v>
      </c>
    </row>
    <row r="142" spans="2:65" s="1" customFormat="1" ht="16.5" customHeight="1">
      <c r="B142" s="139"/>
      <c r="C142" s="170" t="s">
        <v>219</v>
      </c>
      <c r="D142" s="170" t="s">
        <v>408</v>
      </c>
      <c r="E142" s="171" t="s">
        <v>1322</v>
      </c>
      <c r="F142" s="172" t="s">
        <v>1323</v>
      </c>
      <c r="G142" s="173" t="s">
        <v>231</v>
      </c>
      <c r="H142" s="174">
        <v>12.3</v>
      </c>
      <c r="I142" s="175">
        <v>23.76</v>
      </c>
      <c r="J142" s="175">
        <f t="shared" si="10"/>
        <v>292.25</v>
      </c>
      <c r="K142" s="176"/>
      <c r="L142" s="177"/>
      <c r="M142" s="178" t="s">
        <v>1</v>
      </c>
      <c r="N142" s="179" t="s">
        <v>37</v>
      </c>
      <c r="O142" s="149">
        <v>0</v>
      </c>
      <c r="P142" s="149">
        <f t="shared" si="11"/>
        <v>0</v>
      </c>
      <c r="Q142" s="149">
        <v>0</v>
      </c>
      <c r="R142" s="149">
        <f t="shared" si="12"/>
        <v>0</v>
      </c>
      <c r="S142" s="149">
        <v>0</v>
      </c>
      <c r="T142" s="150">
        <f t="shared" si="13"/>
        <v>0</v>
      </c>
      <c r="AR142" s="151" t="s">
        <v>172</v>
      </c>
      <c r="AT142" s="151" t="s">
        <v>408</v>
      </c>
      <c r="AU142" s="151" t="s">
        <v>83</v>
      </c>
      <c r="AY142" s="17" t="s">
        <v>148</v>
      </c>
      <c r="BE142" s="152">
        <f t="shared" si="14"/>
        <v>0</v>
      </c>
      <c r="BF142" s="152">
        <f t="shared" si="15"/>
        <v>292.25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17" t="s">
        <v>83</v>
      </c>
      <c r="BK142" s="152">
        <f t="shared" si="19"/>
        <v>292.25</v>
      </c>
      <c r="BL142" s="17" t="s">
        <v>155</v>
      </c>
      <c r="BM142" s="151" t="s">
        <v>222</v>
      </c>
    </row>
    <row r="143" spans="2:65" s="1" customFormat="1" ht="16.5" customHeight="1">
      <c r="B143" s="139"/>
      <c r="C143" s="170" t="s">
        <v>189</v>
      </c>
      <c r="D143" s="170" t="s">
        <v>408</v>
      </c>
      <c r="E143" s="171" t="s">
        <v>1324</v>
      </c>
      <c r="F143" s="172" t="s">
        <v>1325</v>
      </c>
      <c r="G143" s="173" t="s">
        <v>231</v>
      </c>
      <c r="H143" s="174">
        <v>50.5</v>
      </c>
      <c r="I143" s="175">
        <v>26.4</v>
      </c>
      <c r="J143" s="175">
        <f t="shared" si="10"/>
        <v>1333.2</v>
      </c>
      <c r="K143" s="176"/>
      <c r="L143" s="177"/>
      <c r="M143" s="178" t="s">
        <v>1</v>
      </c>
      <c r="N143" s="179" t="s">
        <v>37</v>
      </c>
      <c r="O143" s="149">
        <v>0</v>
      </c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172</v>
      </c>
      <c r="AT143" s="151" t="s">
        <v>408</v>
      </c>
      <c r="AU143" s="151" t="s">
        <v>83</v>
      </c>
      <c r="AY143" s="17" t="s">
        <v>148</v>
      </c>
      <c r="BE143" s="152">
        <f t="shared" si="14"/>
        <v>0</v>
      </c>
      <c r="BF143" s="152">
        <f t="shared" si="15"/>
        <v>1333.2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7" t="s">
        <v>83</v>
      </c>
      <c r="BK143" s="152">
        <f t="shared" si="19"/>
        <v>1333.2</v>
      </c>
      <c r="BL143" s="17" t="s">
        <v>155</v>
      </c>
      <c r="BM143" s="151" t="s">
        <v>226</v>
      </c>
    </row>
    <row r="144" spans="2:65" s="1" customFormat="1" ht="16.5" customHeight="1">
      <c r="B144" s="139"/>
      <c r="C144" s="170" t="s">
        <v>228</v>
      </c>
      <c r="D144" s="170" t="s">
        <v>408</v>
      </c>
      <c r="E144" s="171" t="s">
        <v>1326</v>
      </c>
      <c r="F144" s="172" t="s">
        <v>1327</v>
      </c>
      <c r="G144" s="173" t="s">
        <v>231</v>
      </c>
      <c r="H144" s="174">
        <v>9.8000000000000007</v>
      </c>
      <c r="I144" s="175">
        <v>30.8</v>
      </c>
      <c r="J144" s="175">
        <f t="shared" si="10"/>
        <v>301.83999999999997</v>
      </c>
      <c r="K144" s="176"/>
      <c r="L144" s="177"/>
      <c r="M144" s="178" t="s">
        <v>1</v>
      </c>
      <c r="N144" s="179" t="s">
        <v>37</v>
      </c>
      <c r="O144" s="149">
        <v>0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172</v>
      </c>
      <c r="AT144" s="151" t="s">
        <v>408</v>
      </c>
      <c r="AU144" s="151" t="s">
        <v>83</v>
      </c>
      <c r="AY144" s="17" t="s">
        <v>148</v>
      </c>
      <c r="BE144" s="152">
        <f t="shared" si="14"/>
        <v>0</v>
      </c>
      <c r="BF144" s="152">
        <f t="shared" si="15"/>
        <v>301.83999999999997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7" t="s">
        <v>83</v>
      </c>
      <c r="BK144" s="152">
        <f t="shared" si="19"/>
        <v>301.83999999999997</v>
      </c>
      <c r="BL144" s="17" t="s">
        <v>155</v>
      </c>
      <c r="BM144" s="151" t="s">
        <v>232</v>
      </c>
    </row>
    <row r="145" spans="2:65" s="1" customFormat="1" ht="16.5" customHeight="1">
      <c r="B145" s="139"/>
      <c r="C145" s="170" t="s">
        <v>193</v>
      </c>
      <c r="D145" s="170" t="s">
        <v>408</v>
      </c>
      <c r="E145" s="171" t="s">
        <v>1328</v>
      </c>
      <c r="F145" s="172" t="s">
        <v>1329</v>
      </c>
      <c r="G145" s="173" t="s">
        <v>231</v>
      </c>
      <c r="H145" s="174">
        <v>7.7</v>
      </c>
      <c r="I145" s="175">
        <v>33.44</v>
      </c>
      <c r="J145" s="175">
        <f t="shared" si="10"/>
        <v>257.49</v>
      </c>
      <c r="K145" s="176"/>
      <c r="L145" s="177"/>
      <c r="M145" s="178" t="s">
        <v>1</v>
      </c>
      <c r="N145" s="179" t="s">
        <v>37</v>
      </c>
      <c r="O145" s="149">
        <v>0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172</v>
      </c>
      <c r="AT145" s="151" t="s">
        <v>408</v>
      </c>
      <c r="AU145" s="151" t="s">
        <v>83</v>
      </c>
      <c r="AY145" s="17" t="s">
        <v>148</v>
      </c>
      <c r="BE145" s="152">
        <f t="shared" si="14"/>
        <v>0</v>
      </c>
      <c r="BF145" s="152">
        <f t="shared" si="15"/>
        <v>257.49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7" t="s">
        <v>83</v>
      </c>
      <c r="BK145" s="152">
        <f t="shared" si="19"/>
        <v>257.49</v>
      </c>
      <c r="BL145" s="17" t="s">
        <v>155</v>
      </c>
      <c r="BM145" s="151" t="s">
        <v>236</v>
      </c>
    </row>
    <row r="146" spans="2:65" s="1" customFormat="1" ht="16.5" customHeight="1">
      <c r="B146" s="139"/>
      <c r="C146" s="170" t="s">
        <v>238</v>
      </c>
      <c r="D146" s="170" t="s">
        <v>408</v>
      </c>
      <c r="E146" s="171" t="s">
        <v>1330</v>
      </c>
      <c r="F146" s="172" t="s">
        <v>1331</v>
      </c>
      <c r="G146" s="173" t="s">
        <v>231</v>
      </c>
      <c r="H146" s="174">
        <v>5.2</v>
      </c>
      <c r="I146" s="175">
        <v>36.96</v>
      </c>
      <c r="J146" s="175">
        <f t="shared" si="10"/>
        <v>192.19</v>
      </c>
      <c r="K146" s="176"/>
      <c r="L146" s="177"/>
      <c r="M146" s="178" t="s">
        <v>1</v>
      </c>
      <c r="N146" s="179" t="s">
        <v>37</v>
      </c>
      <c r="O146" s="149">
        <v>0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172</v>
      </c>
      <c r="AT146" s="151" t="s">
        <v>408</v>
      </c>
      <c r="AU146" s="151" t="s">
        <v>83</v>
      </c>
      <c r="AY146" s="17" t="s">
        <v>148</v>
      </c>
      <c r="BE146" s="152">
        <f t="shared" si="14"/>
        <v>0</v>
      </c>
      <c r="BF146" s="152">
        <f t="shared" si="15"/>
        <v>192.19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7" t="s">
        <v>83</v>
      </c>
      <c r="BK146" s="152">
        <f t="shared" si="19"/>
        <v>192.19</v>
      </c>
      <c r="BL146" s="17" t="s">
        <v>155</v>
      </c>
      <c r="BM146" s="151" t="s">
        <v>241</v>
      </c>
    </row>
    <row r="147" spans="2:65" s="1" customFormat="1" ht="16.5" customHeight="1">
      <c r="B147" s="139"/>
      <c r="C147" s="170" t="s">
        <v>7</v>
      </c>
      <c r="D147" s="170" t="s">
        <v>408</v>
      </c>
      <c r="E147" s="171" t="s">
        <v>1332</v>
      </c>
      <c r="F147" s="172" t="s">
        <v>1333</v>
      </c>
      <c r="G147" s="173" t="s">
        <v>231</v>
      </c>
      <c r="H147" s="174">
        <v>17</v>
      </c>
      <c r="I147" s="175">
        <v>40.479999999999997</v>
      </c>
      <c r="J147" s="175">
        <f t="shared" si="10"/>
        <v>688.16</v>
      </c>
      <c r="K147" s="176"/>
      <c r="L147" s="177"/>
      <c r="M147" s="178" t="s">
        <v>1</v>
      </c>
      <c r="N147" s="179" t="s">
        <v>37</v>
      </c>
      <c r="O147" s="149">
        <v>0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172</v>
      </c>
      <c r="AT147" s="151" t="s">
        <v>408</v>
      </c>
      <c r="AU147" s="151" t="s">
        <v>83</v>
      </c>
      <c r="AY147" s="17" t="s">
        <v>148</v>
      </c>
      <c r="BE147" s="152">
        <f t="shared" si="14"/>
        <v>0</v>
      </c>
      <c r="BF147" s="152">
        <f t="shared" si="15"/>
        <v>688.16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7" t="s">
        <v>83</v>
      </c>
      <c r="BK147" s="152">
        <f t="shared" si="19"/>
        <v>688.16</v>
      </c>
      <c r="BL147" s="17" t="s">
        <v>155</v>
      </c>
      <c r="BM147" s="151" t="s">
        <v>245</v>
      </c>
    </row>
    <row r="148" spans="2:65" s="1" customFormat="1" ht="16.5" customHeight="1">
      <c r="B148" s="139"/>
      <c r="C148" s="170" t="s">
        <v>247</v>
      </c>
      <c r="D148" s="170" t="s">
        <v>408</v>
      </c>
      <c r="E148" s="171" t="s">
        <v>1334</v>
      </c>
      <c r="F148" s="172" t="s">
        <v>1335</v>
      </c>
      <c r="G148" s="173" t="s">
        <v>411</v>
      </c>
      <c r="H148" s="174">
        <v>4.5</v>
      </c>
      <c r="I148" s="175">
        <v>86.24</v>
      </c>
      <c r="J148" s="175">
        <f t="shared" si="10"/>
        <v>388.08</v>
      </c>
      <c r="K148" s="176"/>
      <c r="L148" s="177"/>
      <c r="M148" s="178" t="s">
        <v>1</v>
      </c>
      <c r="N148" s="179" t="s">
        <v>37</v>
      </c>
      <c r="O148" s="149">
        <v>0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172</v>
      </c>
      <c r="AT148" s="151" t="s">
        <v>408</v>
      </c>
      <c r="AU148" s="151" t="s">
        <v>83</v>
      </c>
      <c r="AY148" s="17" t="s">
        <v>148</v>
      </c>
      <c r="BE148" s="152">
        <f t="shared" si="14"/>
        <v>0</v>
      </c>
      <c r="BF148" s="152">
        <f t="shared" si="15"/>
        <v>388.08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7" t="s">
        <v>83</v>
      </c>
      <c r="BK148" s="152">
        <f t="shared" si="19"/>
        <v>388.08</v>
      </c>
      <c r="BL148" s="17" t="s">
        <v>155</v>
      </c>
      <c r="BM148" s="151" t="s">
        <v>250</v>
      </c>
    </row>
    <row r="149" spans="2:65" s="1" customFormat="1" ht="16.5" customHeight="1">
      <c r="B149" s="139"/>
      <c r="C149" s="140" t="s">
        <v>201</v>
      </c>
      <c r="D149" s="140" t="s">
        <v>151</v>
      </c>
      <c r="E149" s="141" t="s">
        <v>1336</v>
      </c>
      <c r="F149" s="142" t="s">
        <v>1337</v>
      </c>
      <c r="G149" s="143" t="s">
        <v>1</v>
      </c>
      <c r="H149" s="144">
        <v>1</v>
      </c>
      <c r="I149" s="145">
        <v>7455</v>
      </c>
      <c r="J149" s="145">
        <f t="shared" si="10"/>
        <v>7455</v>
      </c>
      <c r="K149" s="146"/>
      <c r="L149" s="29"/>
      <c r="M149" s="147" t="s">
        <v>1</v>
      </c>
      <c r="N149" s="148" t="s">
        <v>37</v>
      </c>
      <c r="O149" s="149">
        <v>0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155</v>
      </c>
      <c r="AT149" s="151" t="s">
        <v>151</v>
      </c>
      <c r="AU149" s="151" t="s">
        <v>83</v>
      </c>
      <c r="AY149" s="17" t="s">
        <v>148</v>
      </c>
      <c r="BE149" s="152">
        <f t="shared" si="14"/>
        <v>0</v>
      </c>
      <c r="BF149" s="152">
        <f t="shared" si="15"/>
        <v>7455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7" t="s">
        <v>83</v>
      </c>
      <c r="BK149" s="152">
        <f t="shared" si="19"/>
        <v>7455</v>
      </c>
      <c r="BL149" s="17" t="s">
        <v>155</v>
      </c>
      <c r="BM149" s="151" t="s">
        <v>254</v>
      </c>
    </row>
    <row r="150" spans="2:65" s="11" customFormat="1" ht="26" customHeight="1">
      <c r="B150" s="128"/>
      <c r="D150" s="129" t="s">
        <v>70</v>
      </c>
      <c r="E150" s="130" t="s">
        <v>359</v>
      </c>
      <c r="F150" s="130" t="s">
        <v>360</v>
      </c>
      <c r="J150" s="131">
        <f>BK150</f>
        <v>0</v>
      </c>
      <c r="L150" s="128"/>
      <c r="M150" s="166"/>
      <c r="N150" s="167"/>
      <c r="O150" s="167"/>
      <c r="P150" s="168">
        <v>0</v>
      </c>
      <c r="Q150" s="167"/>
      <c r="R150" s="168">
        <v>0</v>
      </c>
      <c r="S150" s="167"/>
      <c r="T150" s="169">
        <v>0</v>
      </c>
      <c r="AR150" s="129" t="s">
        <v>12</v>
      </c>
      <c r="AT150" s="135" t="s">
        <v>70</v>
      </c>
      <c r="AU150" s="135" t="s">
        <v>71</v>
      </c>
      <c r="AY150" s="129" t="s">
        <v>148</v>
      </c>
      <c r="BK150" s="136">
        <v>0</v>
      </c>
    </row>
    <row r="151" spans="2:65" s="1" customFormat="1" ht="7" customHeight="1">
      <c r="B151" s="44"/>
      <c r="C151" s="45"/>
      <c r="D151" s="45"/>
      <c r="E151" s="45"/>
      <c r="F151" s="45"/>
      <c r="G151" s="45"/>
      <c r="H151" s="45"/>
      <c r="I151" s="45"/>
      <c r="J151" s="45"/>
      <c r="K151" s="45"/>
      <c r="L151" s="29"/>
    </row>
  </sheetData>
  <autoFilter ref="C121:K150" xr:uid="{00000000-0009-0000-0000-00000A000000}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50"/>
  <sheetViews>
    <sheetView showGridLines="0" topLeftCell="E79" workbookViewId="0">
      <selection activeCell="I192" sqref="I192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84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ht="12" customHeight="1">
      <c r="B8" s="20"/>
      <c r="D8" s="26" t="s">
        <v>113</v>
      </c>
      <c r="L8" s="20"/>
    </row>
    <row r="9" spans="2:46" s="1" customFormat="1" ht="16.5" customHeight="1">
      <c r="B9" s="29"/>
      <c r="E9" s="232" t="s">
        <v>114</v>
      </c>
      <c r="F9" s="234"/>
      <c r="G9" s="234"/>
      <c r="H9" s="234"/>
      <c r="L9" s="29"/>
    </row>
    <row r="10" spans="2:46" s="1" customFormat="1" ht="12" customHeight="1">
      <c r="B10" s="29"/>
      <c r="D10" s="26" t="s">
        <v>115</v>
      </c>
      <c r="L10" s="29"/>
    </row>
    <row r="11" spans="2:46" s="1" customFormat="1" ht="16.5" customHeight="1">
      <c r="B11" s="29"/>
      <c r="E11" s="196" t="s">
        <v>116</v>
      </c>
      <c r="F11" s="234"/>
      <c r="G11" s="234"/>
      <c r="H11" s="234"/>
      <c r="L11" s="29"/>
    </row>
    <row r="12" spans="2:46" s="1" customFormat="1" ht="11">
      <c r="B12" s="29"/>
      <c r="L12" s="29"/>
    </row>
    <row r="13" spans="2:46" s="1" customFormat="1" ht="12" customHeight="1">
      <c r="B13" s="29"/>
      <c r="D13" s="26" t="s">
        <v>15</v>
      </c>
      <c r="F13" s="24" t="s">
        <v>1</v>
      </c>
      <c r="I13" s="26" t="s">
        <v>16</v>
      </c>
      <c r="J13" s="24" t="s">
        <v>1</v>
      </c>
      <c r="L13" s="29"/>
    </row>
    <row r="14" spans="2:46" s="1" customFormat="1" ht="12" customHeight="1">
      <c r="B14" s="29"/>
      <c r="D14" s="26" t="s">
        <v>17</v>
      </c>
      <c r="F14" s="24" t="s">
        <v>18</v>
      </c>
      <c r="I14" s="26" t="s">
        <v>19</v>
      </c>
      <c r="J14" s="52" t="str">
        <f>'Rekapitulácia stavby'!AN8</f>
        <v>12. 2. 2023</v>
      </c>
      <c r="L14" s="29"/>
    </row>
    <row r="15" spans="2:46" s="1" customFormat="1" ht="10.75" customHeight="1">
      <c r="B15" s="29"/>
      <c r="L15" s="29"/>
    </row>
    <row r="16" spans="2:46" s="1" customFormat="1" ht="12" customHeight="1">
      <c r="B16" s="29"/>
      <c r="D16" s="26" t="s">
        <v>21</v>
      </c>
      <c r="I16" s="26" t="s">
        <v>22</v>
      </c>
      <c r="J16" s="24" t="s">
        <v>1</v>
      </c>
      <c r="L16" s="29"/>
    </row>
    <row r="17" spans="2:12" s="1" customFormat="1" ht="18" customHeight="1">
      <c r="B17" s="29"/>
      <c r="E17" s="24" t="s">
        <v>23</v>
      </c>
      <c r="I17" s="26" t="s">
        <v>24</v>
      </c>
      <c r="J17" s="24" t="s">
        <v>1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6" t="s">
        <v>25</v>
      </c>
      <c r="I19" s="26" t="s">
        <v>22</v>
      </c>
      <c r="J19" s="24" t="s">
        <v>1</v>
      </c>
      <c r="L19" s="29"/>
    </row>
    <row r="20" spans="2:12" s="1" customFormat="1" ht="18" customHeight="1">
      <c r="B20" s="29"/>
      <c r="E20" s="24" t="s">
        <v>23</v>
      </c>
      <c r="I20" s="26" t="s">
        <v>24</v>
      </c>
      <c r="J20" s="24" t="s">
        <v>1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6" t="s">
        <v>26</v>
      </c>
      <c r="I22" s="26" t="s">
        <v>22</v>
      </c>
      <c r="J22" s="24" t="str">
        <f>IF('Rekapitulácia stavby'!AN16="","",'Rekapitulácia stavby'!AN16)</f>
        <v/>
      </c>
      <c r="L22" s="29"/>
    </row>
    <row r="23" spans="2:12" s="1" customFormat="1" ht="18" customHeight="1">
      <c r="B23" s="29"/>
      <c r="E23" s="24" t="str">
        <f>IF('Rekapitulácia stavby'!E17="","",'Rekapitulácia stavby'!E17)</f>
        <v xml:space="preserve"> </v>
      </c>
      <c r="I23" s="26" t="s">
        <v>24</v>
      </c>
      <c r="J23" s="24" t="str">
        <f>IF('Rekapitulácia stavby'!AN17="","",'Rekapitulácia stavby'!AN17)</f>
        <v/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6" t="s">
        <v>29</v>
      </c>
      <c r="I25" s="26" t="s">
        <v>22</v>
      </c>
      <c r="J25" s="24" t="str">
        <f>IF('Rekapitulácia stavby'!AN19="","",'Rekapitulácia stavby'!AN19)</f>
        <v/>
      </c>
      <c r="L25" s="29"/>
    </row>
    <row r="26" spans="2:12" s="1" customFormat="1" ht="18" customHeight="1">
      <c r="B26" s="29"/>
      <c r="E26" s="24" t="str">
        <f>IF('Rekapitulácia stavby'!E20="","",'Rekapitulácia stavby'!E20)</f>
        <v xml:space="preserve"> </v>
      </c>
      <c r="I26" s="26" t="s">
        <v>24</v>
      </c>
      <c r="J26" s="24" t="str">
        <f>IF('Rekapitulácia stavby'!AN20="","",'Rekapitulácia stavby'!AN20)</f>
        <v/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6" t="s">
        <v>30</v>
      </c>
      <c r="L28" s="29"/>
    </row>
    <row r="29" spans="2:12" s="7" customFormat="1" ht="16.5" customHeight="1">
      <c r="B29" s="94"/>
      <c r="E29" s="202" t="s">
        <v>1</v>
      </c>
      <c r="F29" s="202"/>
      <c r="G29" s="202"/>
      <c r="H29" s="202"/>
      <c r="L29" s="94"/>
    </row>
    <row r="30" spans="2:12" s="1" customFormat="1" ht="7" customHeight="1">
      <c r="B30" s="29"/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25.5" customHeight="1">
      <c r="B32" s="29"/>
      <c r="D32" s="95" t="s">
        <v>31</v>
      </c>
      <c r="J32" s="66">
        <f>ROUND(J132, 2)</f>
        <v>14305.3</v>
      </c>
      <c r="L32" s="29"/>
    </row>
    <row r="33" spans="2:12" s="1" customFormat="1" ht="7" customHeight="1">
      <c r="B33" s="29"/>
      <c r="D33" s="53"/>
      <c r="E33" s="53"/>
      <c r="F33" s="53"/>
      <c r="G33" s="53"/>
      <c r="H33" s="53"/>
      <c r="I33" s="53"/>
      <c r="J33" s="53"/>
      <c r="K33" s="53"/>
      <c r="L33" s="29"/>
    </row>
    <row r="34" spans="2:12" s="1" customFormat="1" ht="14.5" customHeight="1">
      <c r="B34" s="29"/>
      <c r="F34" s="32" t="s">
        <v>33</v>
      </c>
      <c r="I34" s="32" t="s">
        <v>32</v>
      </c>
      <c r="J34" s="32" t="s">
        <v>34</v>
      </c>
      <c r="L34" s="29"/>
    </row>
    <row r="35" spans="2:12" s="1" customFormat="1" ht="14.5" customHeight="1">
      <c r="B35" s="29"/>
      <c r="D35" s="55" t="s">
        <v>35</v>
      </c>
      <c r="E35" s="34" t="s">
        <v>36</v>
      </c>
      <c r="F35" s="96">
        <f>ROUND((SUM(BE132:BE249)),  2)</f>
        <v>0</v>
      </c>
      <c r="G35" s="97"/>
      <c r="H35" s="97"/>
      <c r="I35" s="98">
        <v>0.2</v>
      </c>
      <c r="J35" s="96">
        <f>ROUND(((SUM(BE132:BE249))*I35),  2)</f>
        <v>0</v>
      </c>
      <c r="L35" s="29"/>
    </row>
    <row r="36" spans="2:12" s="1" customFormat="1" ht="14.5" customHeight="1">
      <c r="B36" s="29"/>
      <c r="E36" s="34" t="s">
        <v>37</v>
      </c>
      <c r="F36" s="86">
        <f>ROUND((SUM(BF132:BF249)),  2)</f>
        <v>14305.3</v>
      </c>
      <c r="I36" s="99">
        <v>0.2</v>
      </c>
      <c r="J36" s="86">
        <f>ROUND(((SUM(BF132:BF249))*I36),  2)</f>
        <v>2861.06</v>
      </c>
      <c r="L36" s="29"/>
    </row>
    <row r="37" spans="2:12" s="1" customFormat="1" ht="14.5" hidden="1" customHeight="1">
      <c r="B37" s="29"/>
      <c r="E37" s="26" t="s">
        <v>38</v>
      </c>
      <c r="F37" s="86">
        <f>ROUND((SUM(BG132:BG249)),  2)</f>
        <v>0</v>
      </c>
      <c r="I37" s="99">
        <v>0.2</v>
      </c>
      <c r="J37" s="86">
        <f>0</f>
        <v>0</v>
      </c>
      <c r="L37" s="29"/>
    </row>
    <row r="38" spans="2:12" s="1" customFormat="1" ht="14.5" hidden="1" customHeight="1">
      <c r="B38" s="29"/>
      <c r="E38" s="26" t="s">
        <v>39</v>
      </c>
      <c r="F38" s="86">
        <f>ROUND((SUM(BH132:BH249)),  2)</f>
        <v>0</v>
      </c>
      <c r="I38" s="99">
        <v>0.2</v>
      </c>
      <c r="J38" s="86">
        <f>0</f>
        <v>0</v>
      </c>
      <c r="L38" s="29"/>
    </row>
    <row r="39" spans="2:12" s="1" customFormat="1" ht="14.5" hidden="1" customHeight="1">
      <c r="B39" s="29"/>
      <c r="E39" s="34" t="s">
        <v>40</v>
      </c>
      <c r="F39" s="96">
        <f>ROUND((SUM(BI132:BI249)),  2)</f>
        <v>0</v>
      </c>
      <c r="G39" s="97"/>
      <c r="H39" s="97"/>
      <c r="I39" s="98">
        <v>0</v>
      </c>
      <c r="J39" s="96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5" customHeight="1">
      <c r="B41" s="29"/>
      <c r="C41" s="100"/>
      <c r="D41" s="101" t="s">
        <v>41</v>
      </c>
      <c r="E41" s="57"/>
      <c r="F41" s="57"/>
      <c r="G41" s="102" t="s">
        <v>42</v>
      </c>
      <c r="H41" s="103" t="s">
        <v>43</v>
      </c>
      <c r="I41" s="57"/>
      <c r="J41" s="104">
        <f>SUM(J32:J39)</f>
        <v>17166.36</v>
      </c>
      <c r="K41" s="105"/>
      <c r="L41" s="29"/>
    </row>
    <row r="42" spans="2:12" s="1" customFormat="1" ht="14.5" customHeight="1">
      <c r="B42" s="29"/>
      <c r="L42" s="29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12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12" s="1" customFormat="1" ht="25" hidden="1" customHeight="1">
      <c r="B82" s="29"/>
      <c r="C82" s="21" t="s">
        <v>117</v>
      </c>
      <c r="L82" s="29"/>
    </row>
    <row r="83" spans="2:12" s="1" customFormat="1" ht="7" hidden="1" customHeight="1">
      <c r="B83" s="29"/>
      <c r="L83" s="29"/>
    </row>
    <row r="84" spans="2:12" s="1" customFormat="1" ht="12" hidden="1" customHeight="1">
      <c r="B84" s="29"/>
      <c r="C84" s="26" t="s">
        <v>13</v>
      </c>
      <c r="L84" s="29"/>
    </row>
    <row r="85" spans="2:12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12" ht="12" hidden="1" customHeight="1">
      <c r="B86" s="20"/>
      <c r="C86" s="26" t="s">
        <v>113</v>
      </c>
      <c r="L86" s="20"/>
    </row>
    <row r="87" spans="2:12" s="1" customFormat="1" ht="16.5" hidden="1" customHeight="1">
      <c r="B87" s="29"/>
      <c r="E87" s="232" t="s">
        <v>114</v>
      </c>
      <c r="F87" s="234"/>
      <c r="G87" s="234"/>
      <c r="H87" s="234"/>
      <c r="L87" s="29"/>
    </row>
    <row r="88" spans="2:12" s="1" customFormat="1" ht="12" hidden="1" customHeight="1">
      <c r="B88" s="29"/>
      <c r="C88" s="26" t="s">
        <v>115</v>
      </c>
      <c r="L88" s="29"/>
    </row>
    <row r="89" spans="2:12" s="1" customFormat="1" ht="16.5" hidden="1" customHeight="1">
      <c r="B89" s="29"/>
      <c r="E89" s="196" t="str">
        <f>E11</f>
        <v>01-01-01 - Búracie práce</v>
      </c>
      <c r="F89" s="234"/>
      <c r="G89" s="234"/>
      <c r="H89" s="234"/>
      <c r="L89" s="29"/>
    </row>
    <row r="90" spans="2:12" s="1" customFormat="1" ht="7" hidden="1" customHeight="1">
      <c r="B90" s="29"/>
      <c r="L90" s="29"/>
    </row>
    <row r="91" spans="2:12" s="1" customFormat="1" ht="12" hidden="1" customHeight="1">
      <c r="B91" s="29"/>
      <c r="C91" s="26" t="s">
        <v>17</v>
      </c>
      <c r="F91" s="24" t="str">
        <f>F14</f>
        <v>Piestany</v>
      </c>
      <c r="I91" s="26" t="s">
        <v>19</v>
      </c>
      <c r="J91" s="52" t="str">
        <f>IF(J14="","",J14)</f>
        <v>12. 2. 2023</v>
      </c>
      <c r="L91" s="29"/>
    </row>
    <row r="92" spans="2:12" s="1" customFormat="1" ht="7" hidden="1" customHeight="1">
      <c r="B92" s="29"/>
      <c r="L92" s="29"/>
    </row>
    <row r="93" spans="2:12" s="1" customFormat="1" ht="15.25" hidden="1" customHeight="1">
      <c r="B93" s="29"/>
      <c r="C93" s="26" t="s">
        <v>21</v>
      </c>
      <c r="F93" s="24" t="str">
        <f>E17</f>
        <v>AGORA, s.r.o.</v>
      </c>
      <c r="I93" s="26" t="s">
        <v>26</v>
      </c>
      <c r="J93" s="27" t="str">
        <f>E23</f>
        <v xml:space="preserve"> </v>
      </c>
      <c r="L93" s="29"/>
    </row>
    <row r="94" spans="2:12" s="1" customFormat="1" ht="15.25" hidden="1" customHeight="1">
      <c r="B94" s="29"/>
      <c r="C94" s="26" t="s">
        <v>25</v>
      </c>
      <c r="F94" s="24" t="str">
        <f>IF(E20="","",E20)</f>
        <v>AGORA, s.r.o.</v>
      </c>
      <c r="I94" s="26" t="s">
        <v>29</v>
      </c>
      <c r="J94" s="27" t="str">
        <f>E26</f>
        <v xml:space="preserve"> </v>
      </c>
      <c r="L94" s="29"/>
    </row>
    <row r="95" spans="2:12" s="1" customFormat="1" ht="10.25" hidden="1" customHeight="1">
      <c r="B95" s="29"/>
      <c r="L95" s="29"/>
    </row>
    <row r="96" spans="2:12" s="1" customFormat="1" ht="29.25" hidden="1" customHeight="1">
      <c r="B96" s="29"/>
      <c r="C96" s="108" t="s">
        <v>118</v>
      </c>
      <c r="D96" s="100"/>
      <c r="E96" s="100"/>
      <c r="F96" s="100"/>
      <c r="G96" s="100"/>
      <c r="H96" s="100"/>
      <c r="I96" s="100"/>
      <c r="J96" s="109" t="s">
        <v>119</v>
      </c>
      <c r="K96" s="100"/>
      <c r="L96" s="29"/>
    </row>
    <row r="97" spans="2:47" s="1" customFormat="1" ht="10.25" hidden="1" customHeight="1">
      <c r="B97" s="29"/>
      <c r="L97" s="29"/>
    </row>
    <row r="98" spans="2:47" s="1" customFormat="1" ht="22.75" hidden="1" customHeight="1">
      <c r="B98" s="29"/>
      <c r="C98" s="110" t="s">
        <v>120</v>
      </c>
      <c r="J98" s="66">
        <f>J132</f>
        <v>14305.300000000001</v>
      </c>
      <c r="L98" s="29"/>
      <c r="AU98" s="17" t="s">
        <v>121</v>
      </c>
    </row>
    <row r="99" spans="2:47" s="8" customFormat="1" ht="25" hidden="1" customHeight="1">
      <c r="B99" s="111"/>
      <c r="D99" s="112" t="s">
        <v>122</v>
      </c>
      <c r="E99" s="113"/>
      <c r="F99" s="113"/>
      <c r="G99" s="113"/>
      <c r="H99" s="113"/>
      <c r="I99" s="113"/>
      <c r="J99" s="114">
        <f>J133</f>
        <v>10136.59</v>
      </c>
      <c r="L99" s="111"/>
    </row>
    <row r="100" spans="2:47" s="9" customFormat="1" ht="20" hidden="1" customHeight="1">
      <c r="B100" s="115"/>
      <c r="D100" s="116" t="s">
        <v>123</v>
      </c>
      <c r="E100" s="117"/>
      <c r="F100" s="117"/>
      <c r="G100" s="117"/>
      <c r="H100" s="117"/>
      <c r="I100" s="117"/>
      <c r="J100" s="118">
        <f>J134</f>
        <v>10136.32</v>
      </c>
      <c r="L100" s="115"/>
    </row>
    <row r="101" spans="2:47" s="9" customFormat="1" ht="20" hidden="1" customHeight="1">
      <c r="B101" s="115"/>
      <c r="D101" s="116" t="s">
        <v>124</v>
      </c>
      <c r="E101" s="117"/>
      <c r="F101" s="117"/>
      <c r="G101" s="117"/>
      <c r="H101" s="117"/>
      <c r="I101" s="117"/>
      <c r="J101" s="118">
        <f>J215</f>
        <v>0.27</v>
      </c>
      <c r="L101" s="115"/>
    </row>
    <row r="102" spans="2:47" s="8" customFormat="1" ht="25" hidden="1" customHeight="1">
      <c r="B102" s="111"/>
      <c r="D102" s="112" t="s">
        <v>125</v>
      </c>
      <c r="E102" s="113"/>
      <c r="F102" s="113"/>
      <c r="G102" s="113"/>
      <c r="H102" s="113"/>
      <c r="I102" s="113"/>
      <c r="J102" s="114">
        <f>J217</f>
        <v>3424.6</v>
      </c>
      <c r="L102" s="111"/>
    </row>
    <row r="103" spans="2:47" s="9" customFormat="1" ht="20" hidden="1" customHeight="1">
      <c r="B103" s="115"/>
      <c r="D103" s="116" t="s">
        <v>126</v>
      </c>
      <c r="E103" s="117"/>
      <c r="F103" s="117"/>
      <c r="G103" s="117"/>
      <c r="H103" s="117"/>
      <c r="I103" s="117"/>
      <c r="J103" s="118">
        <f>J218</f>
        <v>837.07</v>
      </c>
      <c r="L103" s="115"/>
    </row>
    <row r="104" spans="2:47" s="9" customFormat="1" ht="20" hidden="1" customHeight="1">
      <c r="B104" s="115"/>
      <c r="D104" s="116" t="s">
        <v>127</v>
      </c>
      <c r="E104" s="117"/>
      <c r="F104" s="117"/>
      <c r="G104" s="117"/>
      <c r="H104" s="117"/>
      <c r="I104" s="117"/>
      <c r="J104" s="118">
        <f>J220</f>
        <v>176</v>
      </c>
      <c r="L104" s="115"/>
    </row>
    <row r="105" spans="2:47" s="9" customFormat="1" ht="20" hidden="1" customHeight="1">
      <c r="B105" s="115"/>
      <c r="D105" s="116" t="s">
        <v>128</v>
      </c>
      <c r="E105" s="117"/>
      <c r="F105" s="117"/>
      <c r="G105" s="117"/>
      <c r="H105" s="117"/>
      <c r="I105" s="117"/>
      <c r="J105" s="118">
        <f>J222</f>
        <v>36.22</v>
      </c>
      <c r="L105" s="115"/>
    </row>
    <row r="106" spans="2:47" s="9" customFormat="1" ht="20" hidden="1" customHeight="1">
      <c r="B106" s="115"/>
      <c r="D106" s="116" t="s">
        <v>129</v>
      </c>
      <c r="E106" s="117"/>
      <c r="F106" s="117"/>
      <c r="G106" s="117"/>
      <c r="H106" s="117"/>
      <c r="I106" s="117"/>
      <c r="J106" s="118">
        <f>J226</f>
        <v>1411.37</v>
      </c>
      <c r="L106" s="115"/>
    </row>
    <row r="107" spans="2:47" s="9" customFormat="1" ht="20" hidden="1" customHeight="1">
      <c r="B107" s="115"/>
      <c r="D107" s="116" t="s">
        <v>130</v>
      </c>
      <c r="E107" s="117"/>
      <c r="F107" s="117"/>
      <c r="G107" s="117"/>
      <c r="H107" s="117"/>
      <c r="I107" s="117"/>
      <c r="J107" s="118">
        <f>J236</f>
        <v>963.94</v>
      </c>
      <c r="L107" s="115"/>
    </row>
    <row r="108" spans="2:47" s="8" customFormat="1" ht="25" hidden="1" customHeight="1">
      <c r="B108" s="111"/>
      <c r="D108" s="112" t="s">
        <v>131</v>
      </c>
      <c r="E108" s="113"/>
      <c r="F108" s="113"/>
      <c r="G108" s="113"/>
      <c r="H108" s="113"/>
      <c r="I108" s="113"/>
      <c r="J108" s="114">
        <f>J243</f>
        <v>681.03</v>
      </c>
      <c r="L108" s="111"/>
    </row>
    <row r="109" spans="2:47" s="8" customFormat="1" ht="25" hidden="1" customHeight="1">
      <c r="B109" s="111"/>
      <c r="D109" s="112" t="s">
        <v>132</v>
      </c>
      <c r="E109" s="113"/>
      <c r="F109" s="113"/>
      <c r="G109" s="113"/>
      <c r="H109" s="113"/>
      <c r="I109" s="113"/>
      <c r="J109" s="114">
        <f>J247</f>
        <v>63.08</v>
      </c>
      <c r="L109" s="111"/>
    </row>
    <row r="110" spans="2:47" s="8" customFormat="1" ht="25" hidden="1" customHeight="1">
      <c r="B110" s="111"/>
      <c r="D110" s="112" t="s">
        <v>133</v>
      </c>
      <c r="E110" s="113"/>
      <c r="F110" s="113"/>
      <c r="G110" s="113"/>
      <c r="H110" s="113"/>
      <c r="I110" s="113"/>
      <c r="J110" s="114">
        <f>J249</f>
        <v>0</v>
      </c>
      <c r="L110" s="111"/>
    </row>
    <row r="111" spans="2:47" s="1" customFormat="1" ht="21.75" hidden="1" customHeight="1">
      <c r="B111" s="29"/>
      <c r="L111" s="29"/>
    </row>
    <row r="112" spans="2:47" s="1" customFormat="1" ht="7" hidden="1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29"/>
    </row>
    <row r="113" spans="2:12" ht="11" hidden="1"/>
    <row r="114" spans="2:12" ht="11" hidden="1"/>
    <row r="115" spans="2:12" ht="11" hidden="1"/>
    <row r="116" spans="2:12" s="1" customFormat="1" ht="7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29"/>
    </row>
    <row r="117" spans="2:12" s="1" customFormat="1" ht="25" customHeight="1">
      <c r="B117" s="29"/>
      <c r="C117" s="21" t="s">
        <v>134</v>
      </c>
      <c r="L117" s="29"/>
    </row>
    <row r="118" spans="2:12" s="1" customFormat="1" ht="7" customHeight="1">
      <c r="B118" s="29"/>
      <c r="L118" s="29"/>
    </row>
    <row r="119" spans="2:12" s="1" customFormat="1" ht="12" customHeight="1">
      <c r="B119" s="29"/>
      <c r="C119" s="26" t="s">
        <v>13</v>
      </c>
      <c r="L119" s="29"/>
    </row>
    <row r="120" spans="2:12" s="1" customFormat="1" ht="16.5" customHeight="1">
      <c r="B120" s="29"/>
      <c r="E120" s="232" t="str">
        <f>E7</f>
        <v>NÚRCH - modernizácia vybraných rehabilitačných priestorov</v>
      </c>
      <c r="F120" s="233"/>
      <c r="G120" s="233"/>
      <c r="H120" s="233"/>
      <c r="L120" s="29"/>
    </row>
    <row r="121" spans="2:12" ht="12" customHeight="1">
      <c r="B121" s="20"/>
      <c r="C121" s="26" t="s">
        <v>113</v>
      </c>
      <c r="L121" s="20"/>
    </row>
    <row r="122" spans="2:12" s="1" customFormat="1" ht="16.5" customHeight="1">
      <c r="B122" s="29"/>
      <c r="E122" s="232" t="s">
        <v>114</v>
      </c>
      <c r="F122" s="234"/>
      <c r="G122" s="234"/>
      <c r="H122" s="234"/>
      <c r="L122" s="29"/>
    </row>
    <row r="123" spans="2:12" s="1" customFormat="1" ht="12" customHeight="1">
      <c r="B123" s="29"/>
      <c r="C123" s="26" t="s">
        <v>115</v>
      </c>
      <c r="L123" s="29"/>
    </row>
    <row r="124" spans="2:12" s="1" customFormat="1" ht="16.5" customHeight="1">
      <c r="B124" s="29"/>
      <c r="E124" s="196" t="str">
        <f>E11</f>
        <v>01-01-01 - Búracie práce</v>
      </c>
      <c r="F124" s="234"/>
      <c r="G124" s="234"/>
      <c r="H124" s="234"/>
      <c r="L124" s="29"/>
    </row>
    <row r="125" spans="2:12" s="1" customFormat="1" ht="7" customHeight="1">
      <c r="B125" s="29"/>
      <c r="L125" s="29"/>
    </row>
    <row r="126" spans="2:12" s="1" customFormat="1" ht="12" customHeight="1">
      <c r="B126" s="29"/>
      <c r="C126" s="26" t="s">
        <v>17</v>
      </c>
      <c r="F126" s="24" t="str">
        <f>F14</f>
        <v>Piestany</v>
      </c>
      <c r="I126" s="26" t="s">
        <v>19</v>
      </c>
      <c r="J126" s="52" t="str">
        <f>IF(J14="","",J14)</f>
        <v>12. 2. 2023</v>
      </c>
      <c r="L126" s="29"/>
    </row>
    <row r="127" spans="2:12" s="1" customFormat="1" ht="7" customHeight="1">
      <c r="B127" s="29"/>
      <c r="L127" s="29"/>
    </row>
    <row r="128" spans="2:12" s="1" customFormat="1" ht="15.25" customHeight="1">
      <c r="B128" s="29"/>
      <c r="C128" s="26" t="s">
        <v>21</v>
      </c>
      <c r="F128" s="24" t="str">
        <f>E17</f>
        <v>AGORA, s.r.o.</v>
      </c>
      <c r="I128" s="26" t="s">
        <v>26</v>
      </c>
      <c r="J128" s="27" t="str">
        <f>E23</f>
        <v xml:space="preserve"> </v>
      </c>
      <c r="L128" s="29"/>
    </row>
    <row r="129" spans="2:65" s="1" customFormat="1" ht="15.25" customHeight="1">
      <c r="B129" s="29"/>
      <c r="C129" s="26" t="s">
        <v>25</v>
      </c>
      <c r="F129" s="24" t="str">
        <f>IF(E20="","",E20)</f>
        <v>AGORA, s.r.o.</v>
      </c>
      <c r="I129" s="26" t="s">
        <v>29</v>
      </c>
      <c r="J129" s="27" t="str">
        <f>E26</f>
        <v xml:space="preserve"> </v>
      </c>
      <c r="L129" s="29"/>
    </row>
    <row r="130" spans="2:65" s="1" customFormat="1" ht="10.25" customHeight="1">
      <c r="B130" s="29"/>
      <c r="L130" s="29"/>
    </row>
    <row r="131" spans="2:65" s="10" customFormat="1" ht="29.25" customHeight="1">
      <c r="B131" s="119"/>
      <c r="C131" s="120" t="s">
        <v>135</v>
      </c>
      <c r="D131" s="121" t="s">
        <v>56</v>
      </c>
      <c r="E131" s="121" t="s">
        <v>52</v>
      </c>
      <c r="F131" s="121" t="s">
        <v>53</v>
      </c>
      <c r="G131" s="121" t="s">
        <v>136</v>
      </c>
      <c r="H131" s="121" t="s">
        <v>137</v>
      </c>
      <c r="I131" s="121" t="s">
        <v>138</v>
      </c>
      <c r="J131" s="122" t="s">
        <v>119</v>
      </c>
      <c r="K131" s="123" t="s">
        <v>139</v>
      </c>
      <c r="L131" s="119"/>
      <c r="M131" s="59" t="s">
        <v>1</v>
      </c>
      <c r="N131" s="60" t="s">
        <v>35</v>
      </c>
      <c r="O131" s="60" t="s">
        <v>140</v>
      </c>
      <c r="P131" s="60" t="s">
        <v>141</v>
      </c>
      <c r="Q131" s="60" t="s">
        <v>142</v>
      </c>
      <c r="R131" s="60" t="s">
        <v>143</v>
      </c>
      <c r="S131" s="60" t="s">
        <v>144</v>
      </c>
      <c r="T131" s="61" t="s">
        <v>145</v>
      </c>
    </row>
    <row r="132" spans="2:65" s="1" customFormat="1" ht="22.75" customHeight="1">
      <c r="B132" s="29"/>
      <c r="C132" s="64" t="s">
        <v>120</v>
      </c>
      <c r="J132" s="124">
        <f>BK132</f>
        <v>14305.300000000001</v>
      </c>
      <c r="L132" s="29"/>
      <c r="M132" s="62"/>
      <c r="N132" s="53"/>
      <c r="O132" s="53"/>
      <c r="P132" s="125">
        <f>P133+P217+P243+P247+P249</f>
        <v>0</v>
      </c>
      <c r="Q132" s="53"/>
      <c r="R132" s="125">
        <f>R133+R217+R243+R247+R249</f>
        <v>0</v>
      </c>
      <c r="S132" s="53"/>
      <c r="T132" s="126">
        <f>T133+T217+T243+T247+T249</f>
        <v>0</v>
      </c>
      <c r="AT132" s="17" t="s">
        <v>70</v>
      </c>
      <c r="AU132" s="17" t="s">
        <v>121</v>
      </c>
      <c r="BK132" s="127">
        <f>BK133+BK217+BK243+BK247+BK249</f>
        <v>14305.300000000001</v>
      </c>
    </row>
    <row r="133" spans="2:65" s="11" customFormat="1" ht="26" customHeight="1">
      <c r="B133" s="128"/>
      <c r="D133" s="129" t="s">
        <v>70</v>
      </c>
      <c r="E133" s="130" t="s">
        <v>146</v>
      </c>
      <c r="F133" s="130" t="s">
        <v>147</v>
      </c>
      <c r="J133" s="131">
        <f>BK133</f>
        <v>10136.59</v>
      </c>
      <c r="L133" s="128"/>
      <c r="M133" s="132"/>
      <c r="P133" s="133">
        <f>P134+P215</f>
        <v>0</v>
      </c>
      <c r="R133" s="133">
        <f>R134+R215</f>
        <v>0</v>
      </c>
      <c r="T133" s="134">
        <f>T134+T215</f>
        <v>0</v>
      </c>
      <c r="AR133" s="129" t="s">
        <v>12</v>
      </c>
      <c r="AT133" s="135" t="s">
        <v>70</v>
      </c>
      <c r="AU133" s="135" t="s">
        <v>71</v>
      </c>
      <c r="AY133" s="129" t="s">
        <v>148</v>
      </c>
      <c r="BK133" s="136">
        <f>BK134+BK215</f>
        <v>10136.59</v>
      </c>
    </row>
    <row r="134" spans="2:65" s="11" customFormat="1" ht="22.75" customHeight="1">
      <c r="B134" s="128"/>
      <c r="D134" s="129" t="s">
        <v>70</v>
      </c>
      <c r="E134" s="137" t="s">
        <v>149</v>
      </c>
      <c r="F134" s="137" t="s">
        <v>150</v>
      </c>
      <c r="J134" s="138">
        <f>BK134</f>
        <v>10136.32</v>
      </c>
      <c r="L134" s="128"/>
      <c r="M134" s="132"/>
      <c r="P134" s="133">
        <f>SUM(P135:P214)</f>
        <v>0</v>
      </c>
      <c r="R134" s="133">
        <f>SUM(R135:R214)</f>
        <v>0</v>
      </c>
      <c r="T134" s="134">
        <f>SUM(T135:T214)</f>
        <v>0</v>
      </c>
      <c r="AR134" s="129" t="s">
        <v>12</v>
      </c>
      <c r="AT134" s="135" t="s">
        <v>70</v>
      </c>
      <c r="AU134" s="135" t="s">
        <v>12</v>
      </c>
      <c r="AY134" s="129" t="s">
        <v>148</v>
      </c>
      <c r="BK134" s="136">
        <f>SUM(BK135:BK214)</f>
        <v>10136.32</v>
      </c>
    </row>
    <row r="135" spans="2:65" s="1" customFormat="1" ht="37.75" customHeight="1">
      <c r="B135" s="139"/>
      <c r="C135" s="140" t="s">
        <v>12</v>
      </c>
      <c r="D135" s="140" t="s">
        <v>151</v>
      </c>
      <c r="E135" s="141" t="s">
        <v>152</v>
      </c>
      <c r="F135" s="142" t="s">
        <v>153</v>
      </c>
      <c r="G135" s="143" t="s">
        <v>154</v>
      </c>
      <c r="H135" s="144">
        <v>83.501999999999995</v>
      </c>
      <c r="I135" s="145">
        <v>3.04</v>
      </c>
      <c r="J135" s="145">
        <f>ROUND(I135*H135,2)</f>
        <v>253.85</v>
      </c>
      <c r="K135" s="146"/>
      <c r="L135" s="29"/>
      <c r="M135" s="147" t="s">
        <v>1</v>
      </c>
      <c r="N135" s="148" t="s">
        <v>37</v>
      </c>
      <c r="O135" s="149">
        <v>0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155</v>
      </c>
      <c r="AT135" s="151" t="s">
        <v>151</v>
      </c>
      <c r="AU135" s="151" t="s">
        <v>83</v>
      </c>
      <c r="AY135" s="17" t="s">
        <v>148</v>
      </c>
      <c r="BE135" s="152">
        <f>IF(N135="základná",J135,0)</f>
        <v>0</v>
      </c>
      <c r="BF135" s="152">
        <f>IF(N135="znížená",J135,0)</f>
        <v>253.85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253.85</v>
      </c>
      <c r="BL135" s="17" t="s">
        <v>155</v>
      </c>
      <c r="BM135" s="151" t="s">
        <v>83</v>
      </c>
    </row>
    <row r="136" spans="2:65" s="12" customFormat="1" ht="12">
      <c r="B136" s="153"/>
      <c r="D136" s="154" t="s">
        <v>156</v>
      </c>
      <c r="E136" s="155" t="s">
        <v>1</v>
      </c>
      <c r="F136" s="156" t="s">
        <v>157</v>
      </c>
      <c r="H136" s="157">
        <v>83.501999999999995</v>
      </c>
      <c r="L136" s="153"/>
      <c r="M136" s="158"/>
      <c r="T136" s="159"/>
      <c r="AT136" s="155" t="s">
        <v>156</v>
      </c>
      <c r="AU136" s="155" t="s">
        <v>83</v>
      </c>
      <c r="AV136" s="12" t="s">
        <v>83</v>
      </c>
      <c r="AW136" s="12" t="s">
        <v>28</v>
      </c>
      <c r="AX136" s="12" t="s">
        <v>71</v>
      </c>
      <c r="AY136" s="155" t="s">
        <v>148</v>
      </c>
    </row>
    <row r="137" spans="2:65" s="13" customFormat="1" ht="12">
      <c r="B137" s="160"/>
      <c r="D137" s="154" t="s">
        <v>156</v>
      </c>
      <c r="E137" s="161" t="s">
        <v>1</v>
      </c>
      <c r="F137" s="162" t="s">
        <v>158</v>
      </c>
      <c r="H137" s="163">
        <v>83.501999999999995</v>
      </c>
      <c r="L137" s="160"/>
      <c r="M137" s="164"/>
      <c r="T137" s="165"/>
      <c r="AT137" s="161" t="s">
        <v>156</v>
      </c>
      <c r="AU137" s="161" t="s">
        <v>83</v>
      </c>
      <c r="AV137" s="13" t="s">
        <v>155</v>
      </c>
      <c r="AW137" s="13" t="s">
        <v>28</v>
      </c>
      <c r="AX137" s="13" t="s">
        <v>12</v>
      </c>
      <c r="AY137" s="161" t="s">
        <v>148</v>
      </c>
    </row>
    <row r="138" spans="2:65" s="1" customFormat="1" ht="37.75" customHeight="1">
      <c r="B138" s="139"/>
      <c r="C138" s="140" t="s">
        <v>83</v>
      </c>
      <c r="D138" s="140" t="s">
        <v>151</v>
      </c>
      <c r="E138" s="141" t="s">
        <v>159</v>
      </c>
      <c r="F138" s="142" t="s">
        <v>160</v>
      </c>
      <c r="G138" s="143" t="s">
        <v>161</v>
      </c>
      <c r="H138" s="144">
        <v>0.34399999999999997</v>
      </c>
      <c r="I138" s="145">
        <v>83.65</v>
      </c>
      <c r="J138" s="145">
        <f>ROUND(I138*H138,2)</f>
        <v>28.78</v>
      </c>
      <c r="K138" s="146"/>
      <c r="L138" s="29"/>
      <c r="M138" s="147" t="s">
        <v>1</v>
      </c>
      <c r="N138" s="148" t="s">
        <v>37</v>
      </c>
      <c r="O138" s="149">
        <v>0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155</v>
      </c>
      <c r="AT138" s="151" t="s">
        <v>151</v>
      </c>
      <c r="AU138" s="151" t="s">
        <v>83</v>
      </c>
      <c r="AY138" s="17" t="s">
        <v>148</v>
      </c>
      <c r="BE138" s="152">
        <f>IF(N138="základná",J138,0)</f>
        <v>0</v>
      </c>
      <c r="BF138" s="152">
        <f>IF(N138="znížená",J138,0)</f>
        <v>28.78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28.78</v>
      </c>
      <c r="BL138" s="17" t="s">
        <v>155</v>
      </c>
      <c r="BM138" s="151" t="s">
        <v>155</v>
      </c>
    </row>
    <row r="139" spans="2:65" s="12" customFormat="1" ht="12">
      <c r="B139" s="153"/>
      <c r="D139" s="154" t="s">
        <v>156</v>
      </c>
      <c r="E139" s="155" t="s">
        <v>1</v>
      </c>
      <c r="F139" s="156" t="s">
        <v>162</v>
      </c>
      <c r="H139" s="157">
        <v>0.34399999999999997</v>
      </c>
      <c r="L139" s="153"/>
      <c r="M139" s="158"/>
      <c r="T139" s="159"/>
      <c r="AT139" s="155" t="s">
        <v>156</v>
      </c>
      <c r="AU139" s="155" t="s">
        <v>83</v>
      </c>
      <c r="AV139" s="12" t="s">
        <v>83</v>
      </c>
      <c r="AW139" s="12" t="s">
        <v>28</v>
      </c>
      <c r="AX139" s="12" t="s">
        <v>71</v>
      </c>
      <c r="AY139" s="155" t="s">
        <v>148</v>
      </c>
    </row>
    <row r="140" spans="2:65" s="13" customFormat="1" ht="12">
      <c r="B140" s="160"/>
      <c r="D140" s="154" t="s">
        <v>156</v>
      </c>
      <c r="E140" s="161" t="s">
        <v>1</v>
      </c>
      <c r="F140" s="162" t="s">
        <v>158</v>
      </c>
      <c r="H140" s="163">
        <v>0.34399999999999997</v>
      </c>
      <c r="L140" s="160"/>
      <c r="M140" s="164"/>
      <c r="T140" s="165"/>
      <c r="AT140" s="161" t="s">
        <v>156</v>
      </c>
      <c r="AU140" s="161" t="s">
        <v>83</v>
      </c>
      <c r="AV140" s="13" t="s">
        <v>155</v>
      </c>
      <c r="AW140" s="13" t="s">
        <v>28</v>
      </c>
      <c r="AX140" s="13" t="s">
        <v>12</v>
      </c>
      <c r="AY140" s="161" t="s">
        <v>148</v>
      </c>
    </row>
    <row r="141" spans="2:65" s="1" customFormat="1" ht="24.25" customHeight="1">
      <c r="B141" s="139"/>
      <c r="C141" s="140" t="s">
        <v>163</v>
      </c>
      <c r="D141" s="140" t="s">
        <v>151</v>
      </c>
      <c r="E141" s="141" t="s">
        <v>164</v>
      </c>
      <c r="F141" s="142" t="s">
        <v>165</v>
      </c>
      <c r="G141" s="143" t="s">
        <v>154</v>
      </c>
      <c r="H141" s="144">
        <v>353.22199999999998</v>
      </c>
      <c r="I141" s="145">
        <v>3</v>
      </c>
      <c r="J141" s="145">
        <f>ROUND(I141*H141,2)</f>
        <v>1059.67</v>
      </c>
      <c r="K141" s="146"/>
      <c r="L141" s="29"/>
      <c r="M141" s="147" t="s">
        <v>1</v>
      </c>
      <c r="N141" s="148" t="s">
        <v>37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51" t="s">
        <v>155</v>
      </c>
      <c r="AT141" s="151" t="s">
        <v>151</v>
      </c>
      <c r="AU141" s="151" t="s">
        <v>83</v>
      </c>
      <c r="AY141" s="17" t="s">
        <v>148</v>
      </c>
      <c r="BE141" s="152">
        <f>IF(N141="základná",J141,0)</f>
        <v>0</v>
      </c>
      <c r="BF141" s="152">
        <f>IF(N141="znížená",J141,0)</f>
        <v>1059.67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1059.67</v>
      </c>
      <c r="BL141" s="17" t="s">
        <v>155</v>
      </c>
      <c r="BM141" s="151" t="s">
        <v>166</v>
      </c>
    </row>
    <row r="142" spans="2:65" s="12" customFormat="1" ht="12">
      <c r="B142" s="153"/>
      <c r="D142" s="154" t="s">
        <v>156</v>
      </c>
      <c r="E142" s="155" t="s">
        <v>1</v>
      </c>
      <c r="F142" s="156" t="s">
        <v>167</v>
      </c>
      <c r="H142" s="157">
        <v>118.82599999999999</v>
      </c>
      <c r="L142" s="153"/>
      <c r="M142" s="158"/>
      <c r="T142" s="159"/>
      <c r="AT142" s="155" t="s">
        <v>156</v>
      </c>
      <c r="AU142" s="155" t="s">
        <v>83</v>
      </c>
      <c r="AV142" s="12" t="s">
        <v>83</v>
      </c>
      <c r="AW142" s="12" t="s">
        <v>28</v>
      </c>
      <c r="AX142" s="12" t="s">
        <v>71</v>
      </c>
      <c r="AY142" s="155" t="s">
        <v>148</v>
      </c>
    </row>
    <row r="143" spans="2:65" s="12" customFormat="1" ht="12">
      <c r="B143" s="153"/>
      <c r="D143" s="154" t="s">
        <v>156</v>
      </c>
      <c r="E143" s="155" t="s">
        <v>1</v>
      </c>
      <c r="F143" s="156" t="s">
        <v>168</v>
      </c>
      <c r="H143" s="157">
        <v>222.92599999999999</v>
      </c>
      <c r="L143" s="153"/>
      <c r="M143" s="158"/>
      <c r="T143" s="159"/>
      <c r="AT143" s="155" t="s">
        <v>156</v>
      </c>
      <c r="AU143" s="155" t="s">
        <v>83</v>
      </c>
      <c r="AV143" s="12" t="s">
        <v>83</v>
      </c>
      <c r="AW143" s="12" t="s">
        <v>28</v>
      </c>
      <c r="AX143" s="12" t="s">
        <v>71</v>
      </c>
      <c r="AY143" s="155" t="s">
        <v>148</v>
      </c>
    </row>
    <row r="144" spans="2:65" s="12" customFormat="1" ht="12">
      <c r="B144" s="153"/>
      <c r="D144" s="154" t="s">
        <v>156</v>
      </c>
      <c r="E144" s="155" t="s">
        <v>1</v>
      </c>
      <c r="F144" s="156" t="s">
        <v>169</v>
      </c>
      <c r="H144" s="157">
        <v>11.47</v>
      </c>
      <c r="L144" s="153"/>
      <c r="M144" s="158"/>
      <c r="T144" s="159"/>
      <c r="AT144" s="155" t="s">
        <v>156</v>
      </c>
      <c r="AU144" s="155" t="s">
        <v>83</v>
      </c>
      <c r="AV144" s="12" t="s">
        <v>83</v>
      </c>
      <c r="AW144" s="12" t="s">
        <v>28</v>
      </c>
      <c r="AX144" s="12" t="s">
        <v>71</v>
      </c>
      <c r="AY144" s="155" t="s">
        <v>148</v>
      </c>
    </row>
    <row r="145" spans="2:65" s="13" customFormat="1" ht="12">
      <c r="B145" s="160"/>
      <c r="D145" s="154" t="s">
        <v>156</v>
      </c>
      <c r="E145" s="161" t="s">
        <v>1</v>
      </c>
      <c r="F145" s="162" t="s">
        <v>158</v>
      </c>
      <c r="H145" s="163">
        <v>353.22199999999998</v>
      </c>
      <c r="L145" s="160"/>
      <c r="M145" s="164"/>
      <c r="T145" s="165"/>
      <c r="AT145" s="161" t="s">
        <v>156</v>
      </c>
      <c r="AU145" s="161" t="s">
        <v>83</v>
      </c>
      <c r="AV145" s="13" t="s">
        <v>155</v>
      </c>
      <c r="AW145" s="13" t="s">
        <v>28</v>
      </c>
      <c r="AX145" s="13" t="s">
        <v>12</v>
      </c>
      <c r="AY145" s="161" t="s">
        <v>148</v>
      </c>
    </row>
    <row r="146" spans="2:65" s="1" customFormat="1" ht="24.25" customHeight="1">
      <c r="B146" s="139"/>
      <c r="C146" s="140" t="s">
        <v>155</v>
      </c>
      <c r="D146" s="140" t="s">
        <v>151</v>
      </c>
      <c r="E146" s="141" t="s">
        <v>170</v>
      </c>
      <c r="F146" s="142" t="s">
        <v>171</v>
      </c>
      <c r="G146" s="143" t="s">
        <v>154</v>
      </c>
      <c r="H146" s="144">
        <v>353.22199999999998</v>
      </c>
      <c r="I146" s="145">
        <v>2.81</v>
      </c>
      <c r="J146" s="145">
        <f>ROUND(I146*H146,2)</f>
        <v>992.55</v>
      </c>
      <c r="K146" s="146"/>
      <c r="L146" s="29"/>
      <c r="M146" s="147" t="s">
        <v>1</v>
      </c>
      <c r="N146" s="148" t="s">
        <v>37</v>
      </c>
      <c r="O146" s="149">
        <v>0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AR146" s="151" t="s">
        <v>155</v>
      </c>
      <c r="AT146" s="151" t="s">
        <v>151</v>
      </c>
      <c r="AU146" s="151" t="s">
        <v>83</v>
      </c>
      <c r="AY146" s="17" t="s">
        <v>148</v>
      </c>
      <c r="BE146" s="152">
        <f>IF(N146="základná",J146,0)</f>
        <v>0</v>
      </c>
      <c r="BF146" s="152">
        <f>IF(N146="znížená",J146,0)</f>
        <v>992.55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7" t="s">
        <v>83</v>
      </c>
      <c r="BK146" s="152">
        <f>ROUND(I146*H146,2)</f>
        <v>992.55</v>
      </c>
      <c r="BL146" s="17" t="s">
        <v>155</v>
      </c>
      <c r="BM146" s="151" t="s">
        <v>172</v>
      </c>
    </row>
    <row r="147" spans="2:65" s="1" customFormat="1" ht="33" customHeight="1">
      <c r="B147" s="139"/>
      <c r="C147" s="140" t="s">
        <v>173</v>
      </c>
      <c r="D147" s="140" t="s">
        <v>151</v>
      </c>
      <c r="E147" s="141" t="s">
        <v>174</v>
      </c>
      <c r="F147" s="142" t="s">
        <v>175</v>
      </c>
      <c r="G147" s="143" t="s">
        <v>154</v>
      </c>
      <c r="H147" s="144">
        <v>119.161</v>
      </c>
      <c r="I147" s="145">
        <v>2.3199999999999998</v>
      </c>
      <c r="J147" s="145">
        <f>ROUND(I147*H147,2)</f>
        <v>276.45</v>
      </c>
      <c r="K147" s="146"/>
      <c r="L147" s="29"/>
      <c r="M147" s="147" t="s">
        <v>1</v>
      </c>
      <c r="N147" s="148" t="s">
        <v>37</v>
      </c>
      <c r="O147" s="149">
        <v>0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AR147" s="151" t="s">
        <v>155</v>
      </c>
      <c r="AT147" s="151" t="s">
        <v>151</v>
      </c>
      <c r="AU147" s="151" t="s">
        <v>83</v>
      </c>
      <c r="AY147" s="17" t="s">
        <v>148</v>
      </c>
      <c r="BE147" s="152">
        <f>IF(N147="základná",J147,0)</f>
        <v>0</v>
      </c>
      <c r="BF147" s="152">
        <f>IF(N147="znížená",J147,0)</f>
        <v>276.45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7" t="s">
        <v>83</v>
      </c>
      <c r="BK147" s="152">
        <f>ROUND(I147*H147,2)</f>
        <v>276.45</v>
      </c>
      <c r="BL147" s="17" t="s">
        <v>155</v>
      </c>
      <c r="BM147" s="151" t="s">
        <v>176</v>
      </c>
    </row>
    <row r="148" spans="2:65" s="12" customFormat="1" ht="12">
      <c r="B148" s="153"/>
      <c r="D148" s="154" t="s">
        <v>156</v>
      </c>
      <c r="E148" s="155" t="s">
        <v>1</v>
      </c>
      <c r="F148" s="156" t="s">
        <v>167</v>
      </c>
      <c r="H148" s="157">
        <v>118.82599999999999</v>
      </c>
      <c r="L148" s="153"/>
      <c r="M148" s="158"/>
      <c r="T148" s="159"/>
      <c r="AT148" s="155" t="s">
        <v>156</v>
      </c>
      <c r="AU148" s="155" t="s">
        <v>83</v>
      </c>
      <c r="AV148" s="12" t="s">
        <v>83</v>
      </c>
      <c r="AW148" s="12" t="s">
        <v>28</v>
      </c>
      <c r="AX148" s="12" t="s">
        <v>71</v>
      </c>
      <c r="AY148" s="155" t="s">
        <v>148</v>
      </c>
    </row>
    <row r="149" spans="2:65" s="12" customFormat="1" ht="12">
      <c r="B149" s="153"/>
      <c r="D149" s="154" t="s">
        <v>156</v>
      </c>
      <c r="E149" s="155" t="s">
        <v>1</v>
      </c>
      <c r="F149" s="156" t="s">
        <v>177</v>
      </c>
      <c r="H149" s="157">
        <v>0.33500000000000002</v>
      </c>
      <c r="L149" s="153"/>
      <c r="M149" s="158"/>
      <c r="T149" s="159"/>
      <c r="AT149" s="155" t="s">
        <v>156</v>
      </c>
      <c r="AU149" s="155" t="s">
        <v>83</v>
      </c>
      <c r="AV149" s="12" t="s">
        <v>83</v>
      </c>
      <c r="AW149" s="12" t="s">
        <v>28</v>
      </c>
      <c r="AX149" s="12" t="s">
        <v>71</v>
      </c>
      <c r="AY149" s="155" t="s">
        <v>148</v>
      </c>
    </row>
    <row r="150" spans="2:65" s="13" customFormat="1" ht="12">
      <c r="B150" s="160"/>
      <c r="D150" s="154" t="s">
        <v>156</v>
      </c>
      <c r="E150" s="161" t="s">
        <v>1</v>
      </c>
      <c r="F150" s="162" t="s">
        <v>158</v>
      </c>
      <c r="H150" s="163">
        <v>119.16099999999999</v>
      </c>
      <c r="L150" s="160"/>
      <c r="M150" s="164"/>
      <c r="T150" s="165"/>
      <c r="AT150" s="161" t="s">
        <v>156</v>
      </c>
      <c r="AU150" s="161" t="s">
        <v>83</v>
      </c>
      <c r="AV150" s="13" t="s">
        <v>155</v>
      </c>
      <c r="AW150" s="13" t="s">
        <v>28</v>
      </c>
      <c r="AX150" s="13" t="s">
        <v>12</v>
      </c>
      <c r="AY150" s="161" t="s">
        <v>148</v>
      </c>
    </row>
    <row r="151" spans="2:65" s="1" customFormat="1" ht="33" customHeight="1">
      <c r="B151" s="139"/>
      <c r="C151" s="140" t="s">
        <v>166</v>
      </c>
      <c r="D151" s="140" t="s">
        <v>151</v>
      </c>
      <c r="E151" s="141" t="s">
        <v>178</v>
      </c>
      <c r="F151" s="142" t="s">
        <v>179</v>
      </c>
      <c r="G151" s="143" t="s">
        <v>154</v>
      </c>
      <c r="H151" s="144">
        <v>0.60599999999999998</v>
      </c>
      <c r="I151" s="145">
        <v>7.1</v>
      </c>
      <c r="J151" s="145">
        <f>ROUND(I151*H151,2)</f>
        <v>4.3</v>
      </c>
      <c r="K151" s="146"/>
      <c r="L151" s="29"/>
      <c r="M151" s="147" t="s">
        <v>1</v>
      </c>
      <c r="N151" s="148" t="s">
        <v>37</v>
      </c>
      <c r="O151" s="149">
        <v>0</v>
      </c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AR151" s="151" t="s">
        <v>155</v>
      </c>
      <c r="AT151" s="151" t="s">
        <v>151</v>
      </c>
      <c r="AU151" s="151" t="s">
        <v>83</v>
      </c>
      <c r="AY151" s="17" t="s">
        <v>148</v>
      </c>
      <c r="BE151" s="152">
        <f>IF(N151="základná",J151,0)</f>
        <v>0</v>
      </c>
      <c r="BF151" s="152">
        <f>IF(N151="znížená",J151,0)</f>
        <v>4.3</v>
      </c>
      <c r="BG151" s="152">
        <f>IF(N151="zákl. prenesená",J151,0)</f>
        <v>0</v>
      </c>
      <c r="BH151" s="152">
        <f>IF(N151="zníž. prenesená",J151,0)</f>
        <v>0</v>
      </c>
      <c r="BI151" s="152">
        <f>IF(N151="nulová",J151,0)</f>
        <v>0</v>
      </c>
      <c r="BJ151" s="17" t="s">
        <v>83</v>
      </c>
      <c r="BK151" s="152">
        <f>ROUND(I151*H151,2)</f>
        <v>4.3</v>
      </c>
      <c r="BL151" s="17" t="s">
        <v>155</v>
      </c>
      <c r="BM151" s="151" t="s">
        <v>180</v>
      </c>
    </row>
    <row r="152" spans="2:65" s="12" customFormat="1" ht="12">
      <c r="B152" s="153"/>
      <c r="D152" s="154" t="s">
        <v>156</v>
      </c>
      <c r="E152" s="155" t="s">
        <v>1</v>
      </c>
      <c r="F152" s="156" t="s">
        <v>181</v>
      </c>
      <c r="H152" s="157">
        <v>0.60599999999999998</v>
      </c>
      <c r="L152" s="153"/>
      <c r="M152" s="158"/>
      <c r="T152" s="159"/>
      <c r="AT152" s="155" t="s">
        <v>156</v>
      </c>
      <c r="AU152" s="155" t="s">
        <v>83</v>
      </c>
      <c r="AV152" s="12" t="s">
        <v>83</v>
      </c>
      <c r="AW152" s="12" t="s">
        <v>28</v>
      </c>
      <c r="AX152" s="12" t="s">
        <v>71</v>
      </c>
      <c r="AY152" s="155" t="s">
        <v>148</v>
      </c>
    </row>
    <row r="153" spans="2:65" s="13" customFormat="1" ht="12">
      <c r="B153" s="160"/>
      <c r="D153" s="154" t="s">
        <v>156</v>
      </c>
      <c r="E153" s="161" t="s">
        <v>1</v>
      </c>
      <c r="F153" s="162" t="s">
        <v>158</v>
      </c>
      <c r="H153" s="163">
        <v>0.60599999999999998</v>
      </c>
      <c r="L153" s="160"/>
      <c r="M153" s="164"/>
      <c r="T153" s="165"/>
      <c r="AT153" s="161" t="s">
        <v>156</v>
      </c>
      <c r="AU153" s="161" t="s">
        <v>83</v>
      </c>
      <c r="AV153" s="13" t="s">
        <v>155</v>
      </c>
      <c r="AW153" s="13" t="s">
        <v>28</v>
      </c>
      <c r="AX153" s="13" t="s">
        <v>12</v>
      </c>
      <c r="AY153" s="161" t="s">
        <v>148</v>
      </c>
    </row>
    <row r="154" spans="2:65" s="1" customFormat="1" ht="24.25" customHeight="1">
      <c r="B154" s="139"/>
      <c r="C154" s="140" t="s">
        <v>182</v>
      </c>
      <c r="D154" s="140" t="s">
        <v>151</v>
      </c>
      <c r="E154" s="141" t="s">
        <v>183</v>
      </c>
      <c r="F154" s="142" t="s">
        <v>184</v>
      </c>
      <c r="G154" s="143" t="s">
        <v>185</v>
      </c>
      <c r="H154" s="144">
        <v>10</v>
      </c>
      <c r="I154" s="145">
        <v>0.72</v>
      </c>
      <c r="J154" s="145">
        <f>ROUND(I154*H154,2)</f>
        <v>7.2</v>
      </c>
      <c r="K154" s="146"/>
      <c r="L154" s="29"/>
      <c r="M154" s="147" t="s">
        <v>1</v>
      </c>
      <c r="N154" s="148" t="s">
        <v>37</v>
      </c>
      <c r="O154" s="149">
        <v>0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155</v>
      </c>
      <c r="AT154" s="151" t="s">
        <v>151</v>
      </c>
      <c r="AU154" s="151" t="s">
        <v>83</v>
      </c>
      <c r="AY154" s="17" t="s">
        <v>148</v>
      </c>
      <c r="BE154" s="152">
        <f>IF(N154="základná",J154,0)</f>
        <v>0</v>
      </c>
      <c r="BF154" s="152">
        <f>IF(N154="znížená",J154,0)</f>
        <v>7.2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7" t="s">
        <v>83</v>
      </c>
      <c r="BK154" s="152">
        <f>ROUND(I154*H154,2)</f>
        <v>7.2</v>
      </c>
      <c r="BL154" s="17" t="s">
        <v>155</v>
      </c>
      <c r="BM154" s="151" t="s">
        <v>186</v>
      </c>
    </row>
    <row r="155" spans="2:65" s="12" customFormat="1" ht="12">
      <c r="B155" s="153"/>
      <c r="D155" s="154" t="s">
        <v>156</v>
      </c>
      <c r="E155" s="155" t="s">
        <v>1</v>
      </c>
      <c r="F155" s="156" t="s">
        <v>176</v>
      </c>
      <c r="H155" s="157">
        <v>10</v>
      </c>
      <c r="L155" s="153"/>
      <c r="M155" s="158"/>
      <c r="T155" s="159"/>
      <c r="AT155" s="155" t="s">
        <v>156</v>
      </c>
      <c r="AU155" s="155" t="s">
        <v>83</v>
      </c>
      <c r="AV155" s="12" t="s">
        <v>83</v>
      </c>
      <c r="AW155" s="12" t="s">
        <v>28</v>
      </c>
      <c r="AX155" s="12" t="s">
        <v>71</v>
      </c>
      <c r="AY155" s="155" t="s">
        <v>148</v>
      </c>
    </row>
    <row r="156" spans="2:65" s="13" customFormat="1" ht="12">
      <c r="B156" s="160"/>
      <c r="D156" s="154" t="s">
        <v>156</v>
      </c>
      <c r="E156" s="161" t="s">
        <v>1</v>
      </c>
      <c r="F156" s="162" t="s">
        <v>158</v>
      </c>
      <c r="H156" s="163">
        <v>10</v>
      </c>
      <c r="L156" s="160"/>
      <c r="M156" s="164"/>
      <c r="T156" s="165"/>
      <c r="AT156" s="161" t="s">
        <v>156</v>
      </c>
      <c r="AU156" s="161" t="s">
        <v>83</v>
      </c>
      <c r="AV156" s="13" t="s">
        <v>155</v>
      </c>
      <c r="AW156" s="13" t="s">
        <v>28</v>
      </c>
      <c r="AX156" s="13" t="s">
        <v>12</v>
      </c>
      <c r="AY156" s="161" t="s">
        <v>148</v>
      </c>
    </row>
    <row r="157" spans="2:65" s="1" customFormat="1" ht="24.25" customHeight="1">
      <c r="B157" s="139"/>
      <c r="C157" s="140" t="s">
        <v>172</v>
      </c>
      <c r="D157" s="140" t="s">
        <v>151</v>
      </c>
      <c r="E157" s="141" t="s">
        <v>187</v>
      </c>
      <c r="F157" s="142" t="s">
        <v>188</v>
      </c>
      <c r="G157" s="143" t="s">
        <v>185</v>
      </c>
      <c r="H157" s="144">
        <v>4</v>
      </c>
      <c r="I157" s="145">
        <v>0.99</v>
      </c>
      <c r="J157" s="145">
        <f>ROUND(I157*H157,2)</f>
        <v>3.96</v>
      </c>
      <c r="K157" s="146"/>
      <c r="L157" s="29"/>
      <c r="M157" s="147" t="s">
        <v>1</v>
      </c>
      <c r="N157" s="148" t="s">
        <v>37</v>
      </c>
      <c r="O157" s="149">
        <v>0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155</v>
      </c>
      <c r="AT157" s="151" t="s">
        <v>151</v>
      </c>
      <c r="AU157" s="151" t="s">
        <v>83</v>
      </c>
      <c r="AY157" s="17" t="s">
        <v>148</v>
      </c>
      <c r="BE157" s="152">
        <f>IF(N157="základná",J157,0)</f>
        <v>0</v>
      </c>
      <c r="BF157" s="152">
        <f>IF(N157="znížená",J157,0)</f>
        <v>3.96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7" t="s">
        <v>83</v>
      </c>
      <c r="BK157" s="152">
        <f>ROUND(I157*H157,2)</f>
        <v>3.96</v>
      </c>
      <c r="BL157" s="17" t="s">
        <v>155</v>
      </c>
      <c r="BM157" s="151" t="s">
        <v>189</v>
      </c>
    </row>
    <row r="158" spans="2:65" s="12" customFormat="1" ht="12">
      <c r="B158" s="153"/>
      <c r="D158" s="154" t="s">
        <v>156</v>
      </c>
      <c r="E158" s="155" t="s">
        <v>1</v>
      </c>
      <c r="F158" s="156" t="s">
        <v>190</v>
      </c>
      <c r="H158" s="157">
        <v>4</v>
      </c>
      <c r="L158" s="153"/>
      <c r="M158" s="158"/>
      <c r="T158" s="159"/>
      <c r="AT158" s="155" t="s">
        <v>156</v>
      </c>
      <c r="AU158" s="155" t="s">
        <v>83</v>
      </c>
      <c r="AV158" s="12" t="s">
        <v>83</v>
      </c>
      <c r="AW158" s="12" t="s">
        <v>28</v>
      </c>
      <c r="AX158" s="12" t="s">
        <v>71</v>
      </c>
      <c r="AY158" s="155" t="s">
        <v>148</v>
      </c>
    </row>
    <row r="159" spans="2:65" s="13" customFormat="1" ht="12">
      <c r="B159" s="160"/>
      <c r="D159" s="154" t="s">
        <v>156</v>
      </c>
      <c r="E159" s="161" t="s">
        <v>1</v>
      </c>
      <c r="F159" s="162" t="s">
        <v>158</v>
      </c>
      <c r="H159" s="163">
        <v>4</v>
      </c>
      <c r="L159" s="160"/>
      <c r="M159" s="164"/>
      <c r="T159" s="165"/>
      <c r="AT159" s="161" t="s">
        <v>156</v>
      </c>
      <c r="AU159" s="161" t="s">
        <v>83</v>
      </c>
      <c r="AV159" s="13" t="s">
        <v>155</v>
      </c>
      <c r="AW159" s="13" t="s">
        <v>28</v>
      </c>
      <c r="AX159" s="13" t="s">
        <v>12</v>
      </c>
      <c r="AY159" s="161" t="s">
        <v>148</v>
      </c>
    </row>
    <row r="160" spans="2:65" s="1" customFormat="1" ht="24.25" customHeight="1">
      <c r="B160" s="139"/>
      <c r="C160" s="140" t="s">
        <v>149</v>
      </c>
      <c r="D160" s="140" t="s">
        <v>151</v>
      </c>
      <c r="E160" s="141" t="s">
        <v>191</v>
      </c>
      <c r="F160" s="142" t="s">
        <v>192</v>
      </c>
      <c r="G160" s="143" t="s">
        <v>154</v>
      </c>
      <c r="H160" s="144">
        <v>17.574000000000002</v>
      </c>
      <c r="I160" s="145">
        <v>23.63</v>
      </c>
      <c r="J160" s="145">
        <f>ROUND(I160*H160,2)</f>
        <v>415.27</v>
      </c>
      <c r="K160" s="146"/>
      <c r="L160" s="29"/>
      <c r="M160" s="147" t="s">
        <v>1</v>
      </c>
      <c r="N160" s="148" t="s">
        <v>37</v>
      </c>
      <c r="O160" s="149">
        <v>0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1" t="s">
        <v>155</v>
      </c>
      <c r="AT160" s="151" t="s">
        <v>151</v>
      </c>
      <c r="AU160" s="151" t="s">
        <v>83</v>
      </c>
      <c r="AY160" s="17" t="s">
        <v>148</v>
      </c>
      <c r="BE160" s="152">
        <f>IF(N160="základná",J160,0)</f>
        <v>0</v>
      </c>
      <c r="BF160" s="152">
        <f>IF(N160="znížená",J160,0)</f>
        <v>415.27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7" t="s">
        <v>83</v>
      </c>
      <c r="BK160" s="152">
        <f>ROUND(I160*H160,2)</f>
        <v>415.27</v>
      </c>
      <c r="BL160" s="17" t="s">
        <v>155</v>
      </c>
      <c r="BM160" s="151" t="s">
        <v>193</v>
      </c>
    </row>
    <row r="161" spans="2:65" s="12" customFormat="1" ht="12">
      <c r="B161" s="153"/>
      <c r="D161" s="154" t="s">
        <v>156</v>
      </c>
      <c r="E161" s="155" t="s">
        <v>1</v>
      </c>
      <c r="F161" s="156" t="s">
        <v>194</v>
      </c>
      <c r="H161" s="157">
        <v>17.574000000000002</v>
      </c>
      <c r="L161" s="153"/>
      <c r="M161" s="158"/>
      <c r="T161" s="159"/>
      <c r="AT161" s="155" t="s">
        <v>156</v>
      </c>
      <c r="AU161" s="155" t="s">
        <v>83</v>
      </c>
      <c r="AV161" s="12" t="s">
        <v>83</v>
      </c>
      <c r="AW161" s="12" t="s">
        <v>28</v>
      </c>
      <c r="AX161" s="12" t="s">
        <v>71</v>
      </c>
      <c r="AY161" s="155" t="s">
        <v>148</v>
      </c>
    </row>
    <row r="162" spans="2:65" s="13" customFormat="1" ht="12">
      <c r="B162" s="160"/>
      <c r="D162" s="154" t="s">
        <v>156</v>
      </c>
      <c r="E162" s="161" t="s">
        <v>1</v>
      </c>
      <c r="F162" s="162" t="s">
        <v>158</v>
      </c>
      <c r="H162" s="163">
        <v>17.574000000000002</v>
      </c>
      <c r="L162" s="160"/>
      <c r="M162" s="164"/>
      <c r="T162" s="165"/>
      <c r="AT162" s="161" t="s">
        <v>156</v>
      </c>
      <c r="AU162" s="161" t="s">
        <v>83</v>
      </c>
      <c r="AV162" s="13" t="s">
        <v>155</v>
      </c>
      <c r="AW162" s="13" t="s">
        <v>28</v>
      </c>
      <c r="AX162" s="13" t="s">
        <v>12</v>
      </c>
      <c r="AY162" s="161" t="s">
        <v>148</v>
      </c>
    </row>
    <row r="163" spans="2:65" s="1" customFormat="1" ht="24.25" customHeight="1">
      <c r="B163" s="139"/>
      <c r="C163" s="140" t="s">
        <v>176</v>
      </c>
      <c r="D163" s="140" t="s">
        <v>151</v>
      </c>
      <c r="E163" s="141" t="s">
        <v>195</v>
      </c>
      <c r="F163" s="142" t="s">
        <v>196</v>
      </c>
      <c r="G163" s="143" t="s">
        <v>154</v>
      </c>
      <c r="H163" s="144">
        <v>13.5</v>
      </c>
      <c r="I163" s="145">
        <v>5.29</v>
      </c>
      <c r="J163" s="145">
        <f>ROUND(I163*H163,2)</f>
        <v>71.42</v>
      </c>
      <c r="K163" s="146"/>
      <c r="L163" s="29"/>
      <c r="M163" s="147" t="s">
        <v>1</v>
      </c>
      <c r="N163" s="148" t="s">
        <v>37</v>
      </c>
      <c r="O163" s="149">
        <v>0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AR163" s="151" t="s">
        <v>155</v>
      </c>
      <c r="AT163" s="151" t="s">
        <v>151</v>
      </c>
      <c r="AU163" s="151" t="s">
        <v>83</v>
      </c>
      <c r="AY163" s="17" t="s">
        <v>148</v>
      </c>
      <c r="BE163" s="152">
        <f>IF(N163="základná",J163,0)</f>
        <v>0</v>
      </c>
      <c r="BF163" s="152">
        <f>IF(N163="znížená",J163,0)</f>
        <v>71.42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7" t="s">
        <v>83</v>
      </c>
      <c r="BK163" s="152">
        <f>ROUND(I163*H163,2)</f>
        <v>71.42</v>
      </c>
      <c r="BL163" s="17" t="s">
        <v>155</v>
      </c>
      <c r="BM163" s="151" t="s">
        <v>7</v>
      </c>
    </row>
    <row r="164" spans="2:65" s="12" customFormat="1" ht="12">
      <c r="B164" s="153"/>
      <c r="D164" s="154" t="s">
        <v>156</v>
      </c>
      <c r="E164" s="155" t="s">
        <v>1</v>
      </c>
      <c r="F164" s="156" t="s">
        <v>197</v>
      </c>
      <c r="H164" s="157">
        <v>13.5</v>
      </c>
      <c r="L164" s="153"/>
      <c r="M164" s="158"/>
      <c r="T164" s="159"/>
      <c r="AT164" s="155" t="s">
        <v>156</v>
      </c>
      <c r="AU164" s="155" t="s">
        <v>83</v>
      </c>
      <c r="AV164" s="12" t="s">
        <v>83</v>
      </c>
      <c r="AW164" s="12" t="s">
        <v>28</v>
      </c>
      <c r="AX164" s="12" t="s">
        <v>71</v>
      </c>
      <c r="AY164" s="155" t="s">
        <v>148</v>
      </c>
    </row>
    <row r="165" spans="2:65" s="13" customFormat="1" ht="12">
      <c r="B165" s="160"/>
      <c r="D165" s="154" t="s">
        <v>156</v>
      </c>
      <c r="E165" s="161" t="s">
        <v>1</v>
      </c>
      <c r="F165" s="162" t="s">
        <v>158</v>
      </c>
      <c r="H165" s="163">
        <v>13.5</v>
      </c>
      <c r="L165" s="160"/>
      <c r="M165" s="164"/>
      <c r="T165" s="165"/>
      <c r="AT165" s="161" t="s">
        <v>156</v>
      </c>
      <c r="AU165" s="161" t="s">
        <v>83</v>
      </c>
      <c r="AV165" s="13" t="s">
        <v>155</v>
      </c>
      <c r="AW165" s="13" t="s">
        <v>28</v>
      </c>
      <c r="AX165" s="13" t="s">
        <v>12</v>
      </c>
      <c r="AY165" s="161" t="s">
        <v>148</v>
      </c>
    </row>
    <row r="166" spans="2:65" s="1" customFormat="1" ht="24.25" customHeight="1">
      <c r="B166" s="139"/>
      <c r="C166" s="140" t="s">
        <v>198</v>
      </c>
      <c r="D166" s="140" t="s">
        <v>151</v>
      </c>
      <c r="E166" s="141" t="s">
        <v>199</v>
      </c>
      <c r="F166" s="142" t="s">
        <v>200</v>
      </c>
      <c r="G166" s="143" t="s">
        <v>185</v>
      </c>
      <c r="H166" s="144">
        <v>17</v>
      </c>
      <c r="I166" s="145">
        <v>3.97</v>
      </c>
      <c r="J166" s="145">
        <f>ROUND(I166*H166,2)</f>
        <v>67.489999999999995</v>
      </c>
      <c r="K166" s="146"/>
      <c r="L166" s="29"/>
      <c r="M166" s="147" t="s">
        <v>1</v>
      </c>
      <c r="N166" s="148" t="s">
        <v>37</v>
      </c>
      <c r="O166" s="149">
        <v>0</v>
      </c>
      <c r="P166" s="149">
        <f>O166*H166</f>
        <v>0</v>
      </c>
      <c r="Q166" s="149">
        <v>0</v>
      </c>
      <c r="R166" s="149">
        <f>Q166*H166</f>
        <v>0</v>
      </c>
      <c r="S166" s="149">
        <v>0</v>
      </c>
      <c r="T166" s="150">
        <f>S166*H166</f>
        <v>0</v>
      </c>
      <c r="AR166" s="151" t="s">
        <v>155</v>
      </c>
      <c r="AT166" s="151" t="s">
        <v>151</v>
      </c>
      <c r="AU166" s="151" t="s">
        <v>83</v>
      </c>
      <c r="AY166" s="17" t="s">
        <v>148</v>
      </c>
      <c r="BE166" s="152">
        <f>IF(N166="základná",J166,0)</f>
        <v>0</v>
      </c>
      <c r="BF166" s="152">
        <f>IF(N166="znížená",J166,0)</f>
        <v>67.489999999999995</v>
      </c>
      <c r="BG166" s="152">
        <f>IF(N166="zákl. prenesená",J166,0)</f>
        <v>0</v>
      </c>
      <c r="BH166" s="152">
        <f>IF(N166="zníž. prenesená",J166,0)</f>
        <v>0</v>
      </c>
      <c r="BI166" s="152">
        <f>IF(N166="nulová",J166,0)</f>
        <v>0</v>
      </c>
      <c r="BJ166" s="17" t="s">
        <v>83</v>
      </c>
      <c r="BK166" s="152">
        <f>ROUND(I166*H166,2)</f>
        <v>67.489999999999995</v>
      </c>
      <c r="BL166" s="17" t="s">
        <v>155</v>
      </c>
      <c r="BM166" s="151" t="s">
        <v>201</v>
      </c>
    </row>
    <row r="167" spans="2:65" s="12" customFormat="1" ht="12">
      <c r="B167" s="153"/>
      <c r="D167" s="154" t="s">
        <v>156</v>
      </c>
      <c r="E167" s="155" t="s">
        <v>1</v>
      </c>
      <c r="F167" s="156" t="s">
        <v>202</v>
      </c>
      <c r="H167" s="157">
        <v>8</v>
      </c>
      <c r="L167" s="153"/>
      <c r="M167" s="158"/>
      <c r="T167" s="159"/>
      <c r="AT167" s="155" t="s">
        <v>156</v>
      </c>
      <c r="AU167" s="155" t="s">
        <v>83</v>
      </c>
      <c r="AV167" s="12" t="s">
        <v>83</v>
      </c>
      <c r="AW167" s="12" t="s">
        <v>28</v>
      </c>
      <c r="AX167" s="12" t="s">
        <v>71</v>
      </c>
      <c r="AY167" s="155" t="s">
        <v>148</v>
      </c>
    </row>
    <row r="168" spans="2:65" s="12" customFormat="1" ht="12">
      <c r="B168" s="153"/>
      <c r="D168" s="154" t="s">
        <v>156</v>
      </c>
      <c r="E168" s="155" t="s">
        <v>1</v>
      </c>
      <c r="F168" s="156" t="s">
        <v>203</v>
      </c>
      <c r="H168" s="157">
        <v>8</v>
      </c>
      <c r="L168" s="153"/>
      <c r="M168" s="158"/>
      <c r="T168" s="159"/>
      <c r="AT168" s="155" t="s">
        <v>156</v>
      </c>
      <c r="AU168" s="155" t="s">
        <v>83</v>
      </c>
      <c r="AV168" s="12" t="s">
        <v>83</v>
      </c>
      <c r="AW168" s="12" t="s">
        <v>28</v>
      </c>
      <c r="AX168" s="12" t="s">
        <v>71</v>
      </c>
      <c r="AY168" s="155" t="s">
        <v>148</v>
      </c>
    </row>
    <row r="169" spans="2:65" s="12" customFormat="1" ht="12">
      <c r="B169" s="153"/>
      <c r="D169" s="154" t="s">
        <v>156</v>
      </c>
      <c r="E169" s="155" t="s">
        <v>1</v>
      </c>
      <c r="F169" s="156" t="s">
        <v>204</v>
      </c>
      <c r="H169" s="157">
        <v>1</v>
      </c>
      <c r="L169" s="153"/>
      <c r="M169" s="158"/>
      <c r="T169" s="159"/>
      <c r="AT169" s="155" t="s">
        <v>156</v>
      </c>
      <c r="AU169" s="155" t="s">
        <v>83</v>
      </c>
      <c r="AV169" s="12" t="s">
        <v>83</v>
      </c>
      <c r="AW169" s="12" t="s">
        <v>28</v>
      </c>
      <c r="AX169" s="12" t="s">
        <v>71</v>
      </c>
      <c r="AY169" s="155" t="s">
        <v>148</v>
      </c>
    </row>
    <row r="170" spans="2:65" s="13" customFormat="1" ht="12">
      <c r="B170" s="160"/>
      <c r="D170" s="154" t="s">
        <v>156</v>
      </c>
      <c r="E170" s="161" t="s">
        <v>1</v>
      </c>
      <c r="F170" s="162" t="s">
        <v>158</v>
      </c>
      <c r="H170" s="163">
        <v>17</v>
      </c>
      <c r="L170" s="160"/>
      <c r="M170" s="164"/>
      <c r="T170" s="165"/>
      <c r="AT170" s="161" t="s">
        <v>156</v>
      </c>
      <c r="AU170" s="161" t="s">
        <v>83</v>
      </c>
      <c r="AV170" s="13" t="s">
        <v>155</v>
      </c>
      <c r="AW170" s="13" t="s">
        <v>28</v>
      </c>
      <c r="AX170" s="13" t="s">
        <v>12</v>
      </c>
      <c r="AY170" s="161" t="s">
        <v>148</v>
      </c>
    </row>
    <row r="171" spans="2:65" s="1" customFormat="1" ht="24.25" customHeight="1">
      <c r="B171" s="139"/>
      <c r="C171" s="140" t="s">
        <v>180</v>
      </c>
      <c r="D171" s="140" t="s">
        <v>151</v>
      </c>
      <c r="E171" s="141" t="s">
        <v>205</v>
      </c>
      <c r="F171" s="142" t="s">
        <v>206</v>
      </c>
      <c r="G171" s="143" t="s">
        <v>185</v>
      </c>
      <c r="H171" s="144">
        <v>2</v>
      </c>
      <c r="I171" s="145">
        <v>42.36</v>
      </c>
      <c r="J171" s="145">
        <f>ROUND(I171*H171,2)</f>
        <v>84.72</v>
      </c>
      <c r="K171" s="146"/>
      <c r="L171" s="29"/>
      <c r="M171" s="147" t="s">
        <v>1</v>
      </c>
      <c r="N171" s="148" t="s">
        <v>37</v>
      </c>
      <c r="O171" s="149">
        <v>0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AR171" s="151" t="s">
        <v>155</v>
      </c>
      <c r="AT171" s="151" t="s">
        <v>151</v>
      </c>
      <c r="AU171" s="151" t="s">
        <v>83</v>
      </c>
      <c r="AY171" s="17" t="s">
        <v>148</v>
      </c>
      <c r="BE171" s="152">
        <f>IF(N171="základná",J171,0)</f>
        <v>0</v>
      </c>
      <c r="BF171" s="152">
        <f>IF(N171="znížená",J171,0)</f>
        <v>84.72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7" t="s">
        <v>83</v>
      </c>
      <c r="BK171" s="152">
        <f>ROUND(I171*H171,2)</f>
        <v>84.72</v>
      </c>
      <c r="BL171" s="17" t="s">
        <v>155</v>
      </c>
      <c r="BM171" s="151" t="s">
        <v>207</v>
      </c>
    </row>
    <row r="172" spans="2:65" s="12" customFormat="1" ht="12">
      <c r="B172" s="153"/>
      <c r="D172" s="154" t="s">
        <v>156</v>
      </c>
      <c r="E172" s="155" t="s">
        <v>1</v>
      </c>
      <c r="F172" s="156" t="s">
        <v>208</v>
      </c>
      <c r="H172" s="157">
        <v>1</v>
      </c>
      <c r="L172" s="153"/>
      <c r="M172" s="158"/>
      <c r="T172" s="159"/>
      <c r="AT172" s="155" t="s">
        <v>156</v>
      </c>
      <c r="AU172" s="155" t="s">
        <v>83</v>
      </c>
      <c r="AV172" s="12" t="s">
        <v>83</v>
      </c>
      <c r="AW172" s="12" t="s">
        <v>28</v>
      </c>
      <c r="AX172" s="12" t="s">
        <v>71</v>
      </c>
      <c r="AY172" s="155" t="s">
        <v>148</v>
      </c>
    </row>
    <row r="173" spans="2:65" s="12" customFormat="1" ht="12">
      <c r="B173" s="153"/>
      <c r="D173" s="154" t="s">
        <v>156</v>
      </c>
      <c r="E173" s="155" t="s">
        <v>1</v>
      </c>
      <c r="F173" s="156" t="s">
        <v>204</v>
      </c>
      <c r="H173" s="157">
        <v>1</v>
      </c>
      <c r="L173" s="153"/>
      <c r="M173" s="158"/>
      <c r="T173" s="159"/>
      <c r="AT173" s="155" t="s">
        <v>156</v>
      </c>
      <c r="AU173" s="155" t="s">
        <v>83</v>
      </c>
      <c r="AV173" s="12" t="s">
        <v>83</v>
      </c>
      <c r="AW173" s="12" t="s">
        <v>28</v>
      </c>
      <c r="AX173" s="12" t="s">
        <v>71</v>
      </c>
      <c r="AY173" s="155" t="s">
        <v>148</v>
      </c>
    </row>
    <row r="174" spans="2:65" s="13" customFormat="1" ht="12">
      <c r="B174" s="160"/>
      <c r="D174" s="154" t="s">
        <v>156</v>
      </c>
      <c r="E174" s="161" t="s">
        <v>1</v>
      </c>
      <c r="F174" s="162" t="s">
        <v>158</v>
      </c>
      <c r="H174" s="163">
        <v>2</v>
      </c>
      <c r="L174" s="160"/>
      <c r="M174" s="164"/>
      <c r="T174" s="165"/>
      <c r="AT174" s="161" t="s">
        <v>156</v>
      </c>
      <c r="AU174" s="161" t="s">
        <v>83</v>
      </c>
      <c r="AV174" s="13" t="s">
        <v>155</v>
      </c>
      <c r="AW174" s="13" t="s">
        <v>28</v>
      </c>
      <c r="AX174" s="13" t="s">
        <v>12</v>
      </c>
      <c r="AY174" s="161" t="s">
        <v>148</v>
      </c>
    </row>
    <row r="175" spans="2:65" s="1" customFormat="1" ht="24.25" customHeight="1">
      <c r="B175" s="139"/>
      <c r="C175" s="140" t="s">
        <v>209</v>
      </c>
      <c r="D175" s="140" t="s">
        <v>151</v>
      </c>
      <c r="E175" s="141" t="s">
        <v>210</v>
      </c>
      <c r="F175" s="142" t="s">
        <v>211</v>
      </c>
      <c r="G175" s="143" t="s">
        <v>154</v>
      </c>
      <c r="H175" s="144">
        <v>2.02</v>
      </c>
      <c r="I175" s="145">
        <v>5.3</v>
      </c>
      <c r="J175" s="145">
        <f>ROUND(I175*H175,2)</f>
        <v>10.71</v>
      </c>
      <c r="K175" s="146"/>
      <c r="L175" s="29"/>
      <c r="M175" s="147" t="s">
        <v>1</v>
      </c>
      <c r="N175" s="148" t="s">
        <v>37</v>
      </c>
      <c r="O175" s="149">
        <v>0</v>
      </c>
      <c r="P175" s="149">
        <f>O175*H175</f>
        <v>0</v>
      </c>
      <c r="Q175" s="149">
        <v>0</v>
      </c>
      <c r="R175" s="149">
        <f>Q175*H175</f>
        <v>0</v>
      </c>
      <c r="S175" s="149">
        <v>0</v>
      </c>
      <c r="T175" s="150">
        <f>S175*H175</f>
        <v>0</v>
      </c>
      <c r="AR175" s="151" t="s">
        <v>155</v>
      </c>
      <c r="AT175" s="151" t="s">
        <v>151</v>
      </c>
      <c r="AU175" s="151" t="s">
        <v>83</v>
      </c>
      <c r="AY175" s="17" t="s">
        <v>148</v>
      </c>
      <c r="BE175" s="152">
        <f>IF(N175="základná",J175,0)</f>
        <v>0</v>
      </c>
      <c r="BF175" s="152">
        <f>IF(N175="znížená",J175,0)</f>
        <v>10.71</v>
      </c>
      <c r="BG175" s="152">
        <f>IF(N175="zákl. prenesená",J175,0)</f>
        <v>0</v>
      </c>
      <c r="BH175" s="152">
        <f>IF(N175="zníž. prenesená",J175,0)</f>
        <v>0</v>
      </c>
      <c r="BI175" s="152">
        <f>IF(N175="nulová",J175,0)</f>
        <v>0</v>
      </c>
      <c r="BJ175" s="17" t="s">
        <v>83</v>
      </c>
      <c r="BK175" s="152">
        <f>ROUND(I175*H175,2)</f>
        <v>10.71</v>
      </c>
      <c r="BL175" s="17" t="s">
        <v>155</v>
      </c>
      <c r="BM175" s="151" t="s">
        <v>212</v>
      </c>
    </row>
    <row r="176" spans="2:65" s="12" customFormat="1" ht="12">
      <c r="B176" s="153"/>
      <c r="D176" s="154" t="s">
        <v>156</v>
      </c>
      <c r="E176" s="155" t="s">
        <v>1</v>
      </c>
      <c r="F176" s="156" t="s">
        <v>213</v>
      </c>
      <c r="H176" s="157">
        <v>2.02</v>
      </c>
      <c r="L176" s="153"/>
      <c r="M176" s="158"/>
      <c r="T176" s="159"/>
      <c r="AT176" s="155" t="s">
        <v>156</v>
      </c>
      <c r="AU176" s="155" t="s">
        <v>83</v>
      </c>
      <c r="AV176" s="12" t="s">
        <v>83</v>
      </c>
      <c r="AW176" s="12" t="s">
        <v>28</v>
      </c>
      <c r="AX176" s="12" t="s">
        <v>71</v>
      </c>
      <c r="AY176" s="155" t="s">
        <v>148</v>
      </c>
    </row>
    <row r="177" spans="2:65" s="13" customFormat="1" ht="12">
      <c r="B177" s="160"/>
      <c r="D177" s="154" t="s">
        <v>156</v>
      </c>
      <c r="E177" s="161" t="s">
        <v>1</v>
      </c>
      <c r="F177" s="162" t="s">
        <v>158</v>
      </c>
      <c r="H177" s="163">
        <v>2.02</v>
      </c>
      <c r="L177" s="160"/>
      <c r="M177" s="164"/>
      <c r="T177" s="165"/>
      <c r="AT177" s="161" t="s">
        <v>156</v>
      </c>
      <c r="AU177" s="161" t="s">
        <v>83</v>
      </c>
      <c r="AV177" s="13" t="s">
        <v>155</v>
      </c>
      <c r="AW177" s="13" t="s">
        <v>28</v>
      </c>
      <c r="AX177" s="13" t="s">
        <v>12</v>
      </c>
      <c r="AY177" s="161" t="s">
        <v>148</v>
      </c>
    </row>
    <row r="178" spans="2:65" s="1" customFormat="1" ht="24.25" customHeight="1">
      <c r="B178" s="139"/>
      <c r="C178" s="140" t="s">
        <v>186</v>
      </c>
      <c r="D178" s="140" t="s">
        <v>151</v>
      </c>
      <c r="E178" s="141" t="s">
        <v>214</v>
      </c>
      <c r="F178" s="142" t="s">
        <v>215</v>
      </c>
      <c r="G178" s="143" t="s">
        <v>216</v>
      </c>
      <c r="H178" s="144">
        <v>30</v>
      </c>
      <c r="I178" s="145">
        <v>0.72</v>
      </c>
      <c r="J178" s="145">
        <f>ROUND(I178*H178,2)</f>
        <v>21.6</v>
      </c>
      <c r="K178" s="146"/>
      <c r="L178" s="29"/>
      <c r="M178" s="147" t="s">
        <v>1</v>
      </c>
      <c r="N178" s="148" t="s">
        <v>37</v>
      </c>
      <c r="O178" s="149">
        <v>0</v>
      </c>
      <c r="P178" s="149">
        <f>O178*H178</f>
        <v>0</v>
      </c>
      <c r="Q178" s="149">
        <v>0</v>
      </c>
      <c r="R178" s="149">
        <f>Q178*H178</f>
        <v>0</v>
      </c>
      <c r="S178" s="149">
        <v>0</v>
      </c>
      <c r="T178" s="150">
        <f>S178*H178</f>
        <v>0</v>
      </c>
      <c r="AR178" s="151" t="s">
        <v>155</v>
      </c>
      <c r="AT178" s="151" t="s">
        <v>151</v>
      </c>
      <c r="AU178" s="151" t="s">
        <v>83</v>
      </c>
      <c r="AY178" s="17" t="s">
        <v>148</v>
      </c>
      <c r="BE178" s="152">
        <f>IF(N178="základná",J178,0)</f>
        <v>0</v>
      </c>
      <c r="BF178" s="152">
        <f>IF(N178="znížená",J178,0)</f>
        <v>21.6</v>
      </c>
      <c r="BG178" s="152">
        <f>IF(N178="zákl. prenesená",J178,0)</f>
        <v>0</v>
      </c>
      <c r="BH178" s="152">
        <f>IF(N178="zníž. prenesená",J178,0)</f>
        <v>0</v>
      </c>
      <c r="BI178" s="152">
        <f>IF(N178="nulová",J178,0)</f>
        <v>0</v>
      </c>
      <c r="BJ178" s="17" t="s">
        <v>83</v>
      </c>
      <c r="BK178" s="152">
        <f>ROUND(I178*H178,2)</f>
        <v>21.6</v>
      </c>
      <c r="BL178" s="17" t="s">
        <v>155</v>
      </c>
      <c r="BM178" s="151" t="s">
        <v>217</v>
      </c>
    </row>
    <row r="179" spans="2:65" s="12" customFormat="1" ht="12">
      <c r="B179" s="153"/>
      <c r="D179" s="154" t="s">
        <v>156</v>
      </c>
      <c r="E179" s="155" t="s">
        <v>1</v>
      </c>
      <c r="F179" s="156" t="s">
        <v>218</v>
      </c>
      <c r="H179" s="157">
        <v>30</v>
      </c>
      <c r="L179" s="153"/>
      <c r="M179" s="158"/>
      <c r="T179" s="159"/>
      <c r="AT179" s="155" t="s">
        <v>156</v>
      </c>
      <c r="AU179" s="155" t="s">
        <v>83</v>
      </c>
      <c r="AV179" s="12" t="s">
        <v>83</v>
      </c>
      <c r="AW179" s="12" t="s">
        <v>28</v>
      </c>
      <c r="AX179" s="12" t="s">
        <v>71</v>
      </c>
      <c r="AY179" s="155" t="s">
        <v>148</v>
      </c>
    </row>
    <row r="180" spans="2:65" s="13" customFormat="1" ht="12">
      <c r="B180" s="160"/>
      <c r="D180" s="154" t="s">
        <v>156</v>
      </c>
      <c r="E180" s="161" t="s">
        <v>1</v>
      </c>
      <c r="F180" s="162" t="s">
        <v>158</v>
      </c>
      <c r="H180" s="163">
        <v>30</v>
      </c>
      <c r="L180" s="160"/>
      <c r="M180" s="164"/>
      <c r="T180" s="165"/>
      <c r="AT180" s="161" t="s">
        <v>156</v>
      </c>
      <c r="AU180" s="161" t="s">
        <v>83</v>
      </c>
      <c r="AV180" s="13" t="s">
        <v>155</v>
      </c>
      <c r="AW180" s="13" t="s">
        <v>28</v>
      </c>
      <c r="AX180" s="13" t="s">
        <v>12</v>
      </c>
      <c r="AY180" s="161" t="s">
        <v>148</v>
      </c>
    </row>
    <row r="181" spans="2:65" s="1" customFormat="1" ht="24.25" customHeight="1">
      <c r="B181" s="139"/>
      <c r="C181" s="140" t="s">
        <v>219</v>
      </c>
      <c r="D181" s="140" t="s">
        <v>151</v>
      </c>
      <c r="E181" s="141" t="s">
        <v>220</v>
      </c>
      <c r="F181" s="142" t="s">
        <v>221</v>
      </c>
      <c r="G181" s="143" t="s">
        <v>216</v>
      </c>
      <c r="H181" s="144">
        <v>55</v>
      </c>
      <c r="I181" s="145">
        <v>1.65</v>
      </c>
      <c r="J181" s="145">
        <f>ROUND(I181*H181,2)</f>
        <v>90.75</v>
      </c>
      <c r="K181" s="146"/>
      <c r="L181" s="29"/>
      <c r="M181" s="147" t="s">
        <v>1</v>
      </c>
      <c r="N181" s="148" t="s">
        <v>37</v>
      </c>
      <c r="O181" s="149">
        <v>0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51" t="s">
        <v>155</v>
      </c>
      <c r="AT181" s="151" t="s">
        <v>151</v>
      </c>
      <c r="AU181" s="151" t="s">
        <v>83</v>
      </c>
      <c r="AY181" s="17" t="s">
        <v>148</v>
      </c>
      <c r="BE181" s="152">
        <f>IF(N181="základná",J181,0)</f>
        <v>0</v>
      </c>
      <c r="BF181" s="152">
        <f>IF(N181="znížená",J181,0)</f>
        <v>90.75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7" t="s">
        <v>83</v>
      </c>
      <c r="BK181" s="152">
        <f>ROUND(I181*H181,2)</f>
        <v>90.75</v>
      </c>
      <c r="BL181" s="17" t="s">
        <v>155</v>
      </c>
      <c r="BM181" s="151" t="s">
        <v>222</v>
      </c>
    </row>
    <row r="182" spans="2:65" s="12" customFormat="1" ht="12">
      <c r="B182" s="153"/>
      <c r="D182" s="154" t="s">
        <v>156</v>
      </c>
      <c r="E182" s="155" t="s">
        <v>1</v>
      </c>
      <c r="F182" s="156" t="s">
        <v>223</v>
      </c>
      <c r="H182" s="157">
        <v>55</v>
      </c>
      <c r="L182" s="153"/>
      <c r="M182" s="158"/>
      <c r="T182" s="159"/>
      <c r="AT182" s="155" t="s">
        <v>156</v>
      </c>
      <c r="AU182" s="155" t="s">
        <v>83</v>
      </c>
      <c r="AV182" s="12" t="s">
        <v>83</v>
      </c>
      <c r="AW182" s="12" t="s">
        <v>28</v>
      </c>
      <c r="AX182" s="12" t="s">
        <v>71</v>
      </c>
      <c r="AY182" s="155" t="s">
        <v>148</v>
      </c>
    </row>
    <row r="183" spans="2:65" s="13" customFormat="1" ht="12">
      <c r="B183" s="160"/>
      <c r="D183" s="154" t="s">
        <v>156</v>
      </c>
      <c r="E183" s="161" t="s">
        <v>1</v>
      </c>
      <c r="F183" s="162" t="s">
        <v>158</v>
      </c>
      <c r="H183" s="163">
        <v>55</v>
      </c>
      <c r="L183" s="160"/>
      <c r="M183" s="164"/>
      <c r="T183" s="165"/>
      <c r="AT183" s="161" t="s">
        <v>156</v>
      </c>
      <c r="AU183" s="161" t="s">
        <v>83</v>
      </c>
      <c r="AV183" s="13" t="s">
        <v>155</v>
      </c>
      <c r="AW183" s="13" t="s">
        <v>28</v>
      </c>
      <c r="AX183" s="13" t="s">
        <v>12</v>
      </c>
      <c r="AY183" s="161" t="s">
        <v>148</v>
      </c>
    </row>
    <row r="184" spans="2:65" s="1" customFormat="1" ht="24.25" customHeight="1">
      <c r="B184" s="139"/>
      <c r="C184" s="140" t="s">
        <v>189</v>
      </c>
      <c r="D184" s="140" t="s">
        <v>151</v>
      </c>
      <c r="E184" s="141" t="s">
        <v>224</v>
      </c>
      <c r="F184" s="142" t="s">
        <v>225</v>
      </c>
      <c r="G184" s="143" t="s">
        <v>216</v>
      </c>
      <c r="H184" s="144">
        <v>80</v>
      </c>
      <c r="I184" s="145">
        <v>1.94</v>
      </c>
      <c r="J184" s="145">
        <f>ROUND(I184*H184,2)</f>
        <v>155.19999999999999</v>
      </c>
      <c r="K184" s="146"/>
      <c r="L184" s="29"/>
      <c r="M184" s="147" t="s">
        <v>1</v>
      </c>
      <c r="N184" s="148" t="s">
        <v>37</v>
      </c>
      <c r="O184" s="149">
        <v>0</v>
      </c>
      <c r="P184" s="149">
        <f>O184*H184</f>
        <v>0</v>
      </c>
      <c r="Q184" s="149">
        <v>0</v>
      </c>
      <c r="R184" s="149">
        <f>Q184*H184</f>
        <v>0</v>
      </c>
      <c r="S184" s="149">
        <v>0</v>
      </c>
      <c r="T184" s="150">
        <f>S184*H184</f>
        <v>0</v>
      </c>
      <c r="AR184" s="151" t="s">
        <v>155</v>
      </c>
      <c r="AT184" s="151" t="s">
        <v>151</v>
      </c>
      <c r="AU184" s="151" t="s">
        <v>83</v>
      </c>
      <c r="AY184" s="17" t="s">
        <v>148</v>
      </c>
      <c r="BE184" s="152">
        <f>IF(N184="základná",J184,0)</f>
        <v>0</v>
      </c>
      <c r="BF184" s="152">
        <f>IF(N184="znížená",J184,0)</f>
        <v>155.19999999999999</v>
      </c>
      <c r="BG184" s="152">
        <f>IF(N184="zákl. prenesená",J184,0)</f>
        <v>0</v>
      </c>
      <c r="BH184" s="152">
        <f>IF(N184="zníž. prenesená",J184,0)</f>
        <v>0</v>
      </c>
      <c r="BI184" s="152">
        <f>IF(N184="nulová",J184,0)</f>
        <v>0</v>
      </c>
      <c r="BJ184" s="17" t="s">
        <v>83</v>
      </c>
      <c r="BK184" s="152">
        <f>ROUND(I184*H184,2)</f>
        <v>155.19999999999999</v>
      </c>
      <c r="BL184" s="17" t="s">
        <v>155</v>
      </c>
      <c r="BM184" s="151" t="s">
        <v>226</v>
      </c>
    </row>
    <row r="185" spans="2:65" s="12" customFormat="1" ht="12">
      <c r="B185" s="153"/>
      <c r="D185" s="154" t="s">
        <v>156</v>
      </c>
      <c r="E185" s="155" t="s">
        <v>1</v>
      </c>
      <c r="F185" s="156" t="s">
        <v>227</v>
      </c>
      <c r="H185" s="157">
        <v>80</v>
      </c>
      <c r="L185" s="153"/>
      <c r="M185" s="158"/>
      <c r="T185" s="159"/>
      <c r="AT185" s="155" t="s">
        <v>156</v>
      </c>
      <c r="AU185" s="155" t="s">
        <v>83</v>
      </c>
      <c r="AV185" s="12" t="s">
        <v>83</v>
      </c>
      <c r="AW185" s="12" t="s">
        <v>28</v>
      </c>
      <c r="AX185" s="12" t="s">
        <v>71</v>
      </c>
      <c r="AY185" s="155" t="s">
        <v>148</v>
      </c>
    </row>
    <row r="186" spans="2:65" s="13" customFormat="1" ht="12">
      <c r="B186" s="160"/>
      <c r="D186" s="154" t="s">
        <v>156</v>
      </c>
      <c r="E186" s="161" t="s">
        <v>1</v>
      </c>
      <c r="F186" s="162" t="s">
        <v>158</v>
      </c>
      <c r="H186" s="163">
        <v>80</v>
      </c>
      <c r="L186" s="160"/>
      <c r="M186" s="164"/>
      <c r="T186" s="165"/>
      <c r="AT186" s="161" t="s">
        <v>156</v>
      </c>
      <c r="AU186" s="161" t="s">
        <v>83</v>
      </c>
      <c r="AV186" s="13" t="s">
        <v>155</v>
      </c>
      <c r="AW186" s="13" t="s">
        <v>28</v>
      </c>
      <c r="AX186" s="13" t="s">
        <v>12</v>
      </c>
      <c r="AY186" s="161" t="s">
        <v>148</v>
      </c>
    </row>
    <row r="187" spans="2:65" s="1" customFormat="1" ht="44.25" customHeight="1">
      <c r="B187" s="139"/>
      <c r="C187" s="140" t="s">
        <v>228</v>
      </c>
      <c r="D187" s="140" t="s">
        <v>151</v>
      </c>
      <c r="E187" s="141" t="s">
        <v>229</v>
      </c>
      <c r="F187" s="142" t="s">
        <v>230</v>
      </c>
      <c r="G187" s="143" t="s">
        <v>231</v>
      </c>
      <c r="H187" s="144">
        <v>1.25</v>
      </c>
      <c r="I187" s="145">
        <v>10.6</v>
      </c>
      <c r="J187" s="145">
        <f>ROUND(I187*H187,2)</f>
        <v>13.25</v>
      </c>
      <c r="K187" s="146"/>
      <c r="L187" s="29"/>
      <c r="M187" s="147" t="s">
        <v>1</v>
      </c>
      <c r="N187" s="148" t="s">
        <v>37</v>
      </c>
      <c r="O187" s="149">
        <v>0</v>
      </c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AR187" s="151" t="s">
        <v>155</v>
      </c>
      <c r="AT187" s="151" t="s">
        <v>151</v>
      </c>
      <c r="AU187" s="151" t="s">
        <v>83</v>
      </c>
      <c r="AY187" s="17" t="s">
        <v>148</v>
      </c>
      <c r="BE187" s="152">
        <f>IF(N187="základná",J187,0)</f>
        <v>0</v>
      </c>
      <c r="BF187" s="152">
        <f>IF(N187="znížená",J187,0)</f>
        <v>13.25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7" t="s">
        <v>83</v>
      </c>
      <c r="BK187" s="152">
        <f>ROUND(I187*H187,2)</f>
        <v>13.25</v>
      </c>
      <c r="BL187" s="17" t="s">
        <v>155</v>
      </c>
      <c r="BM187" s="151" t="s">
        <v>232</v>
      </c>
    </row>
    <row r="188" spans="2:65" s="12" customFormat="1" ht="12">
      <c r="B188" s="153"/>
      <c r="D188" s="154" t="s">
        <v>156</v>
      </c>
      <c r="E188" s="155" t="s">
        <v>1</v>
      </c>
      <c r="F188" s="156" t="s">
        <v>233</v>
      </c>
      <c r="H188" s="157">
        <v>1.25</v>
      </c>
      <c r="L188" s="153"/>
      <c r="M188" s="158"/>
      <c r="T188" s="159"/>
      <c r="AT188" s="155" t="s">
        <v>156</v>
      </c>
      <c r="AU188" s="155" t="s">
        <v>83</v>
      </c>
      <c r="AV188" s="12" t="s">
        <v>83</v>
      </c>
      <c r="AW188" s="12" t="s">
        <v>28</v>
      </c>
      <c r="AX188" s="12" t="s">
        <v>71</v>
      </c>
      <c r="AY188" s="155" t="s">
        <v>148</v>
      </c>
    </row>
    <row r="189" spans="2:65" s="13" customFormat="1" ht="12">
      <c r="B189" s="160"/>
      <c r="D189" s="154" t="s">
        <v>156</v>
      </c>
      <c r="E189" s="161" t="s">
        <v>1</v>
      </c>
      <c r="F189" s="162" t="s">
        <v>158</v>
      </c>
      <c r="H189" s="163">
        <v>1.25</v>
      </c>
      <c r="L189" s="160"/>
      <c r="M189" s="164"/>
      <c r="T189" s="165"/>
      <c r="AT189" s="161" t="s">
        <v>156</v>
      </c>
      <c r="AU189" s="161" t="s">
        <v>83</v>
      </c>
      <c r="AV189" s="13" t="s">
        <v>155</v>
      </c>
      <c r="AW189" s="13" t="s">
        <v>28</v>
      </c>
      <c r="AX189" s="13" t="s">
        <v>12</v>
      </c>
      <c r="AY189" s="161" t="s">
        <v>148</v>
      </c>
    </row>
    <row r="190" spans="2:65" s="1" customFormat="1" ht="24.25" customHeight="1">
      <c r="B190" s="139"/>
      <c r="C190" s="140" t="s">
        <v>193</v>
      </c>
      <c r="D190" s="140" t="s">
        <v>151</v>
      </c>
      <c r="E190" s="141" t="s">
        <v>234</v>
      </c>
      <c r="F190" s="142" t="s">
        <v>235</v>
      </c>
      <c r="G190" s="143" t="s">
        <v>231</v>
      </c>
      <c r="H190" s="144">
        <v>52.33</v>
      </c>
      <c r="I190" s="145">
        <v>12.98</v>
      </c>
      <c r="J190" s="145">
        <f>ROUND(I190*H190,2)</f>
        <v>679.24</v>
      </c>
      <c r="K190" s="146"/>
      <c r="L190" s="29"/>
      <c r="M190" s="147" t="s">
        <v>1</v>
      </c>
      <c r="N190" s="148" t="s">
        <v>37</v>
      </c>
      <c r="O190" s="149">
        <v>0</v>
      </c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AR190" s="151" t="s">
        <v>155</v>
      </c>
      <c r="AT190" s="151" t="s">
        <v>151</v>
      </c>
      <c r="AU190" s="151" t="s">
        <v>83</v>
      </c>
      <c r="AY190" s="17" t="s">
        <v>148</v>
      </c>
      <c r="BE190" s="152">
        <f>IF(N190="základná",J190,0)</f>
        <v>0</v>
      </c>
      <c r="BF190" s="152">
        <f>IF(N190="znížená",J190,0)</f>
        <v>679.24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7" t="s">
        <v>83</v>
      </c>
      <c r="BK190" s="152">
        <f>ROUND(I190*H190,2)</f>
        <v>679.24</v>
      </c>
      <c r="BL190" s="17" t="s">
        <v>155</v>
      </c>
      <c r="BM190" s="151" t="s">
        <v>236</v>
      </c>
    </row>
    <row r="191" spans="2:65" s="12" customFormat="1" ht="12">
      <c r="B191" s="153"/>
      <c r="D191" s="154" t="s">
        <v>156</v>
      </c>
      <c r="E191" s="155" t="s">
        <v>1</v>
      </c>
      <c r="F191" s="156" t="s">
        <v>237</v>
      </c>
      <c r="H191" s="157">
        <v>52.33</v>
      </c>
      <c r="L191" s="153"/>
      <c r="M191" s="158"/>
      <c r="T191" s="159"/>
      <c r="AT191" s="155" t="s">
        <v>156</v>
      </c>
      <c r="AU191" s="155" t="s">
        <v>83</v>
      </c>
      <c r="AV191" s="12" t="s">
        <v>83</v>
      </c>
      <c r="AW191" s="12" t="s">
        <v>28</v>
      </c>
      <c r="AX191" s="12" t="s">
        <v>71</v>
      </c>
      <c r="AY191" s="155" t="s">
        <v>148</v>
      </c>
    </row>
    <row r="192" spans="2:65" s="13" customFormat="1" ht="12">
      <c r="B192" s="160"/>
      <c r="D192" s="154" t="s">
        <v>156</v>
      </c>
      <c r="E192" s="161" t="s">
        <v>1</v>
      </c>
      <c r="F192" s="162" t="s">
        <v>158</v>
      </c>
      <c r="H192" s="163">
        <v>52.33</v>
      </c>
      <c r="L192" s="160"/>
      <c r="M192" s="164"/>
      <c r="T192" s="165"/>
      <c r="AT192" s="161" t="s">
        <v>156</v>
      </c>
      <c r="AU192" s="161" t="s">
        <v>83</v>
      </c>
      <c r="AV192" s="13" t="s">
        <v>155</v>
      </c>
      <c r="AW192" s="13" t="s">
        <v>28</v>
      </c>
      <c r="AX192" s="13" t="s">
        <v>12</v>
      </c>
      <c r="AY192" s="161" t="s">
        <v>148</v>
      </c>
    </row>
    <row r="193" spans="2:65" s="1" customFormat="1" ht="24.25" customHeight="1">
      <c r="B193" s="139"/>
      <c r="C193" s="140" t="s">
        <v>238</v>
      </c>
      <c r="D193" s="140" t="s">
        <v>151</v>
      </c>
      <c r="E193" s="141" t="s">
        <v>239</v>
      </c>
      <c r="F193" s="142" t="s">
        <v>240</v>
      </c>
      <c r="G193" s="143" t="s">
        <v>231</v>
      </c>
      <c r="H193" s="144">
        <v>104.66</v>
      </c>
      <c r="I193" s="145">
        <v>12</v>
      </c>
      <c r="J193" s="145">
        <f>ROUND(I193*H193,2)</f>
        <v>1255.92</v>
      </c>
      <c r="K193" s="146"/>
      <c r="L193" s="29"/>
      <c r="M193" s="147" t="s">
        <v>1</v>
      </c>
      <c r="N193" s="148" t="s">
        <v>37</v>
      </c>
      <c r="O193" s="149">
        <v>0</v>
      </c>
      <c r="P193" s="149">
        <f>O193*H193</f>
        <v>0</v>
      </c>
      <c r="Q193" s="149">
        <v>0</v>
      </c>
      <c r="R193" s="149">
        <f>Q193*H193</f>
        <v>0</v>
      </c>
      <c r="S193" s="149">
        <v>0</v>
      </c>
      <c r="T193" s="150">
        <f>S193*H193</f>
        <v>0</v>
      </c>
      <c r="AR193" s="151" t="s">
        <v>155</v>
      </c>
      <c r="AT193" s="151" t="s">
        <v>151</v>
      </c>
      <c r="AU193" s="151" t="s">
        <v>83</v>
      </c>
      <c r="AY193" s="17" t="s">
        <v>148</v>
      </c>
      <c r="BE193" s="152">
        <f>IF(N193="základná",J193,0)</f>
        <v>0</v>
      </c>
      <c r="BF193" s="152">
        <f>IF(N193="znížená",J193,0)</f>
        <v>1255.92</v>
      </c>
      <c r="BG193" s="152">
        <f>IF(N193="zákl. prenesená",J193,0)</f>
        <v>0</v>
      </c>
      <c r="BH193" s="152">
        <f>IF(N193="zníž. prenesená",J193,0)</f>
        <v>0</v>
      </c>
      <c r="BI193" s="152">
        <f>IF(N193="nulová",J193,0)</f>
        <v>0</v>
      </c>
      <c r="BJ193" s="17" t="s">
        <v>83</v>
      </c>
      <c r="BK193" s="152">
        <f>ROUND(I193*H193,2)</f>
        <v>1255.92</v>
      </c>
      <c r="BL193" s="17" t="s">
        <v>155</v>
      </c>
      <c r="BM193" s="151" t="s">
        <v>241</v>
      </c>
    </row>
    <row r="194" spans="2:65" s="12" customFormat="1" ht="12">
      <c r="B194" s="153"/>
      <c r="D194" s="154" t="s">
        <v>156</v>
      </c>
      <c r="E194" s="155" t="s">
        <v>1</v>
      </c>
      <c r="F194" s="156" t="s">
        <v>242</v>
      </c>
      <c r="H194" s="157">
        <v>104.66</v>
      </c>
      <c r="L194" s="153"/>
      <c r="M194" s="158"/>
      <c r="T194" s="159"/>
      <c r="AT194" s="155" t="s">
        <v>156</v>
      </c>
      <c r="AU194" s="155" t="s">
        <v>83</v>
      </c>
      <c r="AV194" s="12" t="s">
        <v>83</v>
      </c>
      <c r="AW194" s="12" t="s">
        <v>28</v>
      </c>
      <c r="AX194" s="12" t="s">
        <v>71</v>
      </c>
      <c r="AY194" s="155" t="s">
        <v>148</v>
      </c>
    </row>
    <row r="195" spans="2:65" s="13" customFormat="1" ht="12">
      <c r="B195" s="160"/>
      <c r="D195" s="154" t="s">
        <v>156</v>
      </c>
      <c r="E195" s="161" t="s">
        <v>1</v>
      </c>
      <c r="F195" s="162" t="s">
        <v>158</v>
      </c>
      <c r="H195" s="163">
        <v>104.66</v>
      </c>
      <c r="L195" s="160"/>
      <c r="M195" s="164"/>
      <c r="T195" s="165"/>
      <c r="AT195" s="161" t="s">
        <v>156</v>
      </c>
      <c r="AU195" s="161" t="s">
        <v>83</v>
      </c>
      <c r="AV195" s="13" t="s">
        <v>155</v>
      </c>
      <c r="AW195" s="13" t="s">
        <v>28</v>
      </c>
      <c r="AX195" s="13" t="s">
        <v>12</v>
      </c>
      <c r="AY195" s="161" t="s">
        <v>148</v>
      </c>
    </row>
    <row r="196" spans="2:65" s="1" customFormat="1" ht="33" customHeight="1">
      <c r="B196" s="139"/>
      <c r="C196" s="140" t="s">
        <v>7</v>
      </c>
      <c r="D196" s="140" t="s">
        <v>151</v>
      </c>
      <c r="E196" s="141" t="s">
        <v>243</v>
      </c>
      <c r="F196" s="142" t="s">
        <v>244</v>
      </c>
      <c r="G196" s="143" t="s">
        <v>154</v>
      </c>
      <c r="H196" s="144">
        <v>319.12299999999999</v>
      </c>
      <c r="I196" s="145">
        <v>0.36</v>
      </c>
      <c r="J196" s="145">
        <f>ROUND(I196*H196,2)</f>
        <v>114.88</v>
      </c>
      <c r="K196" s="146"/>
      <c r="L196" s="29"/>
      <c r="M196" s="147" t="s">
        <v>1</v>
      </c>
      <c r="N196" s="148" t="s">
        <v>37</v>
      </c>
      <c r="O196" s="149">
        <v>0</v>
      </c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AR196" s="151" t="s">
        <v>155</v>
      </c>
      <c r="AT196" s="151" t="s">
        <v>151</v>
      </c>
      <c r="AU196" s="151" t="s">
        <v>83</v>
      </c>
      <c r="AY196" s="17" t="s">
        <v>148</v>
      </c>
      <c r="BE196" s="152">
        <f>IF(N196="základná",J196,0)</f>
        <v>0</v>
      </c>
      <c r="BF196" s="152">
        <f>IF(N196="znížená",J196,0)</f>
        <v>114.88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7" t="s">
        <v>83</v>
      </c>
      <c r="BK196" s="152">
        <f>ROUND(I196*H196,2)</f>
        <v>114.88</v>
      </c>
      <c r="BL196" s="17" t="s">
        <v>155</v>
      </c>
      <c r="BM196" s="151" t="s">
        <v>245</v>
      </c>
    </row>
    <row r="197" spans="2:65" s="12" customFormat="1" ht="12">
      <c r="B197" s="153"/>
      <c r="D197" s="154" t="s">
        <v>156</v>
      </c>
      <c r="E197" s="155" t="s">
        <v>1</v>
      </c>
      <c r="F197" s="156" t="s">
        <v>246</v>
      </c>
      <c r="H197" s="157">
        <v>319.12299999999999</v>
      </c>
      <c r="L197" s="153"/>
      <c r="M197" s="158"/>
      <c r="T197" s="159"/>
      <c r="AT197" s="155" t="s">
        <v>156</v>
      </c>
      <c r="AU197" s="155" t="s">
        <v>83</v>
      </c>
      <c r="AV197" s="12" t="s">
        <v>83</v>
      </c>
      <c r="AW197" s="12" t="s">
        <v>28</v>
      </c>
      <c r="AX197" s="12" t="s">
        <v>71</v>
      </c>
      <c r="AY197" s="155" t="s">
        <v>148</v>
      </c>
    </row>
    <row r="198" spans="2:65" s="13" customFormat="1" ht="12">
      <c r="B198" s="160"/>
      <c r="D198" s="154" t="s">
        <v>156</v>
      </c>
      <c r="E198" s="161" t="s">
        <v>1</v>
      </c>
      <c r="F198" s="162" t="s">
        <v>158</v>
      </c>
      <c r="H198" s="163">
        <v>319.12299999999999</v>
      </c>
      <c r="L198" s="160"/>
      <c r="M198" s="164"/>
      <c r="T198" s="165"/>
      <c r="AT198" s="161" t="s">
        <v>156</v>
      </c>
      <c r="AU198" s="161" t="s">
        <v>83</v>
      </c>
      <c r="AV198" s="13" t="s">
        <v>155</v>
      </c>
      <c r="AW198" s="13" t="s">
        <v>28</v>
      </c>
      <c r="AX198" s="13" t="s">
        <v>12</v>
      </c>
      <c r="AY198" s="161" t="s">
        <v>148</v>
      </c>
    </row>
    <row r="199" spans="2:65" s="1" customFormat="1" ht="33" customHeight="1">
      <c r="B199" s="139"/>
      <c r="C199" s="140" t="s">
        <v>247</v>
      </c>
      <c r="D199" s="140" t="s">
        <v>151</v>
      </c>
      <c r="E199" s="141" t="s">
        <v>248</v>
      </c>
      <c r="F199" s="142" t="s">
        <v>249</v>
      </c>
      <c r="G199" s="143" t="s">
        <v>154</v>
      </c>
      <c r="H199" s="144">
        <v>706.85199999999998</v>
      </c>
      <c r="I199" s="145">
        <v>0.36</v>
      </c>
      <c r="J199" s="145">
        <f>ROUND(I199*H199,2)</f>
        <v>254.47</v>
      </c>
      <c r="K199" s="146"/>
      <c r="L199" s="29"/>
      <c r="M199" s="147" t="s">
        <v>1</v>
      </c>
      <c r="N199" s="148" t="s">
        <v>37</v>
      </c>
      <c r="O199" s="149">
        <v>0</v>
      </c>
      <c r="P199" s="149">
        <f>O199*H199</f>
        <v>0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AR199" s="151" t="s">
        <v>155</v>
      </c>
      <c r="AT199" s="151" t="s">
        <v>151</v>
      </c>
      <c r="AU199" s="151" t="s">
        <v>83</v>
      </c>
      <c r="AY199" s="17" t="s">
        <v>148</v>
      </c>
      <c r="BE199" s="152">
        <f>IF(N199="základná",J199,0)</f>
        <v>0</v>
      </c>
      <c r="BF199" s="152">
        <f>IF(N199="znížená",J199,0)</f>
        <v>254.47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7" t="s">
        <v>83</v>
      </c>
      <c r="BK199" s="152">
        <f>ROUND(I199*H199,2)</f>
        <v>254.47</v>
      </c>
      <c r="BL199" s="17" t="s">
        <v>155</v>
      </c>
      <c r="BM199" s="151" t="s">
        <v>250</v>
      </c>
    </row>
    <row r="200" spans="2:65" s="12" customFormat="1" ht="12">
      <c r="B200" s="153"/>
      <c r="D200" s="154" t="s">
        <v>156</v>
      </c>
      <c r="E200" s="155" t="s">
        <v>1</v>
      </c>
      <c r="F200" s="156" t="s">
        <v>251</v>
      </c>
      <c r="H200" s="157">
        <v>706.85199999999998</v>
      </c>
      <c r="L200" s="153"/>
      <c r="M200" s="158"/>
      <c r="T200" s="159"/>
      <c r="AT200" s="155" t="s">
        <v>156</v>
      </c>
      <c r="AU200" s="155" t="s">
        <v>83</v>
      </c>
      <c r="AV200" s="12" t="s">
        <v>83</v>
      </c>
      <c r="AW200" s="12" t="s">
        <v>28</v>
      </c>
      <c r="AX200" s="12" t="s">
        <v>71</v>
      </c>
      <c r="AY200" s="155" t="s">
        <v>148</v>
      </c>
    </row>
    <row r="201" spans="2:65" s="13" customFormat="1" ht="12">
      <c r="B201" s="160"/>
      <c r="D201" s="154" t="s">
        <v>156</v>
      </c>
      <c r="E201" s="161" t="s">
        <v>1</v>
      </c>
      <c r="F201" s="162" t="s">
        <v>158</v>
      </c>
      <c r="H201" s="163">
        <v>706.85199999999998</v>
      </c>
      <c r="L201" s="160"/>
      <c r="M201" s="164"/>
      <c r="T201" s="165"/>
      <c r="AT201" s="161" t="s">
        <v>156</v>
      </c>
      <c r="AU201" s="161" t="s">
        <v>83</v>
      </c>
      <c r="AV201" s="13" t="s">
        <v>155</v>
      </c>
      <c r="AW201" s="13" t="s">
        <v>28</v>
      </c>
      <c r="AX201" s="13" t="s">
        <v>12</v>
      </c>
      <c r="AY201" s="161" t="s">
        <v>148</v>
      </c>
    </row>
    <row r="202" spans="2:65" s="1" customFormat="1" ht="37.75" customHeight="1">
      <c r="B202" s="139"/>
      <c r="C202" s="140" t="s">
        <v>201</v>
      </c>
      <c r="D202" s="140" t="s">
        <v>151</v>
      </c>
      <c r="E202" s="141" t="s">
        <v>252</v>
      </c>
      <c r="F202" s="142" t="s">
        <v>253</v>
      </c>
      <c r="G202" s="143" t="s">
        <v>154</v>
      </c>
      <c r="H202" s="144">
        <v>264.44200000000001</v>
      </c>
      <c r="I202" s="145">
        <v>2.5</v>
      </c>
      <c r="J202" s="145">
        <f>ROUND(I202*H202,2)</f>
        <v>661.11</v>
      </c>
      <c r="K202" s="146"/>
      <c r="L202" s="29"/>
      <c r="M202" s="147" t="s">
        <v>1</v>
      </c>
      <c r="N202" s="148" t="s">
        <v>37</v>
      </c>
      <c r="O202" s="149">
        <v>0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155</v>
      </c>
      <c r="AT202" s="151" t="s">
        <v>151</v>
      </c>
      <c r="AU202" s="151" t="s">
        <v>83</v>
      </c>
      <c r="AY202" s="17" t="s">
        <v>148</v>
      </c>
      <c r="BE202" s="152">
        <f>IF(N202="základná",J202,0)</f>
        <v>0</v>
      </c>
      <c r="BF202" s="152">
        <f>IF(N202="znížená",J202,0)</f>
        <v>661.11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7" t="s">
        <v>83</v>
      </c>
      <c r="BK202" s="152">
        <f>ROUND(I202*H202,2)</f>
        <v>661.11</v>
      </c>
      <c r="BL202" s="17" t="s">
        <v>155</v>
      </c>
      <c r="BM202" s="151" t="s">
        <v>254</v>
      </c>
    </row>
    <row r="203" spans="2:65" s="12" customFormat="1" ht="12">
      <c r="B203" s="153"/>
      <c r="D203" s="154" t="s">
        <v>156</v>
      </c>
      <c r="E203" s="155" t="s">
        <v>1</v>
      </c>
      <c r="F203" s="156" t="s">
        <v>255</v>
      </c>
      <c r="H203" s="157">
        <v>264.44200000000001</v>
      </c>
      <c r="L203" s="153"/>
      <c r="M203" s="158"/>
      <c r="T203" s="159"/>
      <c r="AT203" s="155" t="s">
        <v>156</v>
      </c>
      <c r="AU203" s="155" t="s">
        <v>83</v>
      </c>
      <c r="AV203" s="12" t="s">
        <v>83</v>
      </c>
      <c r="AW203" s="12" t="s">
        <v>28</v>
      </c>
      <c r="AX203" s="12" t="s">
        <v>71</v>
      </c>
      <c r="AY203" s="155" t="s">
        <v>148</v>
      </c>
    </row>
    <row r="204" spans="2:65" s="13" customFormat="1" ht="12">
      <c r="B204" s="160"/>
      <c r="D204" s="154" t="s">
        <v>156</v>
      </c>
      <c r="E204" s="161" t="s">
        <v>1</v>
      </c>
      <c r="F204" s="162" t="s">
        <v>158</v>
      </c>
      <c r="H204" s="163">
        <v>264.44200000000001</v>
      </c>
      <c r="L204" s="160"/>
      <c r="M204" s="164"/>
      <c r="T204" s="165"/>
      <c r="AT204" s="161" t="s">
        <v>156</v>
      </c>
      <c r="AU204" s="161" t="s">
        <v>83</v>
      </c>
      <c r="AV204" s="13" t="s">
        <v>155</v>
      </c>
      <c r="AW204" s="13" t="s">
        <v>28</v>
      </c>
      <c r="AX204" s="13" t="s">
        <v>12</v>
      </c>
      <c r="AY204" s="161" t="s">
        <v>148</v>
      </c>
    </row>
    <row r="205" spans="2:65" s="1" customFormat="1" ht="21.75" customHeight="1">
      <c r="B205" s="139"/>
      <c r="C205" s="140" t="s">
        <v>256</v>
      </c>
      <c r="D205" s="140" t="s">
        <v>151</v>
      </c>
      <c r="E205" s="141" t="s">
        <v>257</v>
      </c>
      <c r="F205" s="142" t="s">
        <v>258</v>
      </c>
      <c r="G205" s="143" t="s">
        <v>259</v>
      </c>
      <c r="H205" s="144">
        <v>53.396000000000001</v>
      </c>
      <c r="I205" s="145">
        <v>14.18</v>
      </c>
      <c r="J205" s="145">
        <f>ROUND(I205*H205,2)</f>
        <v>757.16</v>
      </c>
      <c r="K205" s="146"/>
      <c r="L205" s="29"/>
      <c r="M205" s="147" t="s">
        <v>1</v>
      </c>
      <c r="N205" s="148" t="s">
        <v>37</v>
      </c>
      <c r="O205" s="149">
        <v>0</v>
      </c>
      <c r="P205" s="149">
        <f>O205*H205</f>
        <v>0</v>
      </c>
      <c r="Q205" s="149">
        <v>0</v>
      </c>
      <c r="R205" s="149">
        <f>Q205*H205</f>
        <v>0</v>
      </c>
      <c r="S205" s="149">
        <v>0</v>
      </c>
      <c r="T205" s="150">
        <f>S205*H205</f>
        <v>0</v>
      </c>
      <c r="AR205" s="151" t="s">
        <v>155</v>
      </c>
      <c r="AT205" s="151" t="s">
        <v>151</v>
      </c>
      <c r="AU205" s="151" t="s">
        <v>83</v>
      </c>
      <c r="AY205" s="17" t="s">
        <v>148</v>
      </c>
      <c r="BE205" s="152">
        <f>IF(N205="základná",J205,0)</f>
        <v>0</v>
      </c>
      <c r="BF205" s="152">
        <f>IF(N205="znížená",J205,0)</f>
        <v>757.16</v>
      </c>
      <c r="BG205" s="152">
        <f>IF(N205="zákl. prenesená",J205,0)</f>
        <v>0</v>
      </c>
      <c r="BH205" s="152">
        <f>IF(N205="zníž. prenesená",J205,0)</f>
        <v>0</v>
      </c>
      <c r="BI205" s="152">
        <f>IF(N205="nulová",J205,0)</f>
        <v>0</v>
      </c>
      <c r="BJ205" s="17" t="s">
        <v>83</v>
      </c>
      <c r="BK205" s="152">
        <f>ROUND(I205*H205,2)</f>
        <v>757.16</v>
      </c>
      <c r="BL205" s="17" t="s">
        <v>155</v>
      </c>
      <c r="BM205" s="151" t="s">
        <v>260</v>
      </c>
    </row>
    <row r="206" spans="2:65" s="1" customFormat="1" ht="24.25" customHeight="1">
      <c r="B206" s="139"/>
      <c r="C206" s="140" t="s">
        <v>207</v>
      </c>
      <c r="D206" s="140" t="s">
        <v>151</v>
      </c>
      <c r="E206" s="141" t="s">
        <v>261</v>
      </c>
      <c r="F206" s="142" t="s">
        <v>262</v>
      </c>
      <c r="G206" s="143" t="s">
        <v>259</v>
      </c>
      <c r="H206" s="144">
        <v>1548.4839999999999</v>
      </c>
      <c r="I206" s="145">
        <v>0.45</v>
      </c>
      <c r="J206" s="145">
        <f>ROUND(I206*H206,2)</f>
        <v>696.82</v>
      </c>
      <c r="K206" s="146"/>
      <c r="L206" s="29"/>
      <c r="M206" s="147" t="s">
        <v>1</v>
      </c>
      <c r="N206" s="148" t="s">
        <v>37</v>
      </c>
      <c r="O206" s="149">
        <v>0</v>
      </c>
      <c r="P206" s="149">
        <f>O206*H206</f>
        <v>0</v>
      </c>
      <c r="Q206" s="149">
        <v>0</v>
      </c>
      <c r="R206" s="149">
        <f>Q206*H206</f>
        <v>0</v>
      </c>
      <c r="S206" s="149">
        <v>0</v>
      </c>
      <c r="T206" s="150">
        <f>S206*H206</f>
        <v>0</v>
      </c>
      <c r="AR206" s="151" t="s">
        <v>155</v>
      </c>
      <c r="AT206" s="151" t="s">
        <v>151</v>
      </c>
      <c r="AU206" s="151" t="s">
        <v>83</v>
      </c>
      <c r="AY206" s="17" t="s">
        <v>148</v>
      </c>
      <c r="BE206" s="152">
        <f>IF(N206="základná",J206,0)</f>
        <v>0</v>
      </c>
      <c r="BF206" s="152">
        <f>IF(N206="znížená",J206,0)</f>
        <v>696.82</v>
      </c>
      <c r="BG206" s="152">
        <f>IF(N206="zákl. prenesená",J206,0)</f>
        <v>0</v>
      </c>
      <c r="BH206" s="152">
        <f>IF(N206="zníž. prenesená",J206,0)</f>
        <v>0</v>
      </c>
      <c r="BI206" s="152">
        <f>IF(N206="nulová",J206,0)</f>
        <v>0</v>
      </c>
      <c r="BJ206" s="17" t="s">
        <v>83</v>
      </c>
      <c r="BK206" s="152">
        <f>ROUND(I206*H206,2)</f>
        <v>696.82</v>
      </c>
      <c r="BL206" s="17" t="s">
        <v>155</v>
      </c>
      <c r="BM206" s="151" t="s">
        <v>263</v>
      </c>
    </row>
    <row r="207" spans="2:65" s="12" customFormat="1" ht="12">
      <c r="B207" s="153"/>
      <c r="D207" s="154" t="s">
        <v>156</v>
      </c>
      <c r="E207" s="155" t="s">
        <v>1</v>
      </c>
      <c r="F207" s="156" t="s">
        <v>264</v>
      </c>
      <c r="H207" s="157">
        <v>1548.4839999999999</v>
      </c>
      <c r="L207" s="153"/>
      <c r="M207" s="158"/>
      <c r="T207" s="159"/>
      <c r="AT207" s="155" t="s">
        <v>156</v>
      </c>
      <c r="AU207" s="155" t="s">
        <v>83</v>
      </c>
      <c r="AV207" s="12" t="s">
        <v>83</v>
      </c>
      <c r="AW207" s="12" t="s">
        <v>28</v>
      </c>
      <c r="AX207" s="12" t="s">
        <v>71</v>
      </c>
      <c r="AY207" s="155" t="s">
        <v>148</v>
      </c>
    </row>
    <row r="208" spans="2:65" s="13" customFormat="1" ht="12">
      <c r="B208" s="160"/>
      <c r="D208" s="154" t="s">
        <v>156</v>
      </c>
      <c r="E208" s="161" t="s">
        <v>1</v>
      </c>
      <c r="F208" s="162" t="s">
        <v>158</v>
      </c>
      <c r="H208" s="163">
        <v>1548.4839999999999</v>
      </c>
      <c r="L208" s="160"/>
      <c r="M208" s="164"/>
      <c r="T208" s="165"/>
      <c r="AT208" s="161" t="s">
        <v>156</v>
      </c>
      <c r="AU208" s="161" t="s">
        <v>83</v>
      </c>
      <c r="AV208" s="13" t="s">
        <v>155</v>
      </c>
      <c r="AW208" s="13" t="s">
        <v>28</v>
      </c>
      <c r="AX208" s="13" t="s">
        <v>12</v>
      </c>
      <c r="AY208" s="161" t="s">
        <v>148</v>
      </c>
    </row>
    <row r="209" spans="2:65" s="1" customFormat="1" ht="24.25" customHeight="1">
      <c r="B209" s="139"/>
      <c r="C209" s="140" t="s">
        <v>265</v>
      </c>
      <c r="D209" s="140" t="s">
        <v>151</v>
      </c>
      <c r="E209" s="141" t="s">
        <v>266</v>
      </c>
      <c r="F209" s="142" t="s">
        <v>267</v>
      </c>
      <c r="G209" s="143" t="s">
        <v>259</v>
      </c>
      <c r="H209" s="144">
        <v>53.396000000000001</v>
      </c>
      <c r="I209" s="145">
        <v>11.06</v>
      </c>
      <c r="J209" s="145">
        <f>ROUND(I209*H209,2)</f>
        <v>590.55999999999995</v>
      </c>
      <c r="K209" s="146"/>
      <c r="L209" s="29"/>
      <c r="M209" s="147" t="s">
        <v>1</v>
      </c>
      <c r="N209" s="148" t="s">
        <v>37</v>
      </c>
      <c r="O209" s="149">
        <v>0</v>
      </c>
      <c r="P209" s="149">
        <f>O209*H209</f>
        <v>0</v>
      </c>
      <c r="Q209" s="149">
        <v>0</v>
      </c>
      <c r="R209" s="149">
        <f>Q209*H209</f>
        <v>0</v>
      </c>
      <c r="S209" s="149">
        <v>0</v>
      </c>
      <c r="T209" s="150">
        <f>S209*H209</f>
        <v>0</v>
      </c>
      <c r="AR209" s="151" t="s">
        <v>155</v>
      </c>
      <c r="AT209" s="151" t="s">
        <v>151</v>
      </c>
      <c r="AU209" s="151" t="s">
        <v>83</v>
      </c>
      <c r="AY209" s="17" t="s">
        <v>148</v>
      </c>
      <c r="BE209" s="152">
        <f>IF(N209="základná",J209,0)</f>
        <v>0</v>
      </c>
      <c r="BF209" s="152">
        <f>IF(N209="znížená",J209,0)</f>
        <v>590.55999999999995</v>
      </c>
      <c r="BG209" s="152">
        <f>IF(N209="zákl. prenesená",J209,0)</f>
        <v>0</v>
      </c>
      <c r="BH209" s="152">
        <f>IF(N209="zníž. prenesená",J209,0)</f>
        <v>0</v>
      </c>
      <c r="BI209" s="152">
        <f>IF(N209="nulová",J209,0)</f>
        <v>0</v>
      </c>
      <c r="BJ209" s="17" t="s">
        <v>83</v>
      </c>
      <c r="BK209" s="152">
        <f>ROUND(I209*H209,2)</f>
        <v>590.55999999999995</v>
      </c>
      <c r="BL209" s="17" t="s">
        <v>155</v>
      </c>
      <c r="BM209" s="151" t="s">
        <v>268</v>
      </c>
    </row>
    <row r="210" spans="2:65" s="1" customFormat="1" ht="24.25" customHeight="1">
      <c r="B210" s="139"/>
      <c r="C210" s="140" t="s">
        <v>212</v>
      </c>
      <c r="D210" s="140" t="s">
        <v>151</v>
      </c>
      <c r="E210" s="141" t="s">
        <v>269</v>
      </c>
      <c r="F210" s="142" t="s">
        <v>270</v>
      </c>
      <c r="G210" s="143" t="s">
        <v>259</v>
      </c>
      <c r="H210" s="144">
        <v>1067.92</v>
      </c>
      <c r="I210" s="145">
        <v>0.66</v>
      </c>
      <c r="J210" s="145">
        <f>ROUND(I210*H210,2)</f>
        <v>704.83</v>
      </c>
      <c r="K210" s="146"/>
      <c r="L210" s="29"/>
      <c r="M210" s="147" t="s">
        <v>1</v>
      </c>
      <c r="N210" s="148" t="s">
        <v>37</v>
      </c>
      <c r="O210" s="149">
        <v>0</v>
      </c>
      <c r="P210" s="149">
        <f>O210*H210</f>
        <v>0</v>
      </c>
      <c r="Q210" s="149">
        <v>0</v>
      </c>
      <c r="R210" s="149">
        <f>Q210*H210</f>
        <v>0</v>
      </c>
      <c r="S210" s="149">
        <v>0</v>
      </c>
      <c r="T210" s="150">
        <f>S210*H210</f>
        <v>0</v>
      </c>
      <c r="AR210" s="151" t="s">
        <v>155</v>
      </c>
      <c r="AT210" s="151" t="s">
        <v>151</v>
      </c>
      <c r="AU210" s="151" t="s">
        <v>83</v>
      </c>
      <c r="AY210" s="17" t="s">
        <v>148</v>
      </c>
      <c r="BE210" s="152">
        <f>IF(N210="základná",J210,0)</f>
        <v>0</v>
      </c>
      <c r="BF210" s="152">
        <f>IF(N210="znížená",J210,0)</f>
        <v>704.83</v>
      </c>
      <c r="BG210" s="152">
        <f>IF(N210="zákl. prenesená",J210,0)</f>
        <v>0</v>
      </c>
      <c r="BH210" s="152">
        <f>IF(N210="zníž. prenesená",J210,0)</f>
        <v>0</v>
      </c>
      <c r="BI210" s="152">
        <f>IF(N210="nulová",J210,0)</f>
        <v>0</v>
      </c>
      <c r="BJ210" s="17" t="s">
        <v>83</v>
      </c>
      <c r="BK210" s="152">
        <f>ROUND(I210*H210,2)</f>
        <v>704.83</v>
      </c>
      <c r="BL210" s="17" t="s">
        <v>155</v>
      </c>
      <c r="BM210" s="151" t="s">
        <v>271</v>
      </c>
    </row>
    <row r="211" spans="2:65" s="12" customFormat="1" ht="12">
      <c r="B211" s="153"/>
      <c r="D211" s="154" t="s">
        <v>156</v>
      </c>
      <c r="E211" s="155" t="s">
        <v>1</v>
      </c>
      <c r="F211" s="156" t="s">
        <v>272</v>
      </c>
      <c r="H211" s="157">
        <v>1067.92</v>
      </c>
      <c r="L211" s="153"/>
      <c r="M211" s="158"/>
      <c r="T211" s="159"/>
      <c r="AT211" s="155" t="s">
        <v>156</v>
      </c>
      <c r="AU211" s="155" t="s">
        <v>83</v>
      </c>
      <c r="AV211" s="12" t="s">
        <v>83</v>
      </c>
      <c r="AW211" s="12" t="s">
        <v>28</v>
      </c>
      <c r="AX211" s="12" t="s">
        <v>71</v>
      </c>
      <c r="AY211" s="155" t="s">
        <v>148</v>
      </c>
    </row>
    <row r="212" spans="2:65" s="13" customFormat="1" ht="12">
      <c r="B212" s="160"/>
      <c r="D212" s="154" t="s">
        <v>156</v>
      </c>
      <c r="E212" s="161" t="s">
        <v>1</v>
      </c>
      <c r="F212" s="162" t="s">
        <v>158</v>
      </c>
      <c r="H212" s="163">
        <v>1067.92</v>
      </c>
      <c r="L212" s="160"/>
      <c r="M212" s="164"/>
      <c r="T212" s="165"/>
      <c r="AT212" s="161" t="s">
        <v>156</v>
      </c>
      <c r="AU212" s="161" t="s">
        <v>83</v>
      </c>
      <c r="AV212" s="13" t="s">
        <v>155</v>
      </c>
      <c r="AW212" s="13" t="s">
        <v>28</v>
      </c>
      <c r="AX212" s="13" t="s">
        <v>12</v>
      </c>
      <c r="AY212" s="161" t="s">
        <v>148</v>
      </c>
    </row>
    <row r="213" spans="2:65" s="1" customFormat="1" ht="24.25" customHeight="1">
      <c r="B213" s="139"/>
      <c r="C213" s="140" t="s">
        <v>273</v>
      </c>
      <c r="D213" s="140" t="s">
        <v>151</v>
      </c>
      <c r="E213" s="141" t="s">
        <v>274</v>
      </c>
      <c r="F213" s="142" t="s">
        <v>275</v>
      </c>
      <c r="G213" s="143" t="s">
        <v>259</v>
      </c>
      <c r="H213" s="144">
        <v>51.725000000000001</v>
      </c>
      <c r="I213" s="145">
        <v>15</v>
      </c>
      <c r="J213" s="145">
        <f>ROUND(I213*H213,2)</f>
        <v>775.88</v>
      </c>
      <c r="K213" s="146"/>
      <c r="L213" s="29"/>
      <c r="M213" s="147" t="s">
        <v>1</v>
      </c>
      <c r="N213" s="148" t="s">
        <v>37</v>
      </c>
      <c r="O213" s="149">
        <v>0</v>
      </c>
      <c r="P213" s="149">
        <f>O213*H213</f>
        <v>0</v>
      </c>
      <c r="Q213" s="149">
        <v>0</v>
      </c>
      <c r="R213" s="149">
        <f>Q213*H213</f>
        <v>0</v>
      </c>
      <c r="S213" s="149">
        <v>0</v>
      </c>
      <c r="T213" s="150">
        <f>S213*H213</f>
        <v>0</v>
      </c>
      <c r="AR213" s="151" t="s">
        <v>155</v>
      </c>
      <c r="AT213" s="151" t="s">
        <v>151</v>
      </c>
      <c r="AU213" s="151" t="s">
        <v>83</v>
      </c>
      <c r="AY213" s="17" t="s">
        <v>148</v>
      </c>
      <c r="BE213" s="152">
        <f>IF(N213="základná",J213,0)</f>
        <v>0</v>
      </c>
      <c r="BF213" s="152">
        <f>IF(N213="znížená",J213,0)</f>
        <v>775.88</v>
      </c>
      <c r="BG213" s="152">
        <f>IF(N213="zákl. prenesená",J213,0)</f>
        <v>0</v>
      </c>
      <c r="BH213" s="152">
        <f>IF(N213="zníž. prenesená",J213,0)</f>
        <v>0</v>
      </c>
      <c r="BI213" s="152">
        <f>IF(N213="nulová",J213,0)</f>
        <v>0</v>
      </c>
      <c r="BJ213" s="17" t="s">
        <v>83</v>
      </c>
      <c r="BK213" s="152">
        <f>ROUND(I213*H213,2)</f>
        <v>775.88</v>
      </c>
      <c r="BL213" s="17" t="s">
        <v>155</v>
      </c>
      <c r="BM213" s="151" t="s">
        <v>276</v>
      </c>
    </row>
    <row r="214" spans="2:65" s="1" customFormat="1" ht="24.25" customHeight="1">
      <c r="B214" s="139"/>
      <c r="C214" s="140" t="s">
        <v>217</v>
      </c>
      <c r="D214" s="140" t="s">
        <v>151</v>
      </c>
      <c r="E214" s="141" t="s">
        <v>277</v>
      </c>
      <c r="F214" s="142" t="s">
        <v>278</v>
      </c>
      <c r="G214" s="143" t="s">
        <v>259</v>
      </c>
      <c r="H214" s="144">
        <v>1.6719999999999999</v>
      </c>
      <c r="I214" s="145">
        <v>52.8</v>
      </c>
      <c r="J214" s="145">
        <f>ROUND(I214*H214,2)</f>
        <v>88.28</v>
      </c>
      <c r="K214" s="146"/>
      <c r="L214" s="29"/>
      <c r="M214" s="147" t="s">
        <v>1</v>
      </c>
      <c r="N214" s="148" t="s">
        <v>37</v>
      </c>
      <c r="O214" s="149">
        <v>0</v>
      </c>
      <c r="P214" s="149">
        <f>O214*H214</f>
        <v>0</v>
      </c>
      <c r="Q214" s="149">
        <v>0</v>
      </c>
      <c r="R214" s="149">
        <f>Q214*H214</f>
        <v>0</v>
      </c>
      <c r="S214" s="149">
        <v>0</v>
      </c>
      <c r="T214" s="150">
        <f>S214*H214</f>
        <v>0</v>
      </c>
      <c r="AR214" s="151" t="s">
        <v>155</v>
      </c>
      <c r="AT214" s="151" t="s">
        <v>151</v>
      </c>
      <c r="AU214" s="151" t="s">
        <v>83</v>
      </c>
      <c r="AY214" s="17" t="s">
        <v>148</v>
      </c>
      <c r="BE214" s="152">
        <f>IF(N214="základná",J214,0)</f>
        <v>0</v>
      </c>
      <c r="BF214" s="152">
        <f>IF(N214="znížená",J214,0)</f>
        <v>88.28</v>
      </c>
      <c r="BG214" s="152">
        <f>IF(N214="zákl. prenesená",J214,0)</f>
        <v>0</v>
      </c>
      <c r="BH214" s="152">
        <f>IF(N214="zníž. prenesená",J214,0)</f>
        <v>0</v>
      </c>
      <c r="BI214" s="152">
        <f>IF(N214="nulová",J214,0)</f>
        <v>0</v>
      </c>
      <c r="BJ214" s="17" t="s">
        <v>83</v>
      </c>
      <c r="BK214" s="152">
        <f>ROUND(I214*H214,2)</f>
        <v>88.28</v>
      </c>
      <c r="BL214" s="17" t="s">
        <v>155</v>
      </c>
      <c r="BM214" s="151" t="s">
        <v>279</v>
      </c>
    </row>
    <row r="215" spans="2:65" s="11" customFormat="1" ht="22.75" customHeight="1">
      <c r="B215" s="128"/>
      <c r="D215" s="129" t="s">
        <v>70</v>
      </c>
      <c r="E215" s="137" t="s">
        <v>280</v>
      </c>
      <c r="F215" s="137" t="s">
        <v>281</v>
      </c>
      <c r="J215" s="138">
        <f>BK215</f>
        <v>0.27</v>
      </c>
      <c r="L215" s="128"/>
      <c r="M215" s="132"/>
      <c r="P215" s="133">
        <f>P216</f>
        <v>0</v>
      </c>
      <c r="R215" s="133">
        <f>R216</f>
        <v>0</v>
      </c>
      <c r="T215" s="134">
        <f>T216</f>
        <v>0</v>
      </c>
      <c r="AR215" s="129" t="s">
        <v>12</v>
      </c>
      <c r="AT215" s="135" t="s">
        <v>70</v>
      </c>
      <c r="AU215" s="135" t="s">
        <v>12</v>
      </c>
      <c r="AY215" s="129" t="s">
        <v>148</v>
      </c>
      <c r="BK215" s="136">
        <f>BK216</f>
        <v>0.27</v>
      </c>
    </row>
    <row r="216" spans="2:65" s="1" customFormat="1" ht="24.25" customHeight="1">
      <c r="B216" s="139"/>
      <c r="C216" s="140" t="s">
        <v>282</v>
      </c>
      <c r="D216" s="140" t="s">
        <v>151</v>
      </c>
      <c r="E216" s="141" t="s">
        <v>283</v>
      </c>
      <c r="F216" s="142" t="s">
        <v>284</v>
      </c>
      <c r="G216" s="143" t="s">
        <v>259</v>
      </c>
      <c r="H216" s="144">
        <v>7.0000000000000001E-3</v>
      </c>
      <c r="I216" s="145">
        <v>38.270000000000003</v>
      </c>
      <c r="J216" s="145">
        <f>ROUND(I216*H216,2)</f>
        <v>0.27</v>
      </c>
      <c r="K216" s="146"/>
      <c r="L216" s="29"/>
      <c r="M216" s="147" t="s">
        <v>1</v>
      </c>
      <c r="N216" s="148" t="s">
        <v>37</v>
      </c>
      <c r="O216" s="149">
        <v>0</v>
      </c>
      <c r="P216" s="149">
        <f>O216*H216</f>
        <v>0</v>
      </c>
      <c r="Q216" s="149">
        <v>0</v>
      </c>
      <c r="R216" s="149">
        <f>Q216*H216</f>
        <v>0</v>
      </c>
      <c r="S216" s="149">
        <v>0</v>
      </c>
      <c r="T216" s="150">
        <f>S216*H216</f>
        <v>0</v>
      </c>
      <c r="AR216" s="151" t="s">
        <v>155</v>
      </c>
      <c r="AT216" s="151" t="s">
        <v>151</v>
      </c>
      <c r="AU216" s="151" t="s">
        <v>83</v>
      </c>
      <c r="AY216" s="17" t="s">
        <v>148</v>
      </c>
      <c r="BE216" s="152">
        <f>IF(N216="základná",J216,0)</f>
        <v>0</v>
      </c>
      <c r="BF216" s="152">
        <f>IF(N216="znížená",J216,0)</f>
        <v>0.27</v>
      </c>
      <c r="BG216" s="152">
        <f>IF(N216="zákl. prenesená",J216,0)</f>
        <v>0</v>
      </c>
      <c r="BH216" s="152">
        <f>IF(N216="zníž. prenesená",J216,0)</f>
        <v>0</v>
      </c>
      <c r="BI216" s="152">
        <f>IF(N216="nulová",J216,0)</f>
        <v>0</v>
      </c>
      <c r="BJ216" s="17" t="s">
        <v>83</v>
      </c>
      <c r="BK216" s="152">
        <f>ROUND(I216*H216,2)</f>
        <v>0.27</v>
      </c>
      <c r="BL216" s="17" t="s">
        <v>155</v>
      </c>
      <c r="BM216" s="151" t="s">
        <v>285</v>
      </c>
    </row>
    <row r="217" spans="2:65" s="11" customFormat="1" ht="26" customHeight="1">
      <c r="B217" s="128"/>
      <c r="D217" s="129" t="s">
        <v>70</v>
      </c>
      <c r="E217" s="130" t="s">
        <v>286</v>
      </c>
      <c r="F217" s="130" t="s">
        <v>287</v>
      </c>
      <c r="J217" s="131">
        <f>BK217</f>
        <v>3424.6</v>
      </c>
      <c r="L217" s="128"/>
      <c r="M217" s="132"/>
      <c r="P217" s="133">
        <f>P218+P220+P222+P226+P236</f>
        <v>0</v>
      </c>
      <c r="R217" s="133">
        <f>R218+R220+R222+R226+R236</f>
        <v>0</v>
      </c>
      <c r="T217" s="134">
        <f>T218+T220+T222+T226+T236</f>
        <v>0</v>
      </c>
      <c r="AR217" s="129" t="s">
        <v>83</v>
      </c>
      <c r="AT217" s="135" t="s">
        <v>70</v>
      </c>
      <c r="AU217" s="135" t="s">
        <v>71</v>
      </c>
      <c r="AY217" s="129" t="s">
        <v>148</v>
      </c>
      <c r="BK217" s="136">
        <f>BK218+BK220+BK222+BK226+BK236</f>
        <v>3424.6</v>
      </c>
    </row>
    <row r="218" spans="2:65" s="11" customFormat="1" ht="22.75" customHeight="1">
      <c r="B218" s="128"/>
      <c r="D218" s="129" t="s">
        <v>70</v>
      </c>
      <c r="E218" s="137" t="s">
        <v>288</v>
      </c>
      <c r="F218" s="137" t="s">
        <v>289</v>
      </c>
      <c r="J218" s="138">
        <f>BK218</f>
        <v>837.07</v>
      </c>
      <c r="L218" s="128"/>
      <c r="M218" s="132"/>
      <c r="P218" s="133">
        <f>P219</f>
        <v>0</v>
      </c>
      <c r="R218" s="133">
        <f>R219</f>
        <v>0</v>
      </c>
      <c r="T218" s="134">
        <f>T219</f>
        <v>0</v>
      </c>
      <c r="AR218" s="129" t="s">
        <v>83</v>
      </c>
      <c r="AT218" s="135" t="s">
        <v>70</v>
      </c>
      <c r="AU218" s="135" t="s">
        <v>12</v>
      </c>
      <c r="AY218" s="129" t="s">
        <v>148</v>
      </c>
      <c r="BK218" s="136">
        <f>BK219</f>
        <v>837.07</v>
      </c>
    </row>
    <row r="219" spans="2:65" s="1" customFormat="1" ht="16.5" customHeight="1">
      <c r="B219" s="139"/>
      <c r="C219" s="140" t="s">
        <v>222</v>
      </c>
      <c r="D219" s="140" t="s">
        <v>151</v>
      </c>
      <c r="E219" s="141" t="s">
        <v>290</v>
      </c>
      <c r="F219" s="142" t="s">
        <v>291</v>
      </c>
      <c r="G219" s="143" t="s">
        <v>292</v>
      </c>
      <c r="H219" s="144">
        <v>1</v>
      </c>
      <c r="I219" s="145">
        <v>837.07</v>
      </c>
      <c r="J219" s="145">
        <f>ROUND(I219*H219,2)</f>
        <v>837.07</v>
      </c>
      <c r="K219" s="146"/>
      <c r="L219" s="29"/>
      <c r="M219" s="147" t="s">
        <v>1</v>
      </c>
      <c r="N219" s="148" t="s">
        <v>37</v>
      </c>
      <c r="O219" s="149">
        <v>0</v>
      </c>
      <c r="P219" s="149">
        <f>O219*H219</f>
        <v>0</v>
      </c>
      <c r="Q219" s="149">
        <v>0</v>
      </c>
      <c r="R219" s="149">
        <f>Q219*H219</f>
        <v>0</v>
      </c>
      <c r="S219" s="149">
        <v>0</v>
      </c>
      <c r="T219" s="150">
        <f>S219*H219</f>
        <v>0</v>
      </c>
      <c r="AR219" s="151" t="s">
        <v>189</v>
      </c>
      <c r="AT219" s="151" t="s">
        <v>151</v>
      </c>
      <c r="AU219" s="151" t="s">
        <v>83</v>
      </c>
      <c r="AY219" s="17" t="s">
        <v>148</v>
      </c>
      <c r="BE219" s="152">
        <f>IF(N219="základná",J219,0)</f>
        <v>0</v>
      </c>
      <c r="BF219" s="152">
        <f>IF(N219="znížená",J219,0)</f>
        <v>837.07</v>
      </c>
      <c r="BG219" s="152">
        <f>IF(N219="zákl. prenesená",J219,0)</f>
        <v>0</v>
      </c>
      <c r="BH219" s="152">
        <f>IF(N219="zníž. prenesená",J219,0)</f>
        <v>0</v>
      </c>
      <c r="BI219" s="152">
        <f>IF(N219="nulová",J219,0)</f>
        <v>0</v>
      </c>
      <c r="BJ219" s="17" t="s">
        <v>83</v>
      </c>
      <c r="BK219" s="152">
        <f>ROUND(I219*H219,2)</f>
        <v>837.07</v>
      </c>
      <c r="BL219" s="17" t="s">
        <v>189</v>
      </c>
      <c r="BM219" s="151" t="s">
        <v>293</v>
      </c>
    </row>
    <row r="220" spans="2:65" s="11" customFormat="1" ht="22.75" customHeight="1">
      <c r="B220" s="128"/>
      <c r="D220" s="129" t="s">
        <v>70</v>
      </c>
      <c r="E220" s="137" t="s">
        <v>294</v>
      </c>
      <c r="F220" s="137" t="s">
        <v>295</v>
      </c>
      <c r="J220" s="138">
        <f>BK220</f>
        <v>176</v>
      </c>
      <c r="L220" s="128"/>
      <c r="M220" s="132"/>
      <c r="P220" s="133">
        <f>P221</f>
        <v>0</v>
      </c>
      <c r="R220" s="133">
        <f>R221</f>
        <v>0</v>
      </c>
      <c r="T220" s="134">
        <f>T221</f>
        <v>0</v>
      </c>
      <c r="AR220" s="129" t="s">
        <v>83</v>
      </c>
      <c r="AT220" s="135" t="s">
        <v>70</v>
      </c>
      <c r="AU220" s="135" t="s">
        <v>12</v>
      </c>
      <c r="AY220" s="129" t="s">
        <v>148</v>
      </c>
      <c r="BK220" s="136">
        <f>BK221</f>
        <v>176</v>
      </c>
    </row>
    <row r="221" spans="2:65" s="1" customFormat="1" ht="16.5" customHeight="1">
      <c r="B221" s="139"/>
      <c r="C221" s="140" t="s">
        <v>296</v>
      </c>
      <c r="D221" s="140" t="s">
        <v>151</v>
      </c>
      <c r="E221" s="141" t="s">
        <v>297</v>
      </c>
      <c r="F221" s="142" t="s">
        <v>298</v>
      </c>
      <c r="G221" s="143" t="s">
        <v>292</v>
      </c>
      <c r="H221" s="144">
        <v>1</v>
      </c>
      <c r="I221" s="145">
        <v>176</v>
      </c>
      <c r="J221" s="145">
        <f>ROUND(I221*H221,2)</f>
        <v>176</v>
      </c>
      <c r="K221" s="146"/>
      <c r="L221" s="29"/>
      <c r="M221" s="147" t="s">
        <v>1</v>
      </c>
      <c r="N221" s="148" t="s">
        <v>37</v>
      </c>
      <c r="O221" s="149">
        <v>0</v>
      </c>
      <c r="P221" s="149">
        <f>O221*H221</f>
        <v>0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AR221" s="151" t="s">
        <v>189</v>
      </c>
      <c r="AT221" s="151" t="s">
        <v>151</v>
      </c>
      <c r="AU221" s="151" t="s">
        <v>83</v>
      </c>
      <c r="AY221" s="17" t="s">
        <v>148</v>
      </c>
      <c r="BE221" s="152">
        <f>IF(N221="základná",J221,0)</f>
        <v>0</v>
      </c>
      <c r="BF221" s="152">
        <f>IF(N221="znížená",J221,0)</f>
        <v>176</v>
      </c>
      <c r="BG221" s="152">
        <f>IF(N221="zákl. prenesená",J221,0)</f>
        <v>0</v>
      </c>
      <c r="BH221" s="152">
        <f>IF(N221="zníž. prenesená",J221,0)</f>
        <v>0</v>
      </c>
      <c r="BI221" s="152">
        <f>IF(N221="nulová",J221,0)</f>
        <v>0</v>
      </c>
      <c r="BJ221" s="17" t="s">
        <v>83</v>
      </c>
      <c r="BK221" s="152">
        <f>ROUND(I221*H221,2)</f>
        <v>176</v>
      </c>
      <c r="BL221" s="17" t="s">
        <v>189</v>
      </c>
      <c r="BM221" s="151" t="s">
        <v>299</v>
      </c>
    </row>
    <row r="222" spans="2:65" s="11" customFormat="1" ht="22.75" customHeight="1">
      <c r="B222" s="128"/>
      <c r="D222" s="129" t="s">
        <v>70</v>
      </c>
      <c r="E222" s="137" t="s">
        <v>300</v>
      </c>
      <c r="F222" s="137" t="s">
        <v>301</v>
      </c>
      <c r="J222" s="138">
        <f>BK222</f>
        <v>36.22</v>
      </c>
      <c r="L222" s="128"/>
      <c r="M222" s="132"/>
      <c r="P222" s="133">
        <f>SUM(P223:P225)</f>
        <v>0</v>
      </c>
      <c r="R222" s="133">
        <f>SUM(R223:R225)</f>
        <v>0</v>
      </c>
      <c r="T222" s="134">
        <f>SUM(T223:T225)</f>
        <v>0</v>
      </c>
      <c r="AR222" s="129" t="s">
        <v>83</v>
      </c>
      <c r="AT222" s="135" t="s">
        <v>70</v>
      </c>
      <c r="AU222" s="135" t="s">
        <v>12</v>
      </c>
      <c r="AY222" s="129" t="s">
        <v>148</v>
      </c>
      <c r="BK222" s="136">
        <f>SUM(BK223:BK225)</f>
        <v>36.22</v>
      </c>
    </row>
    <row r="223" spans="2:65" s="1" customFormat="1" ht="16.5" customHeight="1">
      <c r="B223" s="139"/>
      <c r="C223" s="140" t="s">
        <v>226</v>
      </c>
      <c r="D223" s="140" t="s">
        <v>151</v>
      </c>
      <c r="E223" s="141" t="s">
        <v>302</v>
      </c>
      <c r="F223" s="142" t="s">
        <v>303</v>
      </c>
      <c r="G223" s="143" t="s">
        <v>154</v>
      </c>
      <c r="H223" s="144">
        <v>12.845000000000001</v>
      </c>
      <c r="I223" s="145">
        <v>2.82</v>
      </c>
      <c r="J223" s="145">
        <f>ROUND(I223*H223,2)</f>
        <v>36.22</v>
      </c>
      <c r="K223" s="146"/>
      <c r="L223" s="29"/>
      <c r="M223" s="147" t="s">
        <v>1</v>
      </c>
      <c r="N223" s="148" t="s">
        <v>37</v>
      </c>
      <c r="O223" s="149">
        <v>0</v>
      </c>
      <c r="P223" s="149">
        <f>O223*H223</f>
        <v>0</v>
      </c>
      <c r="Q223" s="149">
        <v>0</v>
      </c>
      <c r="R223" s="149">
        <f>Q223*H223</f>
        <v>0</v>
      </c>
      <c r="S223" s="149">
        <v>0</v>
      </c>
      <c r="T223" s="150">
        <f>S223*H223</f>
        <v>0</v>
      </c>
      <c r="AR223" s="151" t="s">
        <v>189</v>
      </c>
      <c r="AT223" s="151" t="s">
        <v>151</v>
      </c>
      <c r="AU223" s="151" t="s">
        <v>83</v>
      </c>
      <c r="AY223" s="17" t="s">
        <v>148</v>
      </c>
      <c r="BE223" s="152">
        <f>IF(N223="základná",J223,0)</f>
        <v>0</v>
      </c>
      <c r="BF223" s="152">
        <f>IF(N223="znížená",J223,0)</f>
        <v>36.22</v>
      </c>
      <c r="BG223" s="152">
        <f>IF(N223="zákl. prenesená",J223,0)</f>
        <v>0</v>
      </c>
      <c r="BH223" s="152">
        <f>IF(N223="zníž. prenesená",J223,0)</f>
        <v>0</v>
      </c>
      <c r="BI223" s="152">
        <f>IF(N223="nulová",J223,0)</f>
        <v>0</v>
      </c>
      <c r="BJ223" s="17" t="s">
        <v>83</v>
      </c>
      <c r="BK223" s="152">
        <f>ROUND(I223*H223,2)</f>
        <v>36.22</v>
      </c>
      <c r="BL223" s="17" t="s">
        <v>189</v>
      </c>
      <c r="BM223" s="151" t="s">
        <v>304</v>
      </c>
    </row>
    <row r="224" spans="2:65" s="12" customFormat="1" ht="12">
      <c r="B224" s="153"/>
      <c r="D224" s="154" t="s">
        <v>156</v>
      </c>
      <c r="E224" s="155" t="s">
        <v>1</v>
      </c>
      <c r="F224" s="156" t="s">
        <v>305</v>
      </c>
      <c r="H224" s="157">
        <v>12.845000000000001</v>
      </c>
      <c r="L224" s="153"/>
      <c r="M224" s="158"/>
      <c r="T224" s="159"/>
      <c r="AT224" s="155" t="s">
        <v>156</v>
      </c>
      <c r="AU224" s="155" t="s">
        <v>83</v>
      </c>
      <c r="AV224" s="12" t="s">
        <v>83</v>
      </c>
      <c r="AW224" s="12" t="s">
        <v>28</v>
      </c>
      <c r="AX224" s="12" t="s">
        <v>71</v>
      </c>
      <c r="AY224" s="155" t="s">
        <v>148</v>
      </c>
    </row>
    <row r="225" spans="2:65" s="13" customFormat="1" ht="12">
      <c r="B225" s="160"/>
      <c r="D225" s="154" t="s">
        <v>156</v>
      </c>
      <c r="E225" s="161" t="s">
        <v>1</v>
      </c>
      <c r="F225" s="162" t="s">
        <v>158</v>
      </c>
      <c r="H225" s="163">
        <v>12.845000000000001</v>
      </c>
      <c r="L225" s="160"/>
      <c r="M225" s="164"/>
      <c r="T225" s="165"/>
      <c r="AT225" s="161" t="s">
        <v>156</v>
      </c>
      <c r="AU225" s="161" t="s">
        <v>83</v>
      </c>
      <c r="AV225" s="13" t="s">
        <v>155</v>
      </c>
      <c r="AW225" s="13" t="s">
        <v>28</v>
      </c>
      <c r="AX225" s="13" t="s">
        <v>12</v>
      </c>
      <c r="AY225" s="161" t="s">
        <v>148</v>
      </c>
    </row>
    <row r="226" spans="2:65" s="11" customFormat="1" ht="22.75" customHeight="1">
      <c r="B226" s="128"/>
      <c r="D226" s="129" t="s">
        <v>70</v>
      </c>
      <c r="E226" s="137" t="s">
        <v>306</v>
      </c>
      <c r="F226" s="137" t="s">
        <v>307</v>
      </c>
      <c r="J226" s="138">
        <f>BK226</f>
        <v>1411.37</v>
      </c>
      <c r="L226" s="128"/>
      <c r="M226" s="132"/>
      <c r="P226" s="133">
        <f>SUM(P227:P235)</f>
        <v>0</v>
      </c>
      <c r="R226" s="133">
        <f>SUM(R227:R235)</f>
        <v>0</v>
      </c>
      <c r="T226" s="134">
        <f>SUM(T227:T235)</f>
        <v>0</v>
      </c>
      <c r="AR226" s="129" t="s">
        <v>83</v>
      </c>
      <c r="AT226" s="135" t="s">
        <v>70</v>
      </c>
      <c r="AU226" s="135" t="s">
        <v>12</v>
      </c>
      <c r="AY226" s="129" t="s">
        <v>148</v>
      </c>
      <c r="BK226" s="136">
        <f>SUM(BK227:BK235)</f>
        <v>1411.37</v>
      </c>
    </row>
    <row r="227" spans="2:65" s="1" customFormat="1" ht="16.5" customHeight="1">
      <c r="B227" s="139"/>
      <c r="C227" s="140" t="s">
        <v>308</v>
      </c>
      <c r="D227" s="140" t="s">
        <v>151</v>
      </c>
      <c r="E227" s="141" t="s">
        <v>309</v>
      </c>
      <c r="F227" s="142" t="s">
        <v>310</v>
      </c>
      <c r="G227" s="143" t="s">
        <v>292</v>
      </c>
      <c r="H227" s="144">
        <v>1</v>
      </c>
      <c r="I227" s="145">
        <v>396</v>
      </c>
      <c r="J227" s="145">
        <f t="shared" ref="J227:J232" si="0">ROUND(I227*H227,2)</f>
        <v>396</v>
      </c>
      <c r="K227" s="146"/>
      <c r="L227" s="29"/>
      <c r="M227" s="147" t="s">
        <v>1</v>
      </c>
      <c r="N227" s="148" t="s">
        <v>37</v>
      </c>
      <c r="O227" s="149">
        <v>0</v>
      </c>
      <c r="P227" s="149">
        <f t="shared" ref="P227:P232" si="1">O227*H227</f>
        <v>0</v>
      </c>
      <c r="Q227" s="149">
        <v>0</v>
      </c>
      <c r="R227" s="149">
        <f t="shared" ref="R227:R232" si="2">Q227*H227</f>
        <v>0</v>
      </c>
      <c r="S227" s="149">
        <v>0</v>
      </c>
      <c r="T227" s="150">
        <f t="shared" ref="T227:T232" si="3">S227*H227</f>
        <v>0</v>
      </c>
      <c r="AR227" s="151" t="s">
        <v>189</v>
      </c>
      <c r="AT227" s="151" t="s">
        <v>151</v>
      </c>
      <c r="AU227" s="151" t="s">
        <v>83</v>
      </c>
      <c r="AY227" s="17" t="s">
        <v>148</v>
      </c>
      <c r="BE227" s="152">
        <f t="shared" ref="BE227:BE232" si="4">IF(N227="základná",J227,0)</f>
        <v>0</v>
      </c>
      <c r="BF227" s="152">
        <f t="shared" ref="BF227:BF232" si="5">IF(N227="znížená",J227,0)</f>
        <v>396</v>
      </c>
      <c r="BG227" s="152">
        <f t="shared" ref="BG227:BG232" si="6">IF(N227="zákl. prenesená",J227,0)</f>
        <v>0</v>
      </c>
      <c r="BH227" s="152">
        <f t="shared" ref="BH227:BH232" si="7">IF(N227="zníž. prenesená",J227,0)</f>
        <v>0</v>
      </c>
      <c r="BI227" s="152">
        <f t="shared" ref="BI227:BI232" si="8">IF(N227="nulová",J227,0)</f>
        <v>0</v>
      </c>
      <c r="BJ227" s="17" t="s">
        <v>83</v>
      </c>
      <c r="BK227" s="152">
        <f t="shared" ref="BK227:BK232" si="9">ROUND(I227*H227,2)</f>
        <v>396</v>
      </c>
      <c r="BL227" s="17" t="s">
        <v>189</v>
      </c>
      <c r="BM227" s="151" t="s">
        <v>311</v>
      </c>
    </row>
    <row r="228" spans="2:65" s="1" customFormat="1" ht="16.5" customHeight="1">
      <c r="B228" s="139"/>
      <c r="C228" s="140" t="s">
        <v>232</v>
      </c>
      <c r="D228" s="140" t="s">
        <v>151</v>
      </c>
      <c r="E228" s="141" t="s">
        <v>312</v>
      </c>
      <c r="F228" s="142" t="s">
        <v>313</v>
      </c>
      <c r="G228" s="143" t="s">
        <v>292</v>
      </c>
      <c r="H228" s="144">
        <v>1</v>
      </c>
      <c r="I228" s="145">
        <v>132</v>
      </c>
      <c r="J228" s="145">
        <f t="shared" si="0"/>
        <v>132</v>
      </c>
      <c r="K228" s="146"/>
      <c r="L228" s="29"/>
      <c r="M228" s="147" t="s">
        <v>1</v>
      </c>
      <c r="N228" s="148" t="s">
        <v>37</v>
      </c>
      <c r="O228" s="149">
        <v>0</v>
      </c>
      <c r="P228" s="149">
        <f t="shared" si="1"/>
        <v>0</v>
      </c>
      <c r="Q228" s="149">
        <v>0</v>
      </c>
      <c r="R228" s="149">
        <f t="shared" si="2"/>
        <v>0</v>
      </c>
      <c r="S228" s="149">
        <v>0</v>
      </c>
      <c r="T228" s="150">
        <f t="shared" si="3"/>
        <v>0</v>
      </c>
      <c r="AR228" s="151" t="s">
        <v>189</v>
      </c>
      <c r="AT228" s="151" t="s">
        <v>151</v>
      </c>
      <c r="AU228" s="151" t="s">
        <v>83</v>
      </c>
      <c r="AY228" s="17" t="s">
        <v>148</v>
      </c>
      <c r="BE228" s="152">
        <f t="shared" si="4"/>
        <v>0</v>
      </c>
      <c r="BF228" s="152">
        <f t="shared" si="5"/>
        <v>132</v>
      </c>
      <c r="BG228" s="152">
        <f t="shared" si="6"/>
        <v>0</v>
      </c>
      <c r="BH228" s="152">
        <f t="shared" si="7"/>
        <v>0</v>
      </c>
      <c r="BI228" s="152">
        <f t="shared" si="8"/>
        <v>0</v>
      </c>
      <c r="BJ228" s="17" t="s">
        <v>83</v>
      </c>
      <c r="BK228" s="152">
        <f t="shared" si="9"/>
        <v>132</v>
      </c>
      <c r="BL228" s="17" t="s">
        <v>189</v>
      </c>
      <c r="BM228" s="151" t="s">
        <v>314</v>
      </c>
    </row>
    <row r="229" spans="2:65" s="1" customFormat="1" ht="21.75" customHeight="1">
      <c r="B229" s="139"/>
      <c r="C229" s="140" t="s">
        <v>315</v>
      </c>
      <c r="D229" s="140" t="s">
        <v>151</v>
      </c>
      <c r="E229" s="141" t="s">
        <v>316</v>
      </c>
      <c r="F229" s="142" t="s">
        <v>317</v>
      </c>
      <c r="G229" s="143" t="s">
        <v>292</v>
      </c>
      <c r="H229" s="144">
        <v>1</v>
      </c>
      <c r="I229" s="145">
        <v>308</v>
      </c>
      <c r="J229" s="145">
        <f t="shared" si="0"/>
        <v>308</v>
      </c>
      <c r="K229" s="146"/>
      <c r="L229" s="29"/>
      <c r="M229" s="147" t="s">
        <v>1</v>
      </c>
      <c r="N229" s="148" t="s">
        <v>37</v>
      </c>
      <c r="O229" s="149">
        <v>0</v>
      </c>
      <c r="P229" s="149">
        <f t="shared" si="1"/>
        <v>0</v>
      </c>
      <c r="Q229" s="149">
        <v>0</v>
      </c>
      <c r="R229" s="149">
        <f t="shared" si="2"/>
        <v>0</v>
      </c>
      <c r="S229" s="149">
        <v>0</v>
      </c>
      <c r="T229" s="150">
        <f t="shared" si="3"/>
        <v>0</v>
      </c>
      <c r="AR229" s="151" t="s">
        <v>189</v>
      </c>
      <c r="AT229" s="151" t="s">
        <v>151</v>
      </c>
      <c r="AU229" s="151" t="s">
        <v>83</v>
      </c>
      <c r="AY229" s="17" t="s">
        <v>148</v>
      </c>
      <c r="BE229" s="152">
        <f t="shared" si="4"/>
        <v>0</v>
      </c>
      <c r="BF229" s="152">
        <f t="shared" si="5"/>
        <v>308</v>
      </c>
      <c r="BG229" s="152">
        <f t="shared" si="6"/>
        <v>0</v>
      </c>
      <c r="BH229" s="152">
        <f t="shared" si="7"/>
        <v>0</v>
      </c>
      <c r="BI229" s="152">
        <f t="shared" si="8"/>
        <v>0</v>
      </c>
      <c r="BJ229" s="17" t="s">
        <v>83</v>
      </c>
      <c r="BK229" s="152">
        <f t="shared" si="9"/>
        <v>308</v>
      </c>
      <c r="BL229" s="17" t="s">
        <v>189</v>
      </c>
      <c r="BM229" s="151" t="s">
        <v>318</v>
      </c>
    </row>
    <row r="230" spans="2:65" s="1" customFormat="1" ht="16.5" customHeight="1">
      <c r="B230" s="139"/>
      <c r="C230" s="140" t="s">
        <v>236</v>
      </c>
      <c r="D230" s="140" t="s">
        <v>151</v>
      </c>
      <c r="E230" s="141" t="s">
        <v>319</v>
      </c>
      <c r="F230" s="142" t="s">
        <v>320</v>
      </c>
      <c r="G230" s="143" t="s">
        <v>185</v>
      </c>
      <c r="H230" s="144">
        <v>1</v>
      </c>
      <c r="I230" s="145">
        <v>2.0299999999999998</v>
      </c>
      <c r="J230" s="145">
        <f t="shared" si="0"/>
        <v>2.0299999999999998</v>
      </c>
      <c r="K230" s="146"/>
      <c r="L230" s="29"/>
      <c r="M230" s="147" t="s">
        <v>1</v>
      </c>
      <c r="N230" s="148" t="s">
        <v>37</v>
      </c>
      <c r="O230" s="149">
        <v>0</v>
      </c>
      <c r="P230" s="149">
        <f t="shared" si="1"/>
        <v>0</v>
      </c>
      <c r="Q230" s="149">
        <v>0</v>
      </c>
      <c r="R230" s="149">
        <f t="shared" si="2"/>
        <v>0</v>
      </c>
      <c r="S230" s="149">
        <v>0</v>
      </c>
      <c r="T230" s="150">
        <f t="shared" si="3"/>
        <v>0</v>
      </c>
      <c r="AR230" s="151" t="s">
        <v>189</v>
      </c>
      <c r="AT230" s="151" t="s">
        <v>151</v>
      </c>
      <c r="AU230" s="151" t="s">
        <v>83</v>
      </c>
      <c r="AY230" s="17" t="s">
        <v>148</v>
      </c>
      <c r="BE230" s="152">
        <f t="shared" si="4"/>
        <v>0</v>
      </c>
      <c r="BF230" s="152">
        <f t="shared" si="5"/>
        <v>2.0299999999999998</v>
      </c>
      <c r="BG230" s="152">
        <f t="shared" si="6"/>
        <v>0</v>
      </c>
      <c r="BH230" s="152">
        <f t="shared" si="7"/>
        <v>0</v>
      </c>
      <c r="BI230" s="152">
        <f t="shared" si="8"/>
        <v>0</v>
      </c>
      <c r="BJ230" s="17" t="s">
        <v>83</v>
      </c>
      <c r="BK230" s="152">
        <f t="shared" si="9"/>
        <v>2.0299999999999998</v>
      </c>
      <c r="BL230" s="17" t="s">
        <v>189</v>
      </c>
      <c r="BM230" s="151" t="s">
        <v>321</v>
      </c>
    </row>
    <row r="231" spans="2:65" s="1" customFormat="1" ht="24.25" customHeight="1">
      <c r="B231" s="139"/>
      <c r="C231" s="140" t="s">
        <v>322</v>
      </c>
      <c r="D231" s="140" t="s">
        <v>151</v>
      </c>
      <c r="E231" s="141" t="s">
        <v>323</v>
      </c>
      <c r="F231" s="142" t="s">
        <v>324</v>
      </c>
      <c r="G231" s="143" t="s">
        <v>292</v>
      </c>
      <c r="H231" s="144">
        <v>1</v>
      </c>
      <c r="I231" s="145">
        <v>264</v>
      </c>
      <c r="J231" s="145">
        <f t="shared" si="0"/>
        <v>264</v>
      </c>
      <c r="K231" s="146"/>
      <c r="L231" s="29"/>
      <c r="M231" s="147" t="s">
        <v>1</v>
      </c>
      <c r="N231" s="148" t="s">
        <v>37</v>
      </c>
      <c r="O231" s="149">
        <v>0</v>
      </c>
      <c r="P231" s="149">
        <f t="shared" si="1"/>
        <v>0</v>
      </c>
      <c r="Q231" s="149">
        <v>0</v>
      </c>
      <c r="R231" s="149">
        <f t="shared" si="2"/>
        <v>0</v>
      </c>
      <c r="S231" s="149">
        <v>0</v>
      </c>
      <c r="T231" s="150">
        <f t="shared" si="3"/>
        <v>0</v>
      </c>
      <c r="AR231" s="151" t="s">
        <v>189</v>
      </c>
      <c r="AT231" s="151" t="s">
        <v>151</v>
      </c>
      <c r="AU231" s="151" t="s">
        <v>83</v>
      </c>
      <c r="AY231" s="17" t="s">
        <v>148</v>
      </c>
      <c r="BE231" s="152">
        <f t="shared" si="4"/>
        <v>0</v>
      </c>
      <c r="BF231" s="152">
        <f t="shared" si="5"/>
        <v>264</v>
      </c>
      <c r="BG231" s="152">
        <f t="shared" si="6"/>
        <v>0</v>
      </c>
      <c r="BH231" s="152">
        <f t="shared" si="7"/>
        <v>0</v>
      </c>
      <c r="BI231" s="152">
        <f t="shared" si="8"/>
        <v>0</v>
      </c>
      <c r="BJ231" s="17" t="s">
        <v>83</v>
      </c>
      <c r="BK231" s="152">
        <f t="shared" si="9"/>
        <v>264</v>
      </c>
      <c r="BL231" s="17" t="s">
        <v>189</v>
      </c>
      <c r="BM231" s="151" t="s">
        <v>325</v>
      </c>
    </row>
    <row r="232" spans="2:65" s="1" customFormat="1" ht="16.5" customHeight="1">
      <c r="B232" s="139"/>
      <c r="C232" s="140" t="s">
        <v>241</v>
      </c>
      <c r="D232" s="140" t="s">
        <v>151</v>
      </c>
      <c r="E232" s="141" t="s">
        <v>326</v>
      </c>
      <c r="F232" s="142" t="s">
        <v>327</v>
      </c>
      <c r="G232" s="143" t="s">
        <v>154</v>
      </c>
      <c r="H232" s="144">
        <v>37.816000000000003</v>
      </c>
      <c r="I232" s="145">
        <v>6.58</v>
      </c>
      <c r="J232" s="145">
        <f t="shared" si="0"/>
        <v>248.83</v>
      </c>
      <c r="K232" s="146"/>
      <c r="L232" s="29"/>
      <c r="M232" s="147" t="s">
        <v>1</v>
      </c>
      <c r="N232" s="148" t="s">
        <v>37</v>
      </c>
      <c r="O232" s="149">
        <v>0</v>
      </c>
      <c r="P232" s="149">
        <f t="shared" si="1"/>
        <v>0</v>
      </c>
      <c r="Q232" s="149">
        <v>0</v>
      </c>
      <c r="R232" s="149">
        <f t="shared" si="2"/>
        <v>0</v>
      </c>
      <c r="S232" s="149">
        <v>0</v>
      </c>
      <c r="T232" s="150">
        <f t="shared" si="3"/>
        <v>0</v>
      </c>
      <c r="AR232" s="151" t="s">
        <v>189</v>
      </c>
      <c r="AT232" s="151" t="s">
        <v>151</v>
      </c>
      <c r="AU232" s="151" t="s">
        <v>83</v>
      </c>
      <c r="AY232" s="17" t="s">
        <v>148</v>
      </c>
      <c r="BE232" s="152">
        <f t="shared" si="4"/>
        <v>0</v>
      </c>
      <c r="BF232" s="152">
        <f t="shared" si="5"/>
        <v>248.83</v>
      </c>
      <c r="BG232" s="152">
        <f t="shared" si="6"/>
        <v>0</v>
      </c>
      <c r="BH232" s="152">
        <f t="shared" si="7"/>
        <v>0</v>
      </c>
      <c r="BI232" s="152">
        <f t="shared" si="8"/>
        <v>0</v>
      </c>
      <c r="BJ232" s="17" t="s">
        <v>83</v>
      </c>
      <c r="BK232" s="152">
        <f t="shared" si="9"/>
        <v>248.83</v>
      </c>
      <c r="BL232" s="17" t="s">
        <v>189</v>
      </c>
      <c r="BM232" s="151" t="s">
        <v>328</v>
      </c>
    </row>
    <row r="233" spans="2:65" s="12" customFormat="1" ht="12">
      <c r="B233" s="153"/>
      <c r="D233" s="154" t="s">
        <v>156</v>
      </c>
      <c r="E233" s="155" t="s">
        <v>1</v>
      </c>
      <c r="F233" s="156" t="s">
        <v>329</v>
      </c>
      <c r="H233" s="157">
        <v>37.816000000000003</v>
      </c>
      <c r="L233" s="153"/>
      <c r="M233" s="158"/>
      <c r="T233" s="159"/>
      <c r="AT233" s="155" t="s">
        <v>156</v>
      </c>
      <c r="AU233" s="155" t="s">
        <v>83</v>
      </c>
      <c r="AV233" s="12" t="s">
        <v>83</v>
      </c>
      <c r="AW233" s="12" t="s">
        <v>28</v>
      </c>
      <c r="AX233" s="12" t="s">
        <v>71</v>
      </c>
      <c r="AY233" s="155" t="s">
        <v>148</v>
      </c>
    </row>
    <row r="234" spans="2:65" s="13" customFormat="1" ht="12">
      <c r="B234" s="160"/>
      <c r="D234" s="154" t="s">
        <v>156</v>
      </c>
      <c r="E234" s="161" t="s">
        <v>1</v>
      </c>
      <c r="F234" s="162" t="s">
        <v>158</v>
      </c>
      <c r="H234" s="163">
        <v>37.816000000000003</v>
      </c>
      <c r="L234" s="160"/>
      <c r="M234" s="164"/>
      <c r="T234" s="165"/>
      <c r="AT234" s="161" t="s">
        <v>156</v>
      </c>
      <c r="AU234" s="161" t="s">
        <v>83</v>
      </c>
      <c r="AV234" s="13" t="s">
        <v>155</v>
      </c>
      <c r="AW234" s="13" t="s">
        <v>28</v>
      </c>
      <c r="AX234" s="13" t="s">
        <v>12</v>
      </c>
      <c r="AY234" s="161" t="s">
        <v>148</v>
      </c>
    </row>
    <row r="235" spans="2:65" s="1" customFormat="1" ht="16.5" customHeight="1">
      <c r="B235" s="139"/>
      <c r="C235" s="140" t="s">
        <v>330</v>
      </c>
      <c r="D235" s="140" t="s">
        <v>151</v>
      </c>
      <c r="E235" s="141" t="s">
        <v>331</v>
      </c>
      <c r="F235" s="142" t="s">
        <v>332</v>
      </c>
      <c r="G235" s="143" t="s">
        <v>154</v>
      </c>
      <c r="H235" s="144">
        <v>37.816000000000003</v>
      </c>
      <c r="I235" s="145">
        <v>1.6</v>
      </c>
      <c r="J235" s="145">
        <f>ROUND(I235*H235,2)</f>
        <v>60.51</v>
      </c>
      <c r="K235" s="146"/>
      <c r="L235" s="29"/>
      <c r="M235" s="147" t="s">
        <v>1</v>
      </c>
      <c r="N235" s="148" t="s">
        <v>37</v>
      </c>
      <c r="O235" s="149">
        <v>0</v>
      </c>
      <c r="P235" s="149">
        <f>O235*H235</f>
        <v>0</v>
      </c>
      <c r="Q235" s="149">
        <v>0</v>
      </c>
      <c r="R235" s="149">
        <f>Q235*H235</f>
        <v>0</v>
      </c>
      <c r="S235" s="149">
        <v>0</v>
      </c>
      <c r="T235" s="150">
        <f>S235*H235</f>
        <v>0</v>
      </c>
      <c r="AR235" s="151" t="s">
        <v>189</v>
      </c>
      <c r="AT235" s="151" t="s">
        <v>151</v>
      </c>
      <c r="AU235" s="151" t="s">
        <v>83</v>
      </c>
      <c r="AY235" s="17" t="s">
        <v>148</v>
      </c>
      <c r="BE235" s="152">
        <f>IF(N235="základná",J235,0)</f>
        <v>0</v>
      </c>
      <c r="BF235" s="152">
        <f>IF(N235="znížená",J235,0)</f>
        <v>60.51</v>
      </c>
      <c r="BG235" s="152">
        <f>IF(N235="zákl. prenesená",J235,0)</f>
        <v>0</v>
      </c>
      <c r="BH235" s="152">
        <f>IF(N235="zníž. prenesená",J235,0)</f>
        <v>0</v>
      </c>
      <c r="BI235" s="152">
        <f>IF(N235="nulová",J235,0)</f>
        <v>0</v>
      </c>
      <c r="BJ235" s="17" t="s">
        <v>83</v>
      </c>
      <c r="BK235" s="152">
        <f>ROUND(I235*H235,2)</f>
        <v>60.51</v>
      </c>
      <c r="BL235" s="17" t="s">
        <v>189</v>
      </c>
      <c r="BM235" s="151" t="s">
        <v>333</v>
      </c>
    </row>
    <row r="236" spans="2:65" s="11" customFormat="1" ht="22.75" customHeight="1">
      <c r="B236" s="128"/>
      <c r="D236" s="129" t="s">
        <v>70</v>
      </c>
      <c r="E236" s="137" t="s">
        <v>334</v>
      </c>
      <c r="F236" s="137" t="s">
        <v>335</v>
      </c>
      <c r="J236" s="138">
        <f>BK236</f>
        <v>963.94</v>
      </c>
      <c r="L236" s="128"/>
      <c r="M236" s="132"/>
      <c r="P236" s="133">
        <f>SUM(P237:P242)</f>
        <v>0</v>
      </c>
      <c r="R236" s="133">
        <f>SUM(R237:R242)</f>
        <v>0</v>
      </c>
      <c r="T236" s="134">
        <f>SUM(T237:T242)</f>
        <v>0</v>
      </c>
      <c r="AR236" s="129" t="s">
        <v>83</v>
      </c>
      <c r="AT236" s="135" t="s">
        <v>70</v>
      </c>
      <c r="AU236" s="135" t="s">
        <v>12</v>
      </c>
      <c r="AY236" s="129" t="s">
        <v>148</v>
      </c>
      <c r="BK236" s="136">
        <f>SUM(BK237:BK242)</f>
        <v>963.94</v>
      </c>
    </row>
    <row r="237" spans="2:65" s="1" customFormat="1" ht="16.5" customHeight="1">
      <c r="B237" s="139"/>
      <c r="C237" s="140" t="s">
        <v>245</v>
      </c>
      <c r="D237" s="140" t="s">
        <v>151</v>
      </c>
      <c r="E237" s="141" t="s">
        <v>336</v>
      </c>
      <c r="F237" s="142" t="s">
        <v>337</v>
      </c>
      <c r="G237" s="143" t="s">
        <v>231</v>
      </c>
      <c r="H237" s="144">
        <v>182.15</v>
      </c>
      <c r="I237" s="145">
        <v>1.29</v>
      </c>
      <c r="J237" s="145">
        <f>ROUND(I237*H237,2)</f>
        <v>234.97</v>
      </c>
      <c r="K237" s="146"/>
      <c r="L237" s="29"/>
      <c r="M237" s="147" t="s">
        <v>1</v>
      </c>
      <c r="N237" s="148" t="s">
        <v>37</v>
      </c>
      <c r="O237" s="149">
        <v>0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AR237" s="151" t="s">
        <v>189</v>
      </c>
      <c r="AT237" s="151" t="s">
        <v>151</v>
      </c>
      <c r="AU237" s="151" t="s">
        <v>83</v>
      </c>
      <c r="AY237" s="17" t="s">
        <v>148</v>
      </c>
      <c r="BE237" s="152">
        <f>IF(N237="základná",J237,0)</f>
        <v>0</v>
      </c>
      <c r="BF237" s="152">
        <f>IF(N237="znížená",J237,0)</f>
        <v>234.97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7" t="s">
        <v>83</v>
      </c>
      <c r="BK237" s="152">
        <f>ROUND(I237*H237,2)</f>
        <v>234.97</v>
      </c>
      <c r="BL237" s="17" t="s">
        <v>189</v>
      </c>
      <c r="BM237" s="151" t="s">
        <v>338</v>
      </c>
    </row>
    <row r="238" spans="2:65" s="12" customFormat="1" ht="12">
      <c r="B238" s="153"/>
      <c r="D238" s="154" t="s">
        <v>156</v>
      </c>
      <c r="E238" s="155" t="s">
        <v>1</v>
      </c>
      <c r="F238" s="156" t="s">
        <v>339</v>
      </c>
      <c r="H238" s="157">
        <v>182.15</v>
      </c>
      <c r="L238" s="153"/>
      <c r="M238" s="158"/>
      <c r="T238" s="159"/>
      <c r="AT238" s="155" t="s">
        <v>156</v>
      </c>
      <c r="AU238" s="155" t="s">
        <v>83</v>
      </c>
      <c r="AV238" s="12" t="s">
        <v>83</v>
      </c>
      <c r="AW238" s="12" t="s">
        <v>28</v>
      </c>
      <c r="AX238" s="12" t="s">
        <v>71</v>
      </c>
      <c r="AY238" s="155" t="s">
        <v>148</v>
      </c>
    </row>
    <row r="239" spans="2:65" s="13" customFormat="1" ht="12">
      <c r="B239" s="160"/>
      <c r="D239" s="154" t="s">
        <v>156</v>
      </c>
      <c r="E239" s="161" t="s">
        <v>1</v>
      </c>
      <c r="F239" s="162" t="s">
        <v>158</v>
      </c>
      <c r="H239" s="163">
        <v>182.15</v>
      </c>
      <c r="L239" s="160"/>
      <c r="M239" s="164"/>
      <c r="T239" s="165"/>
      <c r="AT239" s="161" t="s">
        <v>156</v>
      </c>
      <c r="AU239" s="161" t="s">
        <v>83</v>
      </c>
      <c r="AV239" s="13" t="s">
        <v>155</v>
      </c>
      <c r="AW239" s="13" t="s">
        <v>28</v>
      </c>
      <c r="AX239" s="13" t="s">
        <v>12</v>
      </c>
      <c r="AY239" s="161" t="s">
        <v>148</v>
      </c>
    </row>
    <row r="240" spans="2:65" s="1" customFormat="1" ht="24.25" customHeight="1">
      <c r="B240" s="139"/>
      <c r="C240" s="140" t="s">
        <v>340</v>
      </c>
      <c r="D240" s="140" t="s">
        <v>151</v>
      </c>
      <c r="E240" s="141" t="s">
        <v>341</v>
      </c>
      <c r="F240" s="142" t="s">
        <v>342</v>
      </c>
      <c r="G240" s="143" t="s">
        <v>154</v>
      </c>
      <c r="H240" s="144">
        <v>222.92599999999999</v>
      </c>
      <c r="I240" s="145">
        <v>3.27</v>
      </c>
      <c r="J240" s="145">
        <f>ROUND(I240*H240,2)</f>
        <v>728.97</v>
      </c>
      <c r="K240" s="146"/>
      <c r="L240" s="29"/>
      <c r="M240" s="147" t="s">
        <v>1</v>
      </c>
      <c r="N240" s="148" t="s">
        <v>37</v>
      </c>
      <c r="O240" s="149">
        <v>0</v>
      </c>
      <c r="P240" s="149">
        <f>O240*H240</f>
        <v>0</v>
      </c>
      <c r="Q240" s="149">
        <v>0</v>
      </c>
      <c r="R240" s="149">
        <f>Q240*H240</f>
        <v>0</v>
      </c>
      <c r="S240" s="149">
        <v>0</v>
      </c>
      <c r="T240" s="150">
        <f>S240*H240</f>
        <v>0</v>
      </c>
      <c r="AR240" s="151" t="s">
        <v>189</v>
      </c>
      <c r="AT240" s="151" t="s">
        <v>151</v>
      </c>
      <c r="AU240" s="151" t="s">
        <v>83</v>
      </c>
      <c r="AY240" s="17" t="s">
        <v>148</v>
      </c>
      <c r="BE240" s="152">
        <f>IF(N240="základná",J240,0)</f>
        <v>0</v>
      </c>
      <c r="BF240" s="152">
        <f>IF(N240="znížená",J240,0)</f>
        <v>728.97</v>
      </c>
      <c r="BG240" s="152">
        <f>IF(N240="zákl. prenesená",J240,0)</f>
        <v>0</v>
      </c>
      <c r="BH240" s="152">
        <f>IF(N240="zníž. prenesená",J240,0)</f>
        <v>0</v>
      </c>
      <c r="BI240" s="152">
        <f>IF(N240="nulová",J240,0)</f>
        <v>0</v>
      </c>
      <c r="BJ240" s="17" t="s">
        <v>83</v>
      </c>
      <c r="BK240" s="152">
        <f>ROUND(I240*H240,2)</f>
        <v>728.97</v>
      </c>
      <c r="BL240" s="17" t="s">
        <v>189</v>
      </c>
      <c r="BM240" s="151" t="s">
        <v>343</v>
      </c>
    </row>
    <row r="241" spans="2:65" s="12" customFormat="1" ht="12">
      <c r="B241" s="153"/>
      <c r="D241" s="154" t="s">
        <v>156</v>
      </c>
      <c r="E241" s="155" t="s">
        <v>1</v>
      </c>
      <c r="F241" s="156" t="s">
        <v>168</v>
      </c>
      <c r="H241" s="157">
        <v>222.92599999999999</v>
      </c>
      <c r="L241" s="153"/>
      <c r="M241" s="158"/>
      <c r="T241" s="159"/>
      <c r="AT241" s="155" t="s">
        <v>156</v>
      </c>
      <c r="AU241" s="155" t="s">
        <v>83</v>
      </c>
      <c r="AV241" s="12" t="s">
        <v>83</v>
      </c>
      <c r="AW241" s="12" t="s">
        <v>28</v>
      </c>
      <c r="AX241" s="12" t="s">
        <v>71</v>
      </c>
      <c r="AY241" s="155" t="s">
        <v>148</v>
      </c>
    </row>
    <row r="242" spans="2:65" s="13" customFormat="1" ht="12">
      <c r="B242" s="160"/>
      <c r="D242" s="154" t="s">
        <v>156</v>
      </c>
      <c r="E242" s="161" t="s">
        <v>1</v>
      </c>
      <c r="F242" s="162" t="s">
        <v>158</v>
      </c>
      <c r="H242" s="163">
        <v>222.92599999999999</v>
      </c>
      <c r="L242" s="160"/>
      <c r="M242" s="164"/>
      <c r="T242" s="165"/>
      <c r="AT242" s="161" t="s">
        <v>156</v>
      </c>
      <c r="AU242" s="161" t="s">
        <v>83</v>
      </c>
      <c r="AV242" s="13" t="s">
        <v>155</v>
      </c>
      <c r="AW242" s="13" t="s">
        <v>28</v>
      </c>
      <c r="AX242" s="13" t="s">
        <v>12</v>
      </c>
      <c r="AY242" s="161" t="s">
        <v>148</v>
      </c>
    </row>
    <row r="243" spans="2:65" s="11" customFormat="1" ht="26" customHeight="1">
      <c r="B243" s="128"/>
      <c r="D243" s="129" t="s">
        <v>70</v>
      </c>
      <c r="E243" s="130" t="s">
        <v>344</v>
      </c>
      <c r="F243" s="130" t="s">
        <v>345</v>
      </c>
      <c r="J243" s="131">
        <f>BK243</f>
        <v>681.03</v>
      </c>
      <c r="L243" s="128"/>
      <c r="M243" s="132"/>
      <c r="P243" s="133">
        <f>SUM(P244:P246)</f>
        <v>0</v>
      </c>
      <c r="R243" s="133">
        <f>SUM(R244:R246)</f>
        <v>0</v>
      </c>
      <c r="T243" s="134">
        <f>SUM(T244:T246)</f>
        <v>0</v>
      </c>
      <c r="AR243" s="129" t="s">
        <v>155</v>
      </c>
      <c r="AT243" s="135" t="s">
        <v>70</v>
      </c>
      <c r="AU243" s="135" t="s">
        <v>71</v>
      </c>
      <c r="AY243" s="129" t="s">
        <v>148</v>
      </c>
      <c r="BK243" s="136">
        <f>SUM(BK244:BK246)</f>
        <v>681.03</v>
      </c>
    </row>
    <row r="244" spans="2:65" s="1" customFormat="1" ht="37.75" customHeight="1">
      <c r="B244" s="139"/>
      <c r="C244" s="140" t="s">
        <v>250</v>
      </c>
      <c r="D244" s="140" t="s">
        <v>151</v>
      </c>
      <c r="E244" s="141" t="s">
        <v>346</v>
      </c>
      <c r="F244" s="142" t="s">
        <v>347</v>
      </c>
      <c r="G244" s="143" t="s">
        <v>348</v>
      </c>
      <c r="H244" s="144">
        <v>43.6</v>
      </c>
      <c r="I244" s="145">
        <v>15.62</v>
      </c>
      <c r="J244" s="145">
        <f>ROUND(I244*H244,2)</f>
        <v>681.03</v>
      </c>
      <c r="K244" s="146"/>
      <c r="L244" s="29"/>
      <c r="M244" s="147" t="s">
        <v>1</v>
      </c>
      <c r="N244" s="148" t="s">
        <v>37</v>
      </c>
      <c r="O244" s="149">
        <v>0</v>
      </c>
      <c r="P244" s="149">
        <f>O244*H244</f>
        <v>0</v>
      </c>
      <c r="Q244" s="149">
        <v>0</v>
      </c>
      <c r="R244" s="149">
        <f>Q244*H244</f>
        <v>0</v>
      </c>
      <c r="S244" s="149">
        <v>0</v>
      </c>
      <c r="T244" s="150">
        <f>S244*H244</f>
        <v>0</v>
      </c>
      <c r="AR244" s="151" t="s">
        <v>349</v>
      </c>
      <c r="AT244" s="151" t="s">
        <v>151</v>
      </c>
      <c r="AU244" s="151" t="s">
        <v>12</v>
      </c>
      <c r="AY244" s="17" t="s">
        <v>148</v>
      </c>
      <c r="BE244" s="152">
        <f>IF(N244="základná",J244,0)</f>
        <v>0</v>
      </c>
      <c r="BF244" s="152">
        <f>IF(N244="znížená",J244,0)</f>
        <v>681.03</v>
      </c>
      <c r="BG244" s="152">
        <f>IF(N244="zákl. prenesená",J244,0)</f>
        <v>0</v>
      </c>
      <c r="BH244" s="152">
        <f>IF(N244="zníž. prenesená",J244,0)</f>
        <v>0</v>
      </c>
      <c r="BI244" s="152">
        <f>IF(N244="nulová",J244,0)</f>
        <v>0</v>
      </c>
      <c r="BJ244" s="17" t="s">
        <v>83</v>
      </c>
      <c r="BK244" s="152">
        <f>ROUND(I244*H244,2)</f>
        <v>681.03</v>
      </c>
      <c r="BL244" s="17" t="s">
        <v>349</v>
      </c>
      <c r="BM244" s="151" t="s">
        <v>350</v>
      </c>
    </row>
    <row r="245" spans="2:65" s="12" customFormat="1" ht="12">
      <c r="B245" s="153"/>
      <c r="D245" s="154" t="s">
        <v>156</v>
      </c>
      <c r="E245" s="155" t="s">
        <v>1</v>
      </c>
      <c r="F245" s="156" t="s">
        <v>351</v>
      </c>
      <c r="H245" s="157">
        <v>43.6</v>
      </c>
      <c r="L245" s="153"/>
      <c r="M245" s="158"/>
      <c r="T245" s="159"/>
      <c r="AT245" s="155" t="s">
        <v>156</v>
      </c>
      <c r="AU245" s="155" t="s">
        <v>12</v>
      </c>
      <c r="AV245" s="12" t="s">
        <v>83</v>
      </c>
      <c r="AW245" s="12" t="s">
        <v>28</v>
      </c>
      <c r="AX245" s="12" t="s">
        <v>71</v>
      </c>
      <c r="AY245" s="155" t="s">
        <v>148</v>
      </c>
    </row>
    <row r="246" spans="2:65" s="13" customFormat="1" ht="12">
      <c r="B246" s="160"/>
      <c r="D246" s="154" t="s">
        <v>156</v>
      </c>
      <c r="E246" s="161" t="s">
        <v>1</v>
      </c>
      <c r="F246" s="162" t="s">
        <v>158</v>
      </c>
      <c r="H246" s="163">
        <v>43.6</v>
      </c>
      <c r="L246" s="160"/>
      <c r="M246" s="164"/>
      <c r="T246" s="165"/>
      <c r="AT246" s="161" t="s">
        <v>156</v>
      </c>
      <c r="AU246" s="161" t="s">
        <v>12</v>
      </c>
      <c r="AV246" s="13" t="s">
        <v>155</v>
      </c>
      <c r="AW246" s="13" t="s">
        <v>28</v>
      </c>
      <c r="AX246" s="13" t="s">
        <v>12</v>
      </c>
      <c r="AY246" s="161" t="s">
        <v>148</v>
      </c>
    </row>
    <row r="247" spans="2:65" s="11" customFormat="1" ht="26" customHeight="1">
      <c r="B247" s="128"/>
      <c r="D247" s="129" t="s">
        <v>70</v>
      </c>
      <c r="E247" s="130" t="s">
        <v>352</v>
      </c>
      <c r="F247" s="130" t="s">
        <v>353</v>
      </c>
      <c r="J247" s="131">
        <f>BK247</f>
        <v>63.08</v>
      </c>
      <c r="L247" s="128"/>
      <c r="M247" s="132"/>
      <c r="P247" s="133">
        <f>P248</f>
        <v>0</v>
      </c>
      <c r="R247" s="133">
        <f>R248</f>
        <v>0</v>
      </c>
      <c r="T247" s="134">
        <f>T248</f>
        <v>0</v>
      </c>
      <c r="AR247" s="129" t="s">
        <v>173</v>
      </c>
      <c r="AT247" s="135" t="s">
        <v>70</v>
      </c>
      <c r="AU247" s="135" t="s">
        <v>71</v>
      </c>
      <c r="AY247" s="129" t="s">
        <v>148</v>
      </c>
      <c r="BK247" s="136">
        <f>BK248</f>
        <v>63.08</v>
      </c>
    </row>
    <row r="248" spans="2:65" s="1" customFormat="1" ht="24.25" customHeight="1">
      <c r="B248" s="139"/>
      <c r="C248" s="140" t="s">
        <v>354</v>
      </c>
      <c r="D248" s="140" t="s">
        <v>151</v>
      </c>
      <c r="E248" s="141" t="s">
        <v>355</v>
      </c>
      <c r="F248" s="142" t="s">
        <v>356</v>
      </c>
      <c r="G248" s="143" t="s">
        <v>357</v>
      </c>
      <c r="H248" s="144">
        <v>20.48</v>
      </c>
      <c r="I248" s="145">
        <v>3.0800007300000001</v>
      </c>
      <c r="J248" s="145">
        <f>ROUND(I248*H248,2)</f>
        <v>63.08</v>
      </c>
      <c r="K248" s="146"/>
      <c r="L248" s="29"/>
      <c r="M248" s="147" t="s">
        <v>1</v>
      </c>
      <c r="N248" s="148" t="s">
        <v>37</v>
      </c>
      <c r="O248" s="149">
        <v>0</v>
      </c>
      <c r="P248" s="149">
        <f>O248*H248</f>
        <v>0</v>
      </c>
      <c r="Q248" s="149">
        <v>0</v>
      </c>
      <c r="R248" s="149">
        <f>Q248*H248</f>
        <v>0</v>
      </c>
      <c r="S248" s="149">
        <v>0</v>
      </c>
      <c r="T248" s="150">
        <f>S248*H248</f>
        <v>0</v>
      </c>
      <c r="AR248" s="151" t="s">
        <v>155</v>
      </c>
      <c r="AT248" s="151" t="s">
        <v>151</v>
      </c>
      <c r="AU248" s="151" t="s">
        <v>12</v>
      </c>
      <c r="AY248" s="17" t="s">
        <v>148</v>
      </c>
      <c r="BE248" s="152">
        <f>IF(N248="základná",J248,0)</f>
        <v>0</v>
      </c>
      <c r="BF248" s="152">
        <f>IF(N248="znížená",J248,0)</f>
        <v>63.08</v>
      </c>
      <c r="BG248" s="152">
        <f>IF(N248="zákl. prenesená",J248,0)</f>
        <v>0</v>
      </c>
      <c r="BH248" s="152">
        <f>IF(N248="zníž. prenesená",J248,0)</f>
        <v>0</v>
      </c>
      <c r="BI248" s="152">
        <f>IF(N248="nulová",J248,0)</f>
        <v>0</v>
      </c>
      <c r="BJ248" s="17" t="s">
        <v>83</v>
      </c>
      <c r="BK248" s="152">
        <f>ROUND(I248*H248,2)</f>
        <v>63.08</v>
      </c>
      <c r="BL248" s="17" t="s">
        <v>155</v>
      </c>
      <c r="BM248" s="151" t="s">
        <v>358</v>
      </c>
    </row>
    <row r="249" spans="2:65" s="11" customFormat="1" ht="26" customHeight="1">
      <c r="B249" s="128"/>
      <c r="D249" s="129" t="s">
        <v>70</v>
      </c>
      <c r="E249" s="130" t="s">
        <v>359</v>
      </c>
      <c r="F249" s="130" t="s">
        <v>360</v>
      </c>
      <c r="J249" s="131">
        <f>BK249</f>
        <v>0</v>
      </c>
      <c r="L249" s="128"/>
      <c r="M249" s="166"/>
      <c r="N249" s="167"/>
      <c r="O249" s="167"/>
      <c r="P249" s="168">
        <v>0</v>
      </c>
      <c r="Q249" s="167"/>
      <c r="R249" s="168">
        <v>0</v>
      </c>
      <c r="S249" s="167"/>
      <c r="T249" s="169">
        <v>0</v>
      </c>
      <c r="AR249" s="129" t="s">
        <v>12</v>
      </c>
      <c r="AT249" s="135" t="s">
        <v>70</v>
      </c>
      <c r="AU249" s="135" t="s">
        <v>71</v>
      </c>
      <c r="AY249" s="129" t="s">
        <v>148</v>
      </c>
      <c r="BK249" s="136">
        <v>0</v>
      </c>
    </row>
    <row r="250" spans="2:65" s="1" customFormat="1" ht="7" customHeight="1">
      <c r="B250" s="44"/>
      <c r="C250" s="45"/>
      <c r="D250" s="45"/>
      <c r="E250" s="45"/>
      <c r="F250" s="45"/>
      <c r="G250" s="45"/>
      <c r="H250" s="45"/>
      <c r="I250" s="45"/>
      <c r="J250" s="45"/>
      <c r="K250" s="45"/>
      <c r="L250" s="29"/>
    </row>
  </sheetData>
  <autoFilter ref="C131:K249" xr:uid="{00000000-0009-0000-0000-000001000000}"/>
  <mergeCells count="11">
    <mergeCell ref="L2:V2"/>
    <mergeCell ref="E87:H87"/>
    <mergeCell ref="E89:H89"/>
    <mergeCell ref="E120:H120"/>
    <mergeCell ref="E122:H122"/>
    <mergeCell ref="E124:H124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269"/>
  <sheetViews>
    <sheetView showGridLines="0" topLeftCell="A228" workbookViewId="0">
      <selection activeCell="I248" sqref="I248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87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ht="12" customHeight="1">
      <c r="B8" s="20"/>
      <c r="D8" s="26" t="s">
        <v>113</v>
      </c>
      <c r="L8" s="20"/>
    </row>
    <row r="9" spans="2:46" s="1" customFormat="1" ht="16.5" customHeight="1">
      <c r="B9" s="29"/>
      <c r="E9" s="232" t="s">
        <v>114</v>
      </c>
      <c r="F9" s="234"/>
      <c r="G9" s="234"/>
      <c r="H9" s="234"/>
      <c r="L9" s="29"/>
    </row>
    <row r="10" spans="2:46" s="1" customFormat="1" ht="12" customHeight="1">
      <c r="B10" s="29"/>
      <c r="D10" s="26" t="s">
        <v>115</v>
      </c>
      <c r="L10" s="29"/>
    </row>
    <row r="11" spans="2:46" s="1" customFormat="1" ht="16.5" customHeight="1">
      <c r="B11" s="29"/>
      <c r="E11" s="196" t="s">
        <v>361</v>
      </c>
      <c r="F11" s="234"/>
      <c r="G11" s="234"/>
      <c r="H11" s="234"/>
      <c r="L11" s="29"/>
    </row>
    <row r="12" spans="2:46" s="1" customFormat="1" ht="11">
      <c r="B12" s="29"/>
      <c r="L12" s="29"/>
    </row>
    <row r="13" spans="2:46" s="1" customFormat="1" ht="12" customHeight="1">
      <c r="B13" s="29"/>
      <c r="D13" s="26" t="s">
        <v>15</v>
      </c>
      <c r="F13" s="24" t="s">
        <v>1</v>
      </c>
      <c r="I13" s="26" t="s">
        <v>16</v>
      </c>
      <c r="J13" s="24" t="s">
        <v>1</v>
      </c>
      <c r="L13" s="29"/>
    </row>
    <row r="14" spans="2:46" s="1" customFormat="1" ht="12" customHeight="1">
      <c r="B14" s="29"/>
      <c r="D14" s="26" t="s">
        <v>17</v>
      </c>
      <c r="F14" s="24" t="s">
        <v>18</v>
      </c>
      <c r="I14" s="26" t="s">
        <v>19</v>
      </c>
      <c r="J14" s="52" t="str">
        <f>'Rekapitulácia stavby'!AN8</f>
        <v>12. 2. 2023</v>
      </c>
      <c r="L14" s="29"/>
    </row>
    <row r="15" spans="2:46" s="1" customFormat="1" ht="10.75" customHeight="1">
      <c r="B15" s="29"/>
      <c r="L15" s="29"/>
    </row>
    <row r="16" spans="2:46" s="1" customFormat="1" ht="12" customHeight="1">
      <c r="B16" s="29"/>
      <c r="D16" s="26" t="s">
        <v>21</v>
      </c>
      <c r="I16" s="26" t="s">
        <v>22</v>
      </c>
      <c r="J16" s="24" t="s">
        <v>1</v>
      </c>
      <c r="L16" s="29"/>
    </row>
    <row r="17" spans="2:12" s="1" customFormat="1" ht="18" customHeight="1">
      <c r="B17" s="29"/>
      <c r="E17" s="24" t="s">
        <v>23</v>
      </c>
      <c r="I17" s="26" t="s">
        <v>24</v>
      </c>
      <c r="J17" s="24" t="s">
        <v>1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6" t="s">
        <v>25</v>
      </c>
      <c r="I19" s="26" t="s">
        <v>22</v>
      </c>
      <c r="J19" s="24" t="s">
        <v>1</v>
      </c>
      <c r="L19" s="29"/>
    </row>
    <row r="20" spans="2:12" s="1" customFormat="1" ht="18" customHeight="1">
      <c r="B20" s="29"/>
      <c r="E20" s="24" t="s">
        <v>23</v>
      </c>
      <c r="I20" s="26" t="s">
        <v>24</v>
      </c>
      <c r="J20" s="24" t="s">
        <v>1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6" t="s">
        <v>26</v>
      </c>
      <c r="I22" s="26" t="s">
        <v>22</v>
      </c>
      <c r="J22" s="24" t="str">
        <f>IF('Rekapitulácia stavby'!AN16="","",'Rekapitulácia stavby'!AN16)</f>
        <v/>
      </c>
      <c r="L22" s="29"/>
    </row>
    <row r="23" spans="2:12" s="1" customFormat="1" ht="18" customHeight="1">
      <c r="B23" s="29"/>
      <c r="E23" s="24" t="str">
        <f>IF('Rekapitulácia stavby'!E17="","",'Rekapitulácia stavby'!E17)</f>
        <v xml:space="preserve"> </v>
      </c>
      <c r="I23" s="26" t="s">
        <v>24</v>
      </c>
      <c r="J23" s="24" t="str">
        <f>IF('Rekapitulácia stavby'!AN17="","",'Rekapitulácia stavby'!AN17)</f>
        <v/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6" t="s">
        <v>29</v>
      </c>
      <c r="I25" s="26" t="s">
        <v>22</v>
      </c>
      <c r="J25" s="24" t="str">
        <f>IF('Rekapitulácia stavby'!AN19="","",'Rekapitulácia stavby'!AN19)</f>
        <v/>
      </c>
      <c r="L25" s="29"/>
    </row>
    <row r="26" spans="2:12" s="1" customFormat="1" ht="18" customHeight="1">
      <c r="B26" s="29"/>
      <c r="E26" s="24" t="str">
        <f>IF('Rekapitulácia stavby'!E20="","",'Rekapitulácia stavby'!E20)</f>
        <v xml:space="preserve"> </v>
      </c>
      <c r="I26" s="26" t="s">
        <v>24</v>
      </c>
      <c r="J26" s="24" t="str">
        <f>IF('Rekapitulácia stavby'!AN20="","",'Rekapitulácia stavby'!AN20)</f>
        <v/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6" t="s">
        <v>30</v>
      </c>
      <c r="L28" s="29"/>
    </row>
    <row r="29" spans="2:12" s="7" customFormat="1" ht="16.5" customHeight="1">
      <c r="B29" s="94"/>
      <c r="E29" s="202" t="s">
        <v>1</v>
      </c>
      <c r="F29" s="202"/>
      <c r="G29" s="202"/>
      <c r="H29" s="202"/>
      <c r="L29" s="94"/>
    </row>
    <row r="30" spans="2:12" s="1" customFormat="1" ht="7" customHeight="1">
      <c r="B30" s="29"/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25.5" customHeight="1">
      <c r="B32" s="29"/>
      <c r="D32" s="95" t="s">
        <v>31</v>
      </c>
      <c r="J32" s="66">
        <f>ROUND(J135, 2)</f>
        <v>59557.77</v>
      </c>
      <c r="L32" s="29"/>
    </row>
    <row r="33" spans="2:12" s="1" customFormat="1" ht="7" customHeight="1">
      <c r="B33" s="29"/>
      <c r="D33" s="53"/>
      <c r="E33" s="53"/>
      <c r="F33" s="53"/>
      <c r="G33" s="53"/>
      <c r="H33" s="53"/>
      <c r="I33" s="53"/>
      <c r="J33" s="53"/>
      <c r="K33" s="53"/>
      <c r="L33" s="29"/>
    </row>
    <row r="34" spans="2:12" s="1" customFormat="1" ht="14.5" customHeight="1">
      <c r="B34" s="29"/>
      <c r="F34" s="32" t="s">
        <v>33</v>
      </c>
      <c r="I34" s="32" t="s">
        <v>32</v>
      </c>
      <c r="J34" s="32" t="s">
        <v>34</v>
      </c>
      <c r="L34" s="29"/>
    </row>
    <row r="35" spans="2:12" s="1" customFormat="1" ht="14.5" customHeight="1">
      <c r="B35" s="29"/>
      <c r="D35" s="55" t="s">
        <v>35</v>
      </c>
      <c r="E35" s="34" t="s">
        <v>36</v>
      </c>
      <c r="F35" s="96">
        <f>ROUND((SUM(BE135:BE268)),  2)</f>
        <v>0</v>
      </c>
      <c r="G35" s="97"/>
      <c r="H35" s="97"/>
      <c r="I35" s="98">
        <v>0.2</v>
      </c>
      <c r="J35" s="96">
        <f>ROUND(((SUM(BE135:BE268))*I35),  2)</f>
        <v>0</v>
      </c>
      <c r="L35" s="29"/>
    </row>
    <row r="36" spans="2:12" s="1" customFormat="1" ht="14.5" customHeight="1">
      <c r="B36" s="29"/>
      <c r="E36" s="34" t="s">
        <v>37</v>
      </c>
      <c r="F36" s="86">
        <f>ROUND((SUM(BF135:BF268)),  2)</f>
        <v>59557.77</v>
      </c>
      <c r="I36" s="99">
        <v>0.2</v>
      </c>
      <c r="J36" s="86">
        <f>ROUND(((SUM(BF135:BF268))*I36),  2)</f>
        <v>11911.55</v>
      </c>
      <c r="L36" s="29"/>
    </row>
    <row r="37" spans="2:12" s="1" customFormat="1" ht="14.5" hidden="1" customHeight="1">
      <c r="B37" s="29"/>
      <c r="E37" s="26" t="s">
        <v>38</v>
      </c>
      <c r="F37" s="86">
        <f>ROUND((SUM(BG135:BG268)),  2)</f>
        <v>0</v>
      </c>
      <c r="I37" s="99">
        <v>0.2</v>
      </c>
      <c r="J37" s="86">
        <f>0</f>
        <v>0</v>
      </c>
      <c r="L37" s="29"/>
    </row>
    <row r="38" spans="2:12" s="1" customFormat="1" ht="14.5" hidden="1" customHeight="1">
      <c r="B38" s="29"/>
      <c r="E38" s="26" t="s">
        <v>39</v>
      </c>
      <c r="F38" s="86">
        <f>ROUND((SUM(BH135:BH268)),  2)</f>
        <v>0</v>
      </c>
      <c r="I38" s="99">
        <v>0.2</v>
      </c>
      <c r="J38" s="86">
        <f>0</f>
        <v>0</v>
      </c>
      <c r="L38" s="29"/>
    </row>
    <row r="39" spans="2:12" s="1" customFormat="1" ht="14.5" hidden="1" customHeight="1">
      <c r="B39" s="29"/>
      <c r="E39" s="34" t="s">
        <v>40</v>
      </c>
      <c r="F39" s="96">
        <f>ROUND((SUM(BI135:BI268)),  2)</f>
        <v>0</v>
      </c>
      <c r="G39" s="97"/>
      <c r="H39" s="97"/>
      <c r="I39" s="98">
        <v>0</v>
      </c>
      <c r="J39" s="96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5" customHeight="1">
      <c r="B41" s="29"/>
      <c r="C41" s="100"/>
      <c r="D41" s="101" t="s">
        <v>41</v>
      </c>
      <c r="E41" s="57"/>
      <c r="F41" s="57"/>
      <c r="G41" s="102" t="s">
        <v>42</v>
      </c>
      <c r="H41" s="103" t="s">
        <v>43</v>
      </c>
      <c r="I41" s="57"/>
      <c r="J41" s="104">
        <f>SUM(J32:J39)</f>
        <v>71469.319999999992</v>
      </c>
      <c r="K41" s="105"/>
      <c r="L41" s="29"/>
    </row>
    <row r="42" spans="2:12" s="1" customFormat="1" ht="14.5" customHeight="1">
      <c r="B42" s="29"/>
      <c r="L42" s="29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12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12" s="1" customFormat="1" ht="25" hidden="1" customHeight="1">
      <c r="B82" s="29"/>
      <c r="C82" s="21" t="s">
        <v>117</v>
      </c>
      <c r="L82" s="29"/>
    </row>
    <row r="83" spans="2:12" s="1" customFormat="1" ht="7" hidden="1" customHeight="1">
      <c r="B83" s="29"/>
      <c r="L83" s="29"/>
    </row>
    <row r="84" spans="2:12" s="1" customFormat="1" ht="12" hidden="1" customHeight="1">
      <c r="B84" s="29"/>
      <c r="C84" s="26" t="s">
        <v>13</v>
      </c>
      <c r="L84" s="29"/>
    </row>
    <row r="85" spans="2:12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12" ht="12" hidden="1" customHeight="1">
      <c r="B86" s="20"/>
      <c r="C86" s="26" t="s">
        <v>113</v>
      </c>
      <c r="L86" s="20"/>
    </row>
    <row r="87" spans="2:12" s="1" customFormat="1" ht="16.5" hidden="1" customHeight="1">
      <c r="B87" s="29"/>
      <c r="E87" s="232" t="s">
        <v>114</v>
      </c>
      <c r="F87" s="234"/>
      <c r="G87" s="234"/>
      <c r="H87" s="234"/>
      <c r="L87" s="29"/>
    </row>
    <row r="88" spans="2:12" s="1" customFormat="1" ht="12" hidden="1" customHeight="1">
      <c r="B88" s="29"/>
      <c r="C88" s="26" t="s">
        <v>115</v>
      </c>
      <c r="L88" s="29"/>
    </row>
    <row r="89" spans="2:12" s="1" customFormat="1" ht="16.5" hidden="1" customHeight="1">
      <c r="B89" s="29"/>
      <c r="E89" s="196" t="str">
        <f>E11</f>
        <v>01-01-02 - Navrhovaný stav</v>
      </c>
      <c r="F89" s="234"/>
      <c r="G89" s="234"/>
      <c r="H89" s="234"/>
      <c r="L89" s="29"/>
    </row>
    <row r="90" spans="2:12" s="1" customFormat="1" ht="7" hidden="1" customHeight="1">
      <c r="B90" s="29"/>
      <c r="L90" s="29"/>
    </row>
    <row r="91" spans="2:12" s="1" customFormat="1" ht="12" hidden="1" customHeight="1">
      <c r="B91" s="29"/>
      <c r="C91" s="26" t="s">
        <v>17</v>
      </c>
      <c r="F91" s="24" t="str">
        <f>F14</f>
        <v>Piestany</v>
      </c>
      <c r="I91" s="26" t="s">
        <v>19</v>
      </c>
      <c r="J91" s="52" t="str">
        <f>IF(J14="","",J14)</f>
        <v>12. 2. 2023</v>
      </c>
      <c r="L91" s="29"/>
    </row>
    <row r="92" spans="2:12" s="1" customFormat="1" ht="7" hidden="1" customHeight="1">
      <c r="B92" s="29"/>
      <c r="L92" s="29"/>
    </row>
    <row r="93" spans="2:12" s="1" customFormat="1" ht="15.25" hidden="1" customHeight="1">
      <c r="B93" s="29"/>
      <c r="C93" s="26" t="s">
        <v>21</v>
      </c>
      <c r="F93" s="24" t="str">
        <f>E17</f>
        <v>AGORA, s.r.o.</v>
      </c>
      <c r="I93" s="26" t="s">
        <v>26</v>
      </c>
      <c r="J93" s="27" t="str">
        <f>E23</f>
        <v xml:space="preserve"> </v>
      </c>
      <c r="L93" s="29"/>
    </row>
    <row r="94" spans="2:12" s="1" customFormat="1" ht="15.25" hidden="1" customHeight="1">
      <c r="B94" s="29"/>
      <c r="C94" s="26" t="s">
        <v>25</v>
      </c>
      <c r="F94" s="24" t="str">
        <f>IF(E20="","",E20)</f>
        <v>AGORA, s.r.o.</v>
      </c>
      <c r="I94" s="26" t="s">
        <v>29</v>
      </c>
      <c r="J94" s="27" t="str">
        <f>E26</f>
        <v xml:space="preserve"> </v>
      </c>
      <c r="L94" s="29"/>
    </row>
    <row r="95" spans="2:12" s="1" customFormat="1" ht="10.25" hidden="1" customHeight="1">
      <c r="B95" s="29"/>
      <c r="L95" s="29"/>
    </row>
    <row r="96" spans="2:12" s="1" customFormat="1" ht="29.25" hidden="1" customHeight="1">
      <c r="B96" s="29"/>
      <c r="C96" s="108" t="s">
        <v>118</v>
      </c>
      <c r="D96" s="100"/>
      <c r="E96" s="100"/>
      <c r="F96" s="100"/>
      <c r="G96" s="100"/>
      <c r="H96" s="100"/>
      <c r="I96" s="100"/>
      <c r="J96" s="109" t="s">
        <v>119</v>
      </c>
      <c r="K96" s="100"/>
      <c r="L96" s="29"/>
    </row>
    <row r="97" spans="2:47" s="1" customFormat="1" ht="10.25" hidden="1" customHeight="1">
      <c r="B97" s="29"/>
      <c r="L97" s="29"/>
    </row>
    <row r="98" spans="2:47" s="1" customFormat="1" ht="22.75" hidden="1" customHeight="1">
      <c r="B98" s="29"/>
      <c r="C98" s="110" t="s">
        <v>120</v>
      </c>
      <c r="J98" s="66">
        <f>J135</f>
        <v>59557.770000000004</v>
      </c>
      <c r="L98" s="29"/>
      <c r="AU98" s="17" t="s">
        <v>121</v>
      </c>
    </row>
    <row r="99" spans="2:47" s="8" customFormat="1" ht="25" hidden="1" customHeight="1">
      <c r="B99" s="111"/>
      <c r="D99" s="112" t="s">
        <v>122</v>
      </c>
      <c r="E99" s="113"/>
      <c r="F99" s="113"/>
      <c r="G99" s="113"/>
      <c r="H99" s="113"/>
      <c r="I99" s="113"/>
      <c r="J99" s="114">
        <f>J136</f>
        <v>16294.15</v>
      </c>
      <c r="L99" s="111"/>
    </row>
    <row r="100" spans="2:47" s="9" customFormat="1" ht="20" hidden="1" customHeight="1">
      <c r="B100" s="115"/>
      <c r="D100" s="116" t="s">
        <v>362</v>
      </c>
      <c r="E100" s="117"/>
      <c r="F100" s="117"/>
      <c r="G100" s="117"/>
      <c r="H100" s="117"/>
      <c r="I100" s="117"/>
      <c r="J100" s="118">
        <f>J137</f>
        <v>5351.17</v>
      </c>
      <c r="L100" s="115"/>
    </row>
    <row r="101" spans="2:47" s="9" customFormat="1" ht="20" hidden="1" customHeight="1">
      <c r="B101" s="115"/>
      <c r="D101" s="116" t="s">
        <v>363</v>
      </c>
      <c r="E101" s="117"/>
      <c r="F101" s="117"/>
      <c r="G101" s="117"/>
      <c r="H101" s="117"/>
      <c r="I101" s="117"/>
      <c r="J101" s="118">
        <f>J150</f>
        <v>10746.42</v>
      </c>
      <c r="L101" s="115"/>
    </row>
    <row r="102" spans="2:47" s="9" customFormat="1" ht="20" hidden="1" customHeight="1">
      <c r="B102" s="115"/>
      <c r="D102" s="116" t="s">
        <v>124</v>
      </c>
      <c r="E102" s="117"/>
      <c r="F102" s="117"/>
      <c r="G102" s="117"/>
      <c r="H102" s="117"/>
      <c r="I102" s="117"/>
      <c r="J102" s="118">
        <f>J175</f>
        <v>196.56</v>
      </c>
      <c r="L102" s="115"/>
    </row>
    <row r="103" spans="2:47" s="8" customFormat="1" ht="25" hidden="1" customHeight="1">
      <c r="B103" s="111"/>
      <c r="D103" s="112" t="s">
        <v>125</v>
      </c>
      <c r="E103" s="113"/>
      <c r="F103" s="113"/>
      <c r="G103" s="113"/>
      <c r="H103" s="113"/>
      <c r="I103" s="113"/>
      <c r="J103" s="114">
        <f>J177</f>
        <v>41405.410000000003</v>
      </c>
      <c r="L103" s="111"/>
    </row>
    <row r="104" spans="2:47" s="9" customFormat="1" ht="20" hidden="1" customHeight="1">
      <c r="B104" s="115"/>
      <c r="D104" s="116" t="s">
        <v>364</v>
      </c>
      <c r="E104" s="117"/>
      <c r="F104" s="117"/>
      <c r="G104" s="117"/>
      <c r="H104" s="117"/>
      <c r="I104" s="117"/>
      <c r="J104" s="118">
        <f>J178</f>
        <v>732.94999999999993</v>
      </c>
      <c r="L104" s="115"/>
    </row>
    <row r="105" spans="2:47" s="9" customFormat="1" ht="20" hidden="1" customHeight="1">
      <c r="B105" s="115"/>
      <c r="D105" s="116" t="s">
        <v>365</v>
      </c>
      <c r="E105" s="117"/>
      <c r="F105" s="117"/>
      <c r="G105" s="117"/>
      <c r="H105" s="117"/>
      <c r="I105" s="117"/>
      <c r="J105" s="118">
        <f>J188</f>
        <v>401.15</v>
      </c>
      <c r="L105" s="115"/>
    </row>
    <row r="106" spans="2:47" s="9" customFormat="1" ht="20" hidden="1" customHeight="1">
      <c r="B106" s="115"/>
      <c r="D106" s="116" t="s">
        <v>128</v>
      </c>
      <c r="E106" s="117"/>
      <c r="F106" s="117"/>
      <c r="G106" s="117"/>
      <c r="H106" s="117"/>
      <c r="I106" s="117"/>
      <c r="J106" s="118">
        <f>J191</f>
        <v>11469.18</v>
      </c>
      <c r="L106" s="115"/>
    </row>
    <row r="107" spans="2:47" s="9" customFormat="1" ht="20" hidden="1" customHeight="1">
      <c r="B107" s="115"/>
      <c r="D107" s="116" t="s">
        <v>366</v>
      </c>
      <c r="E107" s="117"/>
      <c r="F107" s="117"/>
      <c r="G107" s="117"/>
      <c r="H107" s="117"/>
      <c r="I107" s="117"/>
      <c r="J107" s="118">
        <f>J203</f>
        <v>4293.0599999999995</v>
      </c>
      <c r="L107" s="115"/>
    </row>
    <row r="108" spans="2:47" s="9" customFormat="1" ht="20" hidden="1" customHeight="1">
      <c r="B108" s="115"/>
      <c r="D108" s="116" t="s">
        <v>130</v>
      </c>
      <c r="E108" s="117"/>
      <c r="F108" s="117"/>
      <c r="G108" s="117"/>
      <c r="H108" s="117"/>
      <c r="I108" s="117"/>
      <c r="J108" s="118">
        <f>J221</f>
        <v>12022.490000000002</v>
      </c>
      <c r="L108" s="115"/>
    </row>
    <row r="109" spans="2:47" s="9" customFormat="1" ht="20" hidden="1" customHeight="1">
      <c r="B109" s="115"/>
      <c r="D109" s="116" t="s">
        <v>367</v>
      </c>
      <c r="E109" s="117"/>
      <c r="F109" s="117"/>
      <c r="G109" s="117"/>
      <c r="H109" s="117"/>
      <c r="I109" s="117"/>
      <c r="J109" s="118">
        <f>J243</f>
        <v>8244.7400000000016</v>
      </c>
      <c r="L109" s="115"/>
    </row>
    <row r="110" spans="2:47" s="9" customFormat="1" ht="20" hidden="1" customHeight="1">
      <c r="B110" s="115"/>
      <c r="D110" s="116" t="s">
        <v>368</v>
      </c>
      <c r="E110" s="117"/>
      <c r="F110" s="117"/>
      <c r="G110" s="117"/>
      <c r="H110" s="117"/>
      <c r="I110" s="117"/>
      <c r="J110" s="118">
        <f>J252</f>
        <v>4241.84</v>
      </c>
      <c r="L110" s="115"/>
    </row>
    <row r="111" spans="2:47" s="8" customFormat="1" ht="25" hidden="1" customHeight="1">
      <c r="B111" s="111"/>
      <c r="D111" s="112" t="s">
        <v>131</v>
      </c>
      <c r="E111" s="113"/>
      <c r="F111" s="113"/>
      <c r="G111" s="113"/>
      <c r="H111" s="113"/>
      <c r="I111" s="113"/>
      <c r="J111" s="114">
        <f>J261</f>
        <v>1618.03</v>
      </c>
      <c r="L111" s="111"/>
    </row>
    <row r="112" spans="2:47" s="8" customFormat="1" ht="25" hidden="1" customHeight="1">
      <c r="B112" s="111"/>
      <c r="D112" s="112" t="s">
        <v>132</v>
      </c>
      <c r="E112" s="113"/>
      <c r="F112" s="113"/>
      <c r="G112" s="113"/>
      <c r="H112" s="113"/>
      <c r="I112" s="113"/>
      <c r="J112" s="114">
        <f>J266</f>
        <v>240.18</v>
      </c>
      <c r="L112" s="111"/>
    </row>
    <row r="113" spans="2:12" s="8" customFormat="1" ht="25" hidden="1" customHeight="1">
      <c r="B113" s="111"/>
      <c r="D113" s="112" t="s">
        <v>133</v>
      </c>
      <c r="E113" s="113"/>
      <c r="F113" s="113"/>
      <c r="G113" s="113"/>
      <c r="H113" s="113"/>
      <c r="I113" s="113"/>
      <c r="J113" s="114">
        <f>J268</f>
        <v>0</v>
      </c>
      <c r="L113" s="111"/>
    </row>
    <row r="114" spans="2:12" s="1" customFormat="1" ht="21.75" hidden="1" customHeight="1">
      <c r="B114" s="29"/>
      <c r="L114" s="29"/>
    </row>
    <row r="115" spans="2:12" s="1" customFormat="1" ht="7" hidden="1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29"/>
    </row>
    <row r="116" spans="2:12" ht="11" hidden="1"/>
    <row r="117" spans="2:12" ht="11" hidden="1"/>
    <row r="118" spans="2:12" ht="11" hidden="1"/>
    <row r="119" spans="2:12" s="1" customFormat="1" ht="7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29"/>
    </row>
    <row r="120" spans="2:12" s="1" customFormat="1" ht="25" customHeight="1">
      <c r="B120" s="29"/>
      <c r="C120" s="21" t="s">
        <v>134</v>
      </c>
      <c r="L120" s="29"/>
    </row>
    <row r="121" spans="2:12" s="1" customFormat="1" ht="7" customHeight="1">
      <c r="B121" s="29"/>
      <c r="L121" s="29"/>
    </row>
    <row r="122" spans="2:12" s="1" customFormat="1" ht="12" customHeight="1">
      <c r="B122" s="29"/>
      <c r="C122" s="26" t="s">
        <v>13</v>
      </c>
      <c r="L122" s="29"/>
    </row>
    <row r="123" spans="2:12" s="1" customFormat="1" ht="16.5" customHeight="1">
      <c r="B123" s="29"/>
      <c r="E123" s="232" t="str">
        <f>E7</f>
        <v>NÚRCH - modernizácia vybraných rehabilitačných priestorov</v>
      </c>
      <c r="F123" s="233"/>
      <c r="G123" s="233"/>
      <c r="H123" s="233"/>
      <c r="L123" s="29"/>
    </row>
    <row r="124" spans="2:12" ht="12" customHeight="1">
      <c r="B124" s="20"/>
      <c r="C124" s="26" t="s">
        <v>113</v>
      </c>
      <c r="L124" s="20"/>
    </row>
    <row r="125" spans="2:12" s="1" customFormat="1" ht="16.5" customHeight="1">
      <c r="B125" s="29"/>
      <c r="E125" s="232" t="s">
        <v>114</v>
      </c>
      <c r="F125" s="234"/>
      <c r="G125" s="234"/>
      <c r="H125" s="234"/>
      <c r="L125" s="29"/>
    </row>
    <row r="126" spans="2:12" s="1" customFormat="1" ht="12" customHeight="1">
      <c r="B126" s="29"/>
      <c r="C126" s="26" t="s">
        <v>115</v>
      </c>
      <c r="L126" s="29"/>
    </row>
    <row r="127" spans="2:12" s="1" customFormat="1" ht="16.5" customHeight="1">
      <c r="B127" s="29"/>
      <c r="E127" s="196" t="str">
        <f>E11</f>
        <v>01-01-02 - Navrhovaný stav</v>
      </c>
      <c r="F127" s="234"/>
      <c r="G127" s="234"/>
      <c r="H127" s="234"/>
      <c r="L127" s="29"/>
    </row>
    <row r="128" spans="2:12" s="1" customFormat="1" ht="7" customHeight="1">
      <c r="B128" s="29"/>
      <c r="L128" s="29"/>
    </row>
    <row r="129" spans="2:65" s="1" customFormat="1" ht="12" customHeight="1">
      <c r="B129" s="29"/>
      <c r="C129" s="26" t="s">
        <v>17</v>
      </c>
      <c r="F129" s="24" t="str">
        <f>F14</f>
        <v>Piestany</v>
      </c>
      <c r="I129" s="26" t="s">
        <v>19</v>
      </c>
      <c r="J129" s="52" t="str">
        <f>IF(J14="","",J14)</f>
        <v>12. 2. 2023</v>
      </c>
      <c r="L129" s="29"/>
    </row>
    <row r="130" spans="2:65" s="1" customFormat="1" ht="7" customHeight="1">
      <c r="B130" s="29"/>
      <c r="L130" s="29"/>
    </row>
    <row r="131" spans="2:65" s="1" customFormat="1" ht="15.25" customHeight="1">
      <c r="B131" s="29"/>
      <c r="C131" s="26" t="s">
        <v>21</v>
      </c>
      <c r="F131" s="24" t="str">
        <f>E17</f>
        <v>AGORA, s.r.o.</v>
      </c>
      <c r="I131" s="26" t="s">
        <v>26</v>
      </c>
      <c r="J131" s="27" t="str">
        <f>E23</f>
        <v xml:space="preserve"> </v>
      </c>
      <c r="L131" s="29"/>
    </row>
    <row r="132" spans="2:65" s="1" customFormat="1" ht="15.25" customHeight="1">
      <c r="B132" s="29"/>
      <c r="C132" s="26" t="s">
        <v>25</v>
      </c>
      <c r="F132" s="24" t="str">
        <f>IF(E20="","",E20)</f>
        <v>AGORA, s.r.o.</v>
      </c>
      <c r="I132" s="26" t="s">
        <v>29</v>
      </c>
      <c r="J132" s="27" t="str">
        <f>E26</f>
        <v xml:space="preserve"> </v>
      </c>
      <c r="L132" s="29"/>
    </row>
    <row r="133" spans="2:65" s="1" customFormat="1" ht="10.25" customHeight="1">
      <c r="B133" s="29"/>
      <c r="L133" s="29"/>
    </row>
    <row r="134" spans="2:65" s="10" customFormat="1" ht="29.25" customHeight="1">
      <c r="B134" s="119"/>
      <c r="C134" s="120" t="s">
        <v>135</v>
      </c>
      <c r="D134" s="121" t="s">
        <v>56</v>
      </c>
      <c r="E134" s="121" t="s">
        <v>52</v>
      </c>
      <c r="F134" s="121" t="s">
        <v>53</v>
      </c>
      <c r="G134" s="121" t="s">
        <v>136</v>
      </c>
      <c r="H134" s="121" t="s">
        <v>137</v>
      </c>
      <c r="I134" s="121" t="s">
        <v>138</v>
      </c>
      <c r="J134" s="122" t="s">
        <v>119</v>
      </c>
      <c r="K134" s="123" t="s">
        <v>139</v>
      </c>
      <c r="L134" s="119"/>
      <c r="M134" s="59" t="s">
        <v>1</v>
      </c>
      <c r="N134" s="60" t="s">
        <v>35</v>
      </c>
      <c r="O134" s="60" t="s">
        <v>140</v>
      </c>
      <c r="P134" s="60" t="s">
        <v>141</v>
      </c>
      <c r="Q134" s="60" t="s">
        <v>142</v>
      </c>
      <c r="R134" s="60" t="s">
        <v>143</v>
      </c>
      <c r="S134" s="60" t="s">
        <v>144</v>
      </c>
      <c r="T134" s="61" t="s">
        <v>145</v>
      </c>
    </row>
    <row r="135" spans="2:65" s="1" customFormat="1" ht="22.75" customHeight="1">
      <c r="B135" s="29"/>
      <c r="C135" s="64" t="s">
        <v>120</v>
      </c>
      <c r="J135" s="124">
        <f>BK135</f>
        <v>59557.770000000004</v>
      </c>
      <c r="L135" s="29"/>
      <c r="M135" s="62"/>
      <c r="N135" s="53"/>
      <c r="O135" s="53"/>
      <c r="P135" s="125">
        <f>P136+P177+P261+P266+P268</f>
        <v>0</v>
      </c>
      <c r="Q135" s="53"/>
      <c r="R135" s="125">
        <f>R136+R177+R261+R266+R268</f>
        <v>0</v>
      </c>
      <c r="S135" s="53"/>
      <c r="T135" s="126">
        <f>T136+T177+T261+T266+T268</f>
        <v>0</v>
      </c>
      <c r="AT135" s="17" t="s">
        <v>70</v>
      </c>
      <c r="AU135" s="17" t="s">
        <v>121</v>
      </c>
      <c r="BK135" s="127">
        <f>BK136+BK177+BK261+BK266+BK268</f>
        <v>59557.770000000004</v>
      </c>
    </row>
    <row r="136" spans="2:65" s="11" customFormat="1" ht="26" customHeight="1">
      <c r="B136" s="128"/>
      <c r="D136" s="129" t="s">
        <v>70</v>
      </c>
      <c r="E136" s="130" t="s">
        <v>146</v>
      </c>
      <c r="F136" s="130" t="s">
        <v>147</v>
      </c>
      <c r="J136" s="131">
        <f>BK136</f>
        <v>16294.15</v>
      </c>
      <c r="L136" s="128"/>
      <c r="M136" s="132"/>
      <c r="P136" s="133">
        <f>P137+P150+P175</f>
        <v>0</v>
      </c>
      <c r="R136" s="133">
        <f>R137+R150+R175</f>
        <v>0</v>
      </c>
      <c r="T136" s="134">
        <f>T137+T150+T175</f>
        <v>0</v>
      </c>
      <c r="AR136" s="129" t="s">
        <v>12</v>
      </c>
      <c r="AT136" s="135" t="s">
        <v>70</v>
      </c>
      <c r="AU136" s="135" t="s">
        <v>71</v>
      </c>
      <c r="AY136" s="129" t="s">
        <v>148</v>
      </c>
      <c r="BK136" s="136">
        <f>BK137+BK150+BK175</f>
        <v>16294.15</v>
      </c>
    </row>
    <row r="137" spans="2:65" s="11" customFormat="1" ht="22.75" customHeight="1">
      <c r="B137" s="128"/>
      <c r="D137" s="129" t="s">
        <v>70</v>
      </c>
      <c r="E137" s="137" t="s">
        <v>163</v>
      </c>
      <c r="F137" s="137" t="s">
        <v>369</v>
      </c>
      <c r="J137" s="138">
        <f>BK137</f>
        <v>5351.17</v>
      </c>
      <c r="L137" s="128"/>
      <c r="M137" s="132"/>
      <c r="P137" s="133">
        <f>SUM(P138:P149)</f>
        <v>0</v>
      </c>
      <c r="R137" s="133">
        <f>SUM(R138:R149)</f>
        <v>0</v>
      </c>
      <c r="T137" s="134">
        <f>SUM(T138:T149)</f>
        <v>0</v>
      </c>
      <c r="AR137" s="129" t="s">
        <v>12</v>
      </c>
      <c r="AT137" s="135" t="s">
        <v>70</v>
      </c>
      <c r="AU137" s="135" t="s">
        <v>12</v>
      </c>
      <c r="AY137" s="129" t="s">
        <v>148</v>
      </c>
      <c r="BK137" s="136">
        <f>SUM(BK138:BK149)</f>
        <v>5351.17</v>
      </c>
    </row>
    <row r="138" spans="2:65" s="1" customFormat="1" ht="24.25" customHeight="1">
      <c r="B138" s="139"/>
      <c r="C138" s="140" t="s">
        <v>12</v>
      </c>
      <c r="D138" s="140" t="s">
        <v>151</v>
      </c>
      <c r="E138" s="141" t="s">
        <v>370</v>
      </c>
      <c r="F138" s="142" t="s">
        <v>371</v>
      </c>
      <c r="G138" s="143" t="s">
        <v>185</v>
      </c>
      <c r="H138" s="144">
        <v>6</v>
      </c>
      <c r="I138" s="145">
        <v>16.29</v>
      </c>
      <c r="J138" s="145">
        <f>ROUND(I138*H138,2)</f>
        <v>97.74</v>
      </c>
      <c r="K138" s="146"/>
      <c r="L138" s="29"/>
      <c r="M138" s="147" t="s">
        <v>1</v>
      </c>
      <c r="N138" s="148" t="s">
        <v>37</v>
      </c>
      <c r="O138" s="149">
        <v>0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155</v>
      </c>
      <c r="AT138" s="151" t="s">
        <v>151</v>
      </c>
      <c r="AU138" s="151" t="s">
        <v>83</v>
      </c>
      <c r="AY138" s="17" t="s">
        <v>148</v>
      </c>
      <c r="BE138" s="152">
        <f>IF(N138="základná",J138,0)</f>
        <v>0</v>
      </c>
      <c r="BF138" s="152">
        <f>IF(N138="znížená",J138,0)</f>
        <v>97.74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97.74</v>
      </c>
      <c r="BL138" s="17" t="s">
        <v>155</v>
      </c>
      <c r="BM138" s="151" t="s">
        <v>83</v>
      </c>
    </row>
    <row r="139" spans="2:65" s="1" customFormat="1" ht="24.25" customHeight="1">
      <c r="B139" s="139"/>
      <c r="C139" s="140" t="s">
        <v>83</v>
      </c>
      <c r="D139" s="140" t="s">
        <v>151</v>
      </c>
      <c r="E139" s="141" t="s">
        <v>372</v>
      </c>
      <c r="F139" s="142" t="s">
        <v>373</v>
      </c>
      <c r="G139" s="143" t="s">
        <v>185</v>
      </c>
      <c r="H139" s="144">
        <v>5</v>
      </c>
      <c r="I139" s="145">
        <v>18.87</v>
      </c>
      <c r="J139" s="145">
        <f>ROUND(I139*H139,2)</f>
        <v>94.35</v>
      </c>
      <c r="K139" s="146"/>
      <c r="L139" s="29"/>
      <c r="M139" s="147" t="s">
        <v>1</v>
      </c>
      <c r="N139" s="148" t="s">
        <v>37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AR139" s="151" t="s">
        <v>155</v>
      </c>
      <c r="AT139" s="151" t="s">
        <v>151</v>
      </c>
      <c r="AU139" s="151" t="s">
        <v>83</v>
      </c>
      <c r="AY139" s="17" t="s">
        <v>148</v>
      </c>
      <c r="BE139" s="152">
        <f>IF(N139="základná",J139,0)</f>
        <v>0</v>
      </c>
      <c r="BF139" s="152">
        <f>IF(N139="znížená",J139,0)</f>
        <v>94.35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94.35</v>
      </c>
      <c r="BL139" s="17" t="s">
        <v>155</v>
      </c>
      <c r="BM139" s="151" t="s">
        <v>155</v>
      </c>
    </row>
    <row r="140" spans="2:65" s="1" customFormat="1" ht="24.25" customHeight="1">
      <c r="B140" s="139"/>
      <c r="C140" s="140" t="s">
        <v>163</v>
      </c>
      <c r="D140" s="140" t="s">
        <v>151</v>
      </c>
      <c r="E140" s="141" t="s">
        <v>374</v>
      </c>
      <c r="F140" s="142" t="s">
        <v>375</v>
      </c>
      <c r="G140" s="143" t="s">
        <v>185</v>
      </c>
      <c r="H140" s="144">
        <v>1</v>
      </c>
      <c r="I140" s="145">
        <v>26.36</v>
      </c>
      <c r="J140" s="145">
        <f>ROUND(I140*H140,2)</f>
        <v>26.36</v>
      </c>
      <c r="K140" s="146"/>
      <c r="L140" s="29"/>
      <c r="M140" s="147" t="s">
        <v>1</v>
      </c>
      <c r="N140" s="148" t="s">
        <v>37</v>
      </c>
      <c r="O140" s="149">
        <v>0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AR140" s="151" t="s">
        <v>155</v>
      </c>
      <c r="AT140" s="151" t="s">
        <v>151</v>
      </c>
      <c r="AU140" s="151" t="s">
        <v>83</v>
      </c>
      <c r="AY140" s="17" t="s">
        <v>148</v>
      </c>
      <c r="BE140" s="152">
        <f>IF(N140="základná",J140,0)</f>
        <v>0</v>
      </c>
      <c r="BF140" s="152">
        <f>IF(N140="znížená",J140,0)</f>
        <v>26.36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7" t="s">
        <v>83</v>
      </c>
      <c r="BK140" s="152">
        <f>ROUND(I140*H140,2)</f>
        <v>26.36</v>
      </c>
      <c r="BL140" s="17" t="s">
        <v>155</v>
      </c>
      <c r="BM140" s="151" t="s">
        <v>166</v>
      </c>
    </row>
    <row r="141" spans="2:65" s="1" customFormat="1" ht="33" customHeight="1">
      <c r="B141" s="139"/>
      <c r="C141" s="140" t="s">
        <v>155</v>
      </c>
      <c r="D141" s="140" t="s">
        <v>151</v>
      </c>
      <c r="E141" s="141" t="s">
        <v>376</v>
      </c>
      <c r="F141" s="142" t="s">
        <v>377</v>
      </c>
      <c r="G141" s="143" t="s">
        <v>154</v>
      </c>
      <c r="H141" s="144">
        <v>3.6360000000000001</v>
      </c>
      <c r="I141" s="145">
        <v>35</v>
      </c>
      <c r="J141" s="145">
        <f>ROUND(I141*H141,2)</f>
        <v>127.26</v>
      </c>
      <c r="K141" s="146"/>
      <c r="L141" s="29"/>
      <c r="M141" s="147" t="s">
        <v>1</v>
      </c>
      <c r="N141" s="148" t="s">
        <v>37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51" t="s">
        <v>155</v>
      </c>
      <c r="AT141" s="151" t="s">
        <v>151</v>
      </c>
      <c r="AU141" s="151" t="s">
        <v>83</v>
      </c>
      <c r="AY141" s="17" t="s">
        <v>148</v>
      </c>
      <c r="BE141" s="152">
        <f>IF(N141="základná",J141,0)</f>
        <v>0</v>
      </c>
      <c r="BF141" s="152">
        <f>IF(N141="znížená",J141,0)</f>
        <v>127.26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127.26</v>
      </c>
      <c r="BL141" s="17" t="s">
        <v>155</v>
      </c>
      <c r="BM141" s="151" t="s">
        <v>172</v>
      </c>
    </row>
    <row r="142" spans="2:65" s="12" customFormat="1" ht="12">
      <c r="B142" s="153"/>
      <c r="D142" s="154" t="s">
        <v>156</v>
      </c>
      <c r="E142" s="155" t="s">
        <v>1</v>
      </c>
      <c r="F142" s="156" t="s">
        <v>378</v>
      </c>
      <c r="H142" s="157">
        <v>3.6360000000000001</v>
      </c>
      <c r="L142" s="153"/>
      <c r="M142" s="158"/>
      <c r="T142" s="159"/>
      <c r="AT142" s="155" t="s">
        <v>156</v>
      </c>
      <c r="AU142" s="155" t="s">
        <v>83</v>
      </c>
      <c r="AV142" s="12" t="s">
        <v>83</v>
      </c>
      <c r="AW142" s="12" t="s">
        <v>28</v>
      </c>
      <c r="AX142" s="12" t="s">
        <v>71</v>
      </c>
      <c r="AY142" s="155" t="s">
        <v>148</v>
      </c>
    </row>
    <row r="143" spans="2:65" s="13" customFormat="1" ht="12">
      <c r="B143" s="160"/>
      <c r="D143" s="154" t="s">
        <v>156</v>
      </c>
      <c r="E143" s="161" t="s">
        <v>1</v>
      </c>
      <c r="F143" s="162" t="s">
        <v>158</v>
      </c>
      <c r="H143" s="163">
        <v>3.6360000000000001</v>
      </c>
      <c r="L143" s="160"/>
      <c r="M143" s="164"/>
      <c r="T143" s="165"/>
      <c r="AT143" s="161" t="s">
        <v>156</v>
      </c>
      <c r="AU143" s="161" t="s">
        <v>83</v>
      </c>
      <c r="AV143" s="13" t="s">
        <v>155</v>
      </c>
      <c r="AW143" s="13" t="s">
        <v>28</v>
      </c>
      <c r="AX143" s="13" t="s">
        <v>12</v>
      </c>
      <c r="AY143" s="161" t="s">
        <v>148</v>
      </c>
    </row>
    <row r="144" spans="2:65" s="1" customFormat="1" ht="37.75" customHeight="1">
      <c r="B144" s="139"/>
      <c r="C144" s="140" t="s">
        <v>173</v>
      </c>
      <c r="D144" s="140" t="s">
        <v>151</v>
      </c>
      <c r="E144" s="141" t="s">
        <v>379</v>
      </c>
      <c r="F144" s="142" t="s">
        <v>380</v>
      </c>
      <c r="G144" s="143" t="s">
        <v>154</v>
      </c>
      <c r="H144" s="144">
        <v>77.114000000000004</v>
      </c>
      <c r="I144" s="145">
        <v>30.5</v>
      </c>
      <c r="J144" s="145">
        <f>ROUND(I144*H144,2)</f>
        <v>2351.98</v>
      </c>
      <c r="K144" s="146"/>
      <c r="L144" s="29"/>
      <c r="M144" s="147" t="s">
        <v>1</v>
      </c>
      <c r="N144" s="148" t="s">
        <v>37</v>
      </c>
      <c r="O144" s="149">
        <v>0</v>
      </c>
      <c r="P144" s="149">
        <f>O144*H144</f>
        <v>0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AR144" s="151" t="s">
        <v>155</v>
      </c>
      <c r="AT144" s="151" t="s">
        <v>151</v>
      </c>
      <c r="AU144" s="151" t="s">
        <v>83</v>
      </c>
      <c r="AY144" s="17" t="s">
        <v>148</v>
      </c>
      <c r="BE144" s="152">
        <f>IF(N144="základná",J144,0)</f>
        <v>0</v>
      </c>
      <c r="BF144" s="152">
        <f>IF(N144="znížená",J144,0)</f>
        <v>2351.98</v>
      </c>
      <c r="BG144" s="152">
        <f>IF(N144="zákl. prenesená",J144,0)</f>
        <v>0</v>
      </c>
      <c r="BH144" s="152">
        <f>IF(N144="zníž. prenesená",J144,0)</f>
        <v>0</v>
      </c>
      <c r="BI144" s="152">
        <f>IF(N144="nulová",J144,0)</f>
        <v>0</v>
      </c>
      <c r="BJ144" s="17" t="s">
        <v>83</v>
      </c>
      <c r="BK144" s="152">
        <f>ROUND(I144*H144,2)</f>
        <v>2351.98</v>
      </c>
      <c r="BL144" s="17" t="s">
        <v>155</v>
      </c>
      <c r="BM144" s="151" t="s">
        <v>176</v>
      </c>
    </row>
    <row r="145" spans="2:65" s="12" customFormat="1" ht="12">
      <c r="B145" s="153"/>
      <c r="D145" s="154" t="s">
        <v>156</v>
      </c>
      <c r="E145" s="155" t="s">
        <v>1</v>
      </c>
      <c r="F145" s="156" t="s">
        <v>381</v>
      </c>
      <c r="H145" s="157">
        <v>77.114000000000004</v>
      </c>
      <c r="L145" s="153"/>
      <c r="M145" s="158"/>
      <c r="T145" s="159"/>
      <c r="AT145" s="155" t="s">
        <v>156</v>
      </c>
      <c r="AU145" s="155" t="s">
        <v>83</v>
      </c>
      <c r="AV145" s="12" t="s">
        <v>83</v>
      </c>
      <c r="AW145" s="12" t="s">
        <v>28</v>
      </c>
      <c r="AX145" s="12" t="s">
        <v>71</v>
      </c>
      <c r="AY145" s="155" t="s">
        <v>148</v>
      </c>
    </row>
    <row r="146" spans="2:65" s="13" customFormat="1" ht="12">
      <c r="B146" s="160"/>
      <c r="D146" s="154" t="s">
        <v>156</v>
      </c>
      <c r="E146" s="161" t="s">
        <v>1</v>
      </c>
      <c r="F146" s="162" t="s">
        <v>158</v>
      </c>
      <c r="H146" s="163">
        <v>77.114000000000004</v>
      </c>
      <c r="L146" s="160"/>
      <c r="M146" s="164"/>
      <c r="T146" s="165"/>
      <c r="AT146" s="161" t="s">
        <v>156</v>
      </c>
      <c r="AU146" s="161" t="s">
        <v>83</v>
      </c>
      <c r="AV146" s="13" t="s">
        <v>155</v>
      </c>
      <c r="AW146" s="13" t="s">
        <v>28</v>
      </c>
      <c r="AX146" s="13" t="s">
        <v>12</v>
      </c>
      <c r="AY146" s="161" t="s">
        <v>148</v>
      </c>
    </row>
    <row r="147" spans="2:65" s="1" customFormat="1" ht="37.75" customHeight="1">
      <c r="B147" s="139"/>
      <c r="C147" s="140" t="s">
        <v>166</v>
      </c>
      <c r="D147" s="140" t="s">
        <v>151</v>
      </c>
      <c r="E147" s="141" t="s">
        <v>382</v>
      </c>
      <c r="F147" s="142" t="s">
        <v>383</v>
      </c>
      <c r="G147" s="143" t="s">
        <v>154</v>
      </c>
      <c r="H147" s="144">
        <v>77.587000000000003</v>
      </c>
      <c r="I147" s="145">
        <v>34.200000000000003</v>
      </c>
      <c r="J147" s="145">
        <f>ROUND(I147*H147,2)</f>
        <v>2653.48</v>
      </c>
      <c r="K147" s="146"/>
      <c r="L147" s="29"/>
      <c r="M147" s="147" t="s">
        <v>1</v>
      </c>
      <c r="N147" s="148" t="s">
        <v>37</v>
      </c>
      <c r="O147" s="149">
        <v>0</v>
      </c>
      <c r="P147" s="149">
        <f>O147*H147</f>
        <v>0</v>
      </c>
      <c r="Q147" s="149">
        <v>0</v>
      </c>
      <c r="R147" s="149">
        <f>Q147*H147</f>
        <v>0</v>
      </c>
      <c r="S147" s="149">
        <v>0</v>
      </c>
      <c r="T147" s="150">
        <f>S147*H147</f>
        <v>0</v>
      </c>
      <c r="AR147" s="151" t="s">
        <v>155</v>
      </c>
      <c r="AT147" s="151" t="s">
        <v>151</v>
      </c>
      <c r="AU147" s="151" t="s">
        <v>83</v>
      </c>
      <c r="AY147" s="17" t="s">
        <v>148</v>
      </c>
      <c r="BE147" s="152">
        <f>IF(N147="základná",J147,0)</f>
        <v>0</v>
      </c>
      <c r="BF147" s="152">
        <f>IF(N147="znížená",J147,0)</f>
        <v>2653.48</v>
      </c>
      <c r="BG147" s="152">
        <f>IF(N147="zákl. prenesená",J147,0)</f>
        <v>0</v>
      </c>
      <c r="BH147" s="152">
        <f>IF(N147="zníž. prenesená",J147,0)</f>
        <v>0</v>
      </c>
      <c r="BI147" s="152">
        <f>IF(N147="nulová",J147,0)</f>
        <v>0</v>
      </c>
      <c r="BJ147" s="17" t="s">
        <v>83</v>
      </c>
      <c r="BK147" s="152">
        <f>ROUND(I147*H147,2)</f>
        <v>2653.48</v>
      </c>
      <c r="BL147" s="17" t="s">
        <v>155</v>
      </c>
      <c r="BM147" s="151" t="s">
        <v>180</v>
      </c>
    </row>
    <row r="148" spans="2:65" s="12" customFormat="1" ht="12">
      <c r="B148" s="153"/>
      <c r="D148" s="154" t="s">
        <v>156</v>
      </c>
      <c r="E148" s="155" t="s">
        <v>1</v>
      </c>
      <c r="F148" s="156" t="s">
        <v>384</v>
      </c>
      <c r="H148" s="157">
        <v>77.587000000000003</v>
      </c>
      <c r="L148" s="153"/>
      <c r="M148" s="158"/>
      <c r="T148" s="159"/>
      <c r="AT148" s="155" t="s">
        <v>156</v>
      </c>
      <c r="AU148" s="155" t="s">
        <v>83</v>
      </c>
      <c r="AV148" s="12" t="s">
        <v>83</v>
      </c>
      <c r="AW148" s="12" t="s">
        <v>28</v>
      </c>
      <c r="AX148" s="12" t="s">
        <v>71</v>
      </c>
      <c r="AY148" s="155" t="s">
        <v>148</v>
      </c>
    </row>
    <row r="149" spans="2:65" s="13" customFormat="1" ht="12">
      <c r="B149" s="160"/>
      <c r="D149" s="154" t="s">
        <v>156</v>
      </c>
      <c r="E149" s="161" t="s">
        <v>1</v>
      </c>
      <c r="F149" s="162" t="s">
        <v>158</v>
      </c>
      <c r="H149" s="163">
        <v>77.587000000000003</v>
      </c>
      <c r="L149" s="160"/>
      <c r="M149" s="164"/>
      <c r="T149" s="165"/>
      <c r="AT149" s="161" t="s">
        <v>156</v>
      </c>
      <c r="AU149" s="161" t="s">
        <v>83</v>
      </c>
      <c r="AV149" s="13" t="s">
        <v>155</v>
      </c>
      <c r="AW149" s="13" t="s">
        <v>28</v>
      </c>
      <c r="AX149" s="13" t="s">
        <v>12</v>
      </c>
      <c r="AY149" s="161" t="s">
        <v>148</v>
      </c>
    </row>
    <row r="150" spans="2:65" s="11" customFormat="1" ht="22.75" customHeight="1">
      <c r="B150" s="128"/>
      <c r="D150" s="129" t="s">
        <v>70</v>
      </c>
      <c r="E150" s="137" t="s">
        <v>166</v>
      </c>
      <c r="F150" s="137" t="s">
        <v>385</v>
      </c>
      <c r="J150" s="138">
        <f>BK150</f>
        <v>10746.42</v>
      </c>
      <c r="L150" s="128"/>
      <c r="M150" s="132"/>
      <c r="P150" s="133">
        <f>SUM(P151:P174)</f>
        <v>0</v>
      </c>
      <c r="R150" s="133">
        <f>SUM(R151:R174)</f>
        <v>0</v>
      </c>
      <c r="T150" s="134">
        <f>SUM(T151:T174)</f>
        <v>0</v>
      </c>
      <c r="AR150" s="129" t="s">
        <v>12</v>
      </c>
      <c r="AT150" s="135" t="s">
        <v>70</v>
      </c>
      <c r="AU150" s="135" t="s">
        <v>12</v>
      </c>
      <c r="AY150" s="129" t="s">
        <v>148</v>
      </c>
      <c r="BK150" s="136">
        <f>SUM(BK151:BK174)</f>
        <v>10746.42</v>
      </c>
    </row>
    <row r="151" spans="2:65" s="1" customFormat="1" ht="24.25" customHeight="1">
      <c r="B151" s="139"/>
      <c r="C151" s="140" t="s">
        <v>182</v>
      </c>
      <c r="D151" s="140" t="s">
        <v>151</v>
      </c>
      <c r="E151" s="141" t="s">
        <v>386</v>
      </c>
      <c r="F151" s="142" t="s">
        <v>387</v>
      </c>
      <c r="G151" s="143" t="s">
        <v>154</v>
      </c>
      <c r="H151" s="144">
        <v>31.911999999999999</v>
      </c>
      <c r="I151" s="145">
        <v>13.59</v>
      </c>
      <c r="J151" s="145">
        <f>ROUND(I151*H151,2)</f>
        <v>433.68</v>
      </c>
      <c r="K151" s="146"/>
      <c r="L151" s="29"/>
      <c r="M151" s="147" t="s">
        <v>1</v>
      </c>
      <c r="N151" s="148" t="s">
        <v>37</v>
      </c>
      <c r="O151" s="149">
        <v>0</v>
      </c>
      <c r="P151" s="149">
        <f>O151*H151</f>
        <v>0</v>
      </c>
      <c r="Q151" s="149">
        <v>0</v>
      </c>
      <c r="R151" s="149">
        <f>Q151*H151</f>
        <v>0</v>
      </c>
      <c r="S151" s="149">
        <v>0</v>
      </c>
      <c r="T151" s="150">
        <f>S151*H151</f>
        <v>0</v>
      </c>
      <c r="AR151" s="151" t="s">
        <v>155</v>
      </c>
      <c r="AT151" s="151" t="s">
        <v>151</v>
      </c>
      <c r="AU151" s="151" t="s">
        <v>83</v>
      </c>
      <c r="AY151" s="17" t="s">
        <v>148</v>
      </c>
      <c r="BE151" s="152">
        <f>IF(N151="základná",J151,0)</f>
        <v>0</v>
      </c>
      <c r="BF151" s="152">
        <f>IF(N151="znížená",J151,0)</f>
        <v>433.68</v>
      </c>
      <c r="BG151" s="152">
        <f>IF(N151="zákl. prenesená",J151,0)</f>
        <v>0</v>
      </c>
      <c r="BH151" s="152">
        <f>IF(N151="zníž. prenesená",J151,0)</f>
        <v>0</v>
      </c>
      <c r="BI151" s="152">
        <f>IF(N151="nulová",J151,0)</f>
        <v>0</v>
      </c>
      <c r="BJ151" s="17" t="s">
        <v>83</v>
      </c>
      <c r="BK151" s="152">
        <f>ROUND(I151*H151,2)</f>
        <v>433.68</v>
      </c>
      <c r="BL151" s="17" t="s">
        <v>155</v>
      </c>
      <c r="BM151" s="151" t="s">
        <v>186</v>
      </c>
    </row>
    <row r="152" spans="2:65" s="12" customFormat="1" ht="12">
      <c r="B152" s="153"/>
      <c r="D152" s="154" t="s">
        <v>156</v>
      </c>
      <c r="E152" s="155" t="s">
        <v>1</v>
      </c>
      <c r="F152" s="156" t="s">
        <v>388</v>
      </c>
      <c r="H152" s="157">
        <v>31.911999999999999</v>
      </c>
      <c r="L152" s="153"/>
      <c r="M152" s="158"/>
      <c r="T152" s="159"/>
      <c r="AT152" s="155" t="s">
        <v>156</v>
      </c>
      <c r="AU152" s="155" t="s">
        <v>83</v>
      </c>
      <c r="AV152" s="12" t="s">
        <v>83</v>
      </c>
      <c r="AW152" s="12" t="s">
        <v>28</v>
      </c>
      <c r="AX152" s="12" t="s">
        <v>71</v>
      </c>
      <c r="AY152" s="155" t="s">
        <v>148</v>
      </c>
    </row>
    <row r="153" spans="2:65" s="13" customFormat="1" ht="12">
      <c r="B153" s="160"/>
      <c r="D153" s="154" t="s">
        <v>156</v>
      </c>
      <c r="E153" s="161" t="s">
        <v>1</v>
      </c>
      <c r="F153" s="162" t="s">
        <v>158</v>
      </c>
      <c r="H153" s="163">
        <v>31.911999999999999</v>
      </c>
      <c r="L153" s="160"/>
      <c r="M153" s="164"/>
      <c r="T153" s="165"/>
      <c r="AT153" s="161" t="s">
        <v>156</v>
      </c>
      <c r="AU153" s="161" t="s">
        <v>83</v>
      </c>
      <c r="AV153" s="13" t="s">
        <v>155</v>
      </c>
      <c r="AW153" s="13" t="s">
        <v>28</v>
      </c>
      <c r="AX153" s="13" t="s">
        <v>12</v>
      </c>
      <c r="AY153" s="161" t="s">
        <v>148</v>
      </c>
    </row>
    <row r="154" spans="2:65" s="1" customFormat="1" ht="37.75" customHeight="1">
      <c r="B154" s="139"/>
      <c r="C154" s="140" t="s">
        <v>172</v>
      </c>
      <c r="D154" s="140" t="s">
        <v>151</v>
      </c>
      <c r="E154" s="141" t="s">
        <v>389</v>
      </c>
      <c r="F154" s="142" t="s">
        <v>390</v>
      </c>
      <c r="G154" s="143" t="s">
        <v>154</v>
      </c>
      <c r="H154" s="144">
        <v>319.12299999999999</v>
      </c>
      <c r="I154" s="145">
        <v>2.68</v>
      </c>
      <c r="J154" s="145">
        <f>ROUND(I154*H154,2)</f>
        <v>855.25</v>
      </c>
      <c r="K154" s="146"/>
      <c r="L154" s="29"/>
      <c r="M154" s="147" t="s">
        <v>1</v>
      </c>
      <c r="N154" s="148" t="s">
        <v>37</v>
      </c>
      <c r="O154" s="149">
        <v>0</v>
      </c>
      <c r="P154" s="149">
        <f>O154*H154</f>
        <v>0</v>
      </c>
      <c r="Q154" s="149">
        <v>0</v>
      </c>
      <c r="R154" s="149">
        <f>Q154*H154</f>
        <v>0</v>
      </c>
      <c r="S154" s="149">
        <v>0</v>
      </c>
      <c r="T154" s="150">
        <f>S154*H154</f>
        <v>0</v>
      </c>
      <c r="AR154" s="151" t="s">
        <v>155</v>
      </c>
      <c r="AT154" s="151" t="s">
        <v>151</v>
      </c>
      <c r="AU154" s="151" t="s">
        <v>83</v>
      </c>
      <c r="AY154" s="17" t="s">
        <v>148</v>
      </c>
      <c r="BE154" s="152">
        <f>IF(N154="základná",J154,0)</f>
        <v>0</v>
      </c>
      <c r="BF154" s="152">
        <f>IF(N154="znížená",J154,0)</f>
        <v>855.25</v>
      </c>
      <c r="BG154" s="152">
        <f>IF(N154="zákl. prenesená",J154,0)</f>
        <v>0</v>
      </c>
      <c r="BH154" s="152">
        <f>IF(N154="zníž. prenesená",J154,0)</f>
        <v>0</v>
      </c>
      <c r="BI154" s="152">
        <f>IF(N154="nulová",J154,0)</f>
        <v>0</v>
      </c>
      <c r="BJ154" s="17" t="s">
        <v>83</v>
      </c>
      <c r="BK154" s="152">
        <f>ROUND(I154*H154,2)</f>
        <v>855.25</v>
      </c>
      <c r="BL154" s="17" t="s">
        <v>155</v>
      </c>
      <c r="BM154" s="151" t="s">
        <v>189</v>
      </c>
    </row>
    <row r="155" spans="2:65" s="12" customFormat="1" ht="12">
      <c r="B155" s="153"/>
      <c r="D155" s="154" t="s">
        <v>156</v>
      </c>
      <c r="E155" s="155" t="s">
        <v>1</v>
      </c>
      <c r="F155" s="156" t="s">
        <v>246</v>
      </c>
      <c r="H155" s="157">
        <v>319.12299999999999</v>
      </c>
      <c r="L155" s="153"/>
      <c r="M155" s="158"/>
      <c r="T155" s="159"/>
      <c r="AT155" s="155" t="s">
        <v>156</v>
      </c>
      <c r="AU155" s="155" t="s">
        <v>83</v>
      </c>
      <c r="AV155" s="12" t="s">
        <v>83</v>
      </c>
      <c r="AW155" s="12" t="s">
        <v>28</v>
      </c>
      <c r="AX155" s="12" t="s">
        <v>71</v>
      </c>
      <c r="AY155" s="155" t="s">
        <v>148</v>
      </c>
    </row>
    <row r="156" spans="2:65" s="13" customFormat="1" ht="12">
      <c r="B156" s="160"/>
      <c r="D156" s="154" t="s">
        <v>156</v>
      </c>
      <c r="E156" s="161" t="s">
        <v>1</v>
      </c>
      <c r="F156" s="162" t="s">
        <v>158</v>
      </c>
      <c r="H156" s="163">
        <v>319.12299999999999</v>
      </c>
      <c r="L156" s="160"/>
      <c r="M156" s="164"/>
      <c r="T156" s="165"/>
      <c r="AT156" s="161" t="s">
        <v>156</v>
      </c>
      <c r="AU156" s="161" t="s">
        <v>83</v>
      </c>
      <c r="AV156" s="13" t="s">
        <v>155</v>
      </c>
      <c r="AW156" s="13" t="s">
        <v>28</v>
      </c>
      <c r="AX156" s="13" t="s">
        <v>12</v>
      </c>
      <c r="AY156" s="161" t="s">
        <v>148</v>
      </c>
    </row>
    <row r="157" spans="2:65" s="1" customFormat="1" ht="24.25" customHeight="1">
      <c r="B157" s="139"/>
      <c r="C157" s="140" t="s">
        <v>149</v>
      </c>
      <c r="D157" s="140" t="s">
        <v>151</v>
      </c>
      <c r="E157" s="141" t="s">
        <v>391</v>
      </c>
      <c r="F157" s="142" t="s">
        <v>392</v>
      </c>
      <c r="G157" s="143" t="s">
        <v>154</v>
      </c>
      <c r="H157" s="144">
        <v>70.685000000000002</v>
      </c>
      <c r="I157" s="145">
        <v>12.29</v>
      </c>
      <c r="J157" s="145">
        <f>ROUND(I157*H157,2)</f>
        <v>868.72</v>
      </c>
      <c r="K157" s="146"/>
      <c r="L157" s="29"/>
      <c r="M157" s="147" t="s">
        <v>1</v>
      </c>
      <c r="N157" s="148" t="s">
        <v>37</v>
      </c>
      <c r="O157" s="149">
        <v>0</v>
      </c>
      <c r="P157" s="149">
        <f>O157*H157</f>
        <v>0</v>
      </c>
      <c r="Q157" s="149">
        <v>0</v>
      </c>
      <c r="R157" s="149">
        <f>Q157*H157</f>
        <v>0</v>
      </c>
      <c r="S157" s="149">
        <v>0</v>
      </c>
      <c r="T157" s="150">
        <f>S157*H157</f>
        <v>0</v>
      </c>
      <c r="AR157" s="151" t="s">
        <v>155</v>
      </c>
      <c r="AT157" s="151" t="s">
        <v>151</v>
      </c>
      <c r="AU157" s="151" t="s">
        <v>83</v>
      </c>
      <c r="AY157" s="17" t="s">
        <v>148</v>
      </c>
      <c r="BE157" s="152">
        <f>IF(N157="základná",J157,0)</f>
        <v>0</v>
      </c>
      <c r="BF157" s="152">
        <f>IF(N157="znížená",J157,0)</f>
        <v>868.72</v>
      </c>
      <c r="BG157" s="152">
        <f>IF(N157="zákl. prenesená",J157,0)</f>
        <v>0</v>
      </c>
      <c r="BH157" s="152">
        <f>IF(N157="zníž. prenesená",J157,0)</f>
        <v>0</v>
      </c>
      <c r="BI157" s="152">
        <f>IF(N157="nulová",J157,0)</f>
        <v>0</v>
      </c>
      <c r="BJ157" s="17" t="s">
        <v>83</v>
      </c>
      <c r="BK157" s="152">
        <f>ROUND(I157*H157,2)</f>
        <v>868.72</v>
      </c>
      <c r="BL157" s="17" t="s">
        <v>155</v>
      </c>
      <c r="BM157" s="151" t="s">
        <v>193</v>
      </c>
    </row>
    <row r="158" spans="2:65" s="12" customFormat="1" ht="12">
      <c r="B158" s="153"/>
      <c r="D158" s="154" t="s">
        <v>156</v>
      </c>
      <c r="E158" s="155" t="s">
        <v>1</v>
      </c>
      <c r="F158" s="156" t="s">
        <v>393</v>
      </c>
      <c r="H158" s="157">
        <v>70.685000000000002</v>
      </c>
      <c r="L158" s="153"/>
      <c r="M158" s="158"/>
      <c r="T158" s="159"/>
      <c r="AT158" s="155" t="s">
        <v>156</v>
      </c>
      <c r="AU158" s="155" t="s">
        <v>83</v>
      </c>
      <c r="AV158" s="12" t="s">
        <v>83</v>
      </c>
      <c r="AW158" s="12" t="s">
        <v>28</v>
      </c>
      <c r="AX158" s="12" t="s">
        <v>71</v>
      </c>
      <c r="AY158" s="155" t="s">
        <v>148</v>
      </c>
    </row>
    <row r="159" spans="2:65" s="13" customFormat="1" ht="12">
      <c r="B159" s="160"/>
      <c r="D159" s="154" t="s">
        <v>156</v>
      </c>
      <c r="E159" s="161" t="s">
        <v>1</v>
      </c>
      <c r="F159" s="162" t="s">
        <v>158</v>
      </c>
      <c r="H159" s="163">
        <v>70.685000000000002</v>
      </c>
      <c r="L159" s="160"/>
      <c r="M159" s="164"/>
      <c r="T159" s="165"/>
      <c r="AT159" s="161" t="s">
        <v>156</v>
      </c>
      <c r="AU159" s="161" t="s">
        <v>83</v>
      </c>
      <c r="AV159" s="13" t="s">
        <v>155</v>
      </c>
      <c r="AW159" s="13" t="s">
        <v>28</v>
      </c>
      <c r="AX159" s="13" t="s">
        <v>12</v>
      </c>
      <c r="AY159" s="161" t="s">
        <v>148</v>
      </c>
    </row>
    <row r="160" spans="2:65" s="1" customFormat="1" ht="24.25" customHeight="1">
      <c r="B160" s="139"/>
      <c r="C160" s="140" t="s">
        <v>176</v>
      </c>
      <c r="D160" s="140" t="s">
        <v>151</v>
      </c>
      <c r="E160" s="141" t="s">
        <v>394</v>
      </c>
      <c r="F160" s="142" t="s">
        <v>395</v>
      </c>
      <c r="G160" s="143" t="s">
        <v>154</v>
      </c>
      <c r="H160" s="144">
        <v>706.85199999999998</v>
      </c>
      <c r="I160" s="145">
        <v>1</v>
      </c>
      <c r="J160" s="145">
        <f>ROUND(I160*H160,2)</f>
        <v>706.85</v>
      </c>
      <c r="K160" s="146"/>
      <c r="L160" s="29"/>
      <c r="M160" s="147" t="s">
        <v>1</v>
      </c>
      <c r="N160" s="148" t="s">
        <v>37</v>
      </c>
      <c r="O160" s="149">
        <v>0</v>
      </c>
      <c r="P160" s="149">
        <f>O160*H160</f>
        <v>0</v>
      </c>
      <c r="Q160" s="149">
        <v>0</v>
      </c>
      <c r="R160" s="149">
        <f>Q160*H160</f>
        <v>0</v>
      </c>
      <c r="S160" s="149">
        <v>0</v>
      </c>
      <c r="T160" s="150">
        <f>S160*H160</f>
        <v>0</v>
      </c>
      <c r="AR160" s="151" t="s">
        <v>155</v>
      </c>
      <c r="AT160" s="151" t="s">
        <v>151</v>
      </c>
      <c r="AU160" s="151" t="s">
        <v>83</v>
      </c>
      <c r="AY160" s="17" t="s">
        <v>148</v>
      </c>
      <c r="BE160" s="152">
        <f>IF(N160="základná",J160,0)</f>
        <v>0</v>
      </c>
      <c r="BF160" s="152">
        <f>IF(N160="znížená",J160,0)</f>
        <v>706.85</v>
      </c>
      <c r="BG160" s="152">
        <f>IF(N160="zákl. prenesená",J160,0)</f>
        <v>0</v>
      </c>
      <c r="BH160" s="152">
        <f>IF(N160="zníž. prenesená",J160,0)</f>
        <v>0</v>
      </c>
      <c r="BI160" s="152">
        <f>IF(N160="nulová",J160,0)</f>
        <v>0</v>
      </c>
      <c r="BJ160" s="17" t="s">
        <v>83</v>
      </c>
      <c r="BK160" s="152">
        <f>ROUND(I160*H160,2)</f>
        <v>706.85</v>
      </c>
      <c r="BL160" s="17" t="s">
        <v>155</v>
      </c>
      <c r="BM160" s="151" t="s">
        <v>7</v>
      </c>
    </row>
    <row r="161" spans="2:65" s="12" customFormat="1" ht="12">
      <c r="B161" s="153"/>
      <c r="D161" s="154" t="s">
        <v>156</v>
      </c>
      <c r="E161" s="155" t="s">
        <v>1</v>
      </c>
      <c r="F161" s="156" t="s">
        <v>251</v>
      </c>
      <c r="H161" s="157">
        <v>706.85199999999998</v>
      </c>
      <c r="L161" s="153"/>
      <c r="M161" s="158"/>
      <c r="T161" s="159"/>
      <c r="AT161" s="155" t="s">
        <v>156</v>
      </c>
      <c r="AU161" s="155" t="s">
        <v>83</v>
      </c>
      <c r="AV161" s="12" t="s">
        <v>83</v>
      </c>
      <c r="AW161" s="12" t="s">
        <v>28</v>
      </c>
      <c r="AX161" s="12" t="s">
        <v>71</v>
      </c>
      <c r="AY161" s="155" t="s">
        <v>148</v>
      </c>
    </row>
    <row r="162" spans="2:65" s="13" customFormat="1" ht="12">
      <c r="B162" s="160"/>
      <c r="D162" s="154" t="s">
        <v>156</v>
      </c>
      <c r="E162" s="161" t="s">
        <v>1</v>
      </c>
      <c r="F162" s="162" t="s">
        <v>158</v>
      </c>
      <c r="H162" s="163">
        <v>706.85199999999998</v>
      </c>
      <c r="L162" s="160"/>
      <c r="M162" s="164"/>
      <c r="T162" s="165"/>
      <c r="AT162" s="161" t="s">
        <v>156</v>
      </c>
      <c r="AU162" s="161" t="s">
        <v>83</v>
      </c>
      <c r="AV162" s="13" t="s">
        <v>155</v>
      </c>
      <c r="AW162" s="13" t="s">
        <v>28</v>
      </c>
      <c r="AX162" s="13" t="s">
        <v>12</v>
      </c>
      <c r="AY162" s="161" t="s">
        <v>148</v>
      </c>
    </row>
    <row r="163" spans="2:65" s="1" customFormat="1" ht="37.75" customHeight="1">
      <c r="B163" s="139"/>
      <c r="C163" s="140" t="s">
        <v>198</v>
      </c>
      <c r="D163" s="140" t="s">
        <v>151</v>
      </c>
      <c r="E163" s="141" t="s">
        <v>396</v>
      </c>
      <c r="F163" s="142" t="s">
        <v>397</v>
      </c>
      <c r="G163" s="143" t="s">
        <v>154</v>
      </c>
      <c r="H163" s="144">
        <v>477.95299999999997</v>
      </c>
      <c r="I163" s="145">
        <v>1.61</v>
      </c>
      <c r="J163" s="145">
        <f>ROUND(I163*H163,2)</f>
        <v>769.5</v>
      </c>
      <c r="K163" s="146"/>
      <c r="L163" s="29"/>
      <c r="M163" s="147" t="s">
        <v>1</v>
      </c>
      <c r="N163" s="148" t="s">
        <v>37</v>
      </c>
      <c r="O163" s="149">
        <v>0</v>
      </c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AR163" s="151" t="s">
        <v>155</v>
      </c>
      <c r="AT163" s="151" t="s">
        <v>151</v>
      </c>
      <c r="AU163" s="151" t="s">
        <v>83</v>
      </c>
      <c r="AY163" s="17" t="s">
        <v>148</v>
      </c>
      <c r="BE163" s="152">
        <f>IF(N163="základná",J163,0)</f>
        <v>0</v>
      </c>
      <c r="BF163" s="152">
        <f>IF(N163="znížená",J163,0)</f>
        <v>769.5</v>
      </c>
      <c r="BG163" s="152">
        <f>IF(N163="zákl. prenesená",J163,0)</f>
        <v>0</v>
      </c>
      <c r="BH163" s="152">
        <f>IF(N163="zníž. prenesená",J163,0)</f>
        <v>0</v>
      </c>
      <c r="BI163" s="152">
        <f>IF(N163="nulová",J163,0)</f>
        <v>0</v>
      </c>
      <c r="BJ163" s="17" t="s">
        <v>83</v>
      </c>
      <c r="BK163" s="152">
        <f>ROUND(I163*H163,2)</f>
        <v>769.5</v>
      </c>
      <c r="BL163" s="17" t="s">
        <v>155</v>
      </c>
      <c r="BM163" s="151" t="s">
        <v>201</v>
      </c>
    </row>
    <row r="164" spans="2:65" s="1" customFormat="1" ht="24.25" customHeight="1">
      <c r="B164" s="139"/>
      <c r="C164" s="140" t="s">
        <v>180</v>
      </c>
      <c r="D164" s="140" t="s">
        <v>151</v>
      </c>
      <c r="E164" s="141" t="s">
        <v>398</v>
      </c>
      <c r="F164" s="142" t="s">
        <v>399</v>
      </c>
      <c r="G164" s="143" t="s">
        <v>154</v>
      </c>
      <c r="H164" s="144">
        <v>477.95299999999997</v>
      </c>
      <c r="I164" s="145">
        <v>6.5</v>
      </c>
      <c r="J164" s="145">
        <f>ROUND(I164*H164,2)</f>
        <v>3106.69</v>
      </c>
      <c r="K164" s="146"/>
      <c r="L164" s="29"/>
      <c r="M164" s="147" t="s">
        <v>1</v>
      </c>
      <c r="N164" s="148" t="s">
        <v>37</v>
      </c>
      <c r="O164" s="149">
        <v>0</v>
      </c>
      <c r="P164" s="149">
        <f>O164*H164</f>
        <v>0</v>
      </c>
      <c r="Q164" s="149">
        <v>0</v>
      </c>
      <c r="R164" s="149">
        <f>Q164*H164</f>
        <v>0</v>
      </c>
      <c r="S164" s="149">
        <v>0</v>
      </c>
      <c r="T164" s="150">
        <f>S164*H164</f>
        <v>0</v>
      </c>
      <c r="AR164" s="151" t="s">
        <v>155</v>
      </c>
      <c r="AT164" s="151" t="s">
        <v>151</v>
      </c>
      <c r="AU164" s="151" t="s">
        <v>83</v>
      </c>
      <c r="AY164" s="17" t="s">
        <v>148</v>
      </c>
      <c r="BE164" s="152">
        <f>IF(N164="základná",J164,0)</f>
        <v>0</v>
      </c>
      <c r="BF164" s="152">
        <f>IF(N164="znížená",J164,0)</f>
        <v>3106.69</v>
      </c>
      <c r="BG164" s="152">
        <f>IF(N164="zákl. prenesená",J164,0)</f>
        <v>0</v>
      </c>
      <c r="BH164" s="152">
        <f>IF(N164="zníž. prenesená",J164,0)</f>
        <v>0</v>
      </c>
      <c r="BI164" s="152">
        <f>IF(N164="nulová",J164,0)</f>
        <v>0</v>
      </c>
      <c r="BJ164" s="17" t="s">
        <v>83</v>
      </c>
      <c r="BK164" s="152">
        <f>ROUND(I164*H164,2)</f>
        <v>3106.69</v>
      </c>
      <c r="BL164" s="17" t="s">
        <v>155</v>
      </c>
      <c r="BM164" s="151" t="s">
        <v>207</v>
      </c>
    </row>
    <row r="165" spans="2:65" s="12" customFormat="1" ht="12">
      <c r="B165" s="153"/>
      <c r="D165" s="154" t="s">
        <v>156</v>
      </c>
      <c r="E165" s="155" t="s">
        <v>1</v>
      </c>
      <c r="F165" s="156" t="s">
        <v>400</v>
      </c>
      <c r="H165" s="157">
        <v>477.95299999999997</v>
      </c>
      <c r="L165" s="153"/>
      <c r="M165" s="158"/>
      <c r="T165" s="159"/>
      <c r="AT165" s="155" t="s">
        <v>156</v>
      </c>
      <c r="AU165" s="155" t="s">
        <v>83</v>
      </c>
      <c r="AV165" s="12" t="s">
        <v>83</v>
      </c>
      <c r="AW165" s="12" t="s">
        <v>28</v>
      </c>
      <c r="AX165" s="12" t="s">
        <v>71</v>
      </c>
      <c r="AY165" s="155" t="s">
        <v>148</v>
      </c>
    </row>
    <row r="166" spans="2:65" s="13" customFormat="1" ht="12">
      <c r="B166" s="160"/>
      <c r="D166" s="154" t="s">
        <v>156</v>
      </c>
      <c r="E166" s="161" t="s">
        <v>1</v>
      </c>
      <c r="F166" s="162" t="s">
        <v>158</v>
      </c>
      <c r="H166" s="163">
        <v>477.95299999999997</v>
      </c>
      <c r="L166" s="160"/>
      <c r="M166" s="164"/>
      <c r="T166" s="165"/>
      <c r="AT166" s="161" t="s">
        <v>156</v>
      </c>
      <c r="AU166" s="161" t="s">
        <v>83</v>
      </c>
      <c r="AV166" s="13" t="s">
        <v>155</v>
      </c>
      <c r="AW166" s="13" t="s">
        <v>28</v>
      </c>
      <c r="AX166" s="13" t="s">
        <v>12</v>
      </c>
      <c r="AY166" s="161" t="s">
        <v>148</v>
      </c>
    </row>
    <row r="167" spans="2:65" s="1" customFormat="1" ht="24.25" customHeight="1">
      <c r="B167" s="139"/>
      <c r="C167" s="140" t="s">
        <v>209</v>
      </c>
      <c r="D167" s="140" t="s">
        <v>151</v>
      </c>
      <c r="E167" s="141" t="s">
        <v>401</v>
      </c>
      <c r="F167" s="142" t="s">
        <v>402</v>
      </c>
      <c r="G167" s="143" t="s">
        <v>231</v>
      </c>
      <c r="H167" s="144">
        <v>286.77199999999999</v>
      </c>
      <c r="I167" s="145">
        <v>2.46</v>
      </c>
      <c r="J167" s="145">
        <f>ROUND(I167*H167,2)</f>
        <v>705.46</v>
      </c>
      <c r="K167" s="146"/>
      <c r="L167" s="29"/>
      <c r="M167" s="147" t="s">
        <v>1</v>
      </c>
      <c r="N167" s="148" t="s">
        <v>37</v>
      </c>
      <c r="O167" s="149">
        <v>0</v>
      </c>
      <c r="P167" s="149">
        <f>O167*H167</f>
        <v>0</v>
      </c>
      <c r="Q167" s="149">
        <v>0</v>
      </c>
      <c r="R167" s="149">
        <f>Q167*H167</f>
        <v>0</v>
      </c>
      <c r="S167" s="149">
        <v>0</v>
      </c>
      <c r="T167" s="150">
        <f>S167*H167</f>
        <v>0</v>
      </c>
      <c r="AR167" s="151" t="s">
        <v>155</v>
      </c>
      <c r="AT167" s="151" t="s">
        <v>151</v>
      </c>
      <c r="AU167" s="151" t="s">
        <v>83</v>
      </c>
      <c r="AY167" s="17" t="s">
        <v>148</v>
      </c>
      <c r="BE167" s="152">
        <f>IF(N167="základná",J167,0)</f>
        <v>0</v>
      </c>
      <c r="BF167" s="152">
        <f>IF(N167="znížená",J167,0)</f>
        <v>705.46</v>
      </c>
      <c r="BG167" s="152">
        <f>IF(N167="zákl. prenesená",J167,0)</f>
        <v>0</v>
      </c>
      <c r="BH167" s="152">
        <f>IF(N167="zníž. prenesená",J167,0)</f>
        <v>0</v>
      </c>
      <c r="BI167" s="152">
        <f>IF(N167="nulová",J167,0)</f>
        <v>0</v>
      </c>
      <c r="BJ167" s="17" t="s">
        <v>83</v>
      </c>
      <c r="BK167" s="152">
        <f>ROUND(I167*H167,2)</f>
        <v>705.46</v>
      </c>
      <c r="BL167" s="17" t="s">
        <v>155</v>
      </c>
      <c r="BM167" s="151" t="s">
        <v>212</v>
      </c>
    </row>
    <row r="168" spans="2:65" s="12" customFormat="1" ht="12">
      <c r="B168" s="153"/>
      <c r="D168" s="154" t="s">
        <v>156</v>
      </c>
      <c r="E168" s="155" t="s">
        <v>1</v>
      </c>
      <c r="F168" s="156" t="s">
        <v>403</v>
      </c>
      <c r="H168" s="157">
        <v>286.77199999999999</v>
      </c>
      <c r="L168" s="153"/>
      <c r="M168" s="158"/>
      <c r="T168" s="159"/>
      <c r="AT168" s="155" t="s">
        <v>156</v>
      </c>
      <c r="AU168" s="155" t="s">
        <v>83</v>
      </c>
      <c r="AV168" s="12" t="s">
        <v>83</v>
      </c>
      <c r="AW168" s="12" t="s">
        <v>28</v>
      </c>
      <c r="AX168" s="12" t="s">
        <v>71</v>
      </c>
      <c r="AY168" s="155" t="s">
        <v>148</v>
      </c>
    </row>
    <row r="169" spans="2:65" s="13" customFormat="1" ht="12">
      <c r="B169" s="160"/>
      <c r="D169" s="154" t="s">
        <v>156</v>
      </c>
      <c r="E169" s="161" t="s">
        <v>1</v>
      </c>
      <c r="F169" s="162" t="s">
        <v>158</v>
      </c>
      <c r="H169" s="163">
        <v>286.77199999999999</v>
      </c>
      <c r="L169" s="160"/>
      <c r="M169" s="164"/>
      <c r="T169" s="165"/>
      <c r="AT169" s="161" t="s">
        <v>156</v>
      </c>
      <c r="AU169" s="161" t="s">
        <v>83</v>
      </c>
      <c r="AV169" s="13" t="s">
        <v>155</v>
      </c>
      <c r="AW169" s="13" t="s">
        <v>28</v>
      </c>
      <c r="AX169" s="13" t="s">
        <v>12</v>
      </c>
      <c r="AY169" s="161" t="s">
        <v>148</v>
      </c>
    </row>
    <row r="170" spans="2:65" s="1" customFormat="1" ht="24.25" customHeight="1">
      <c r="B170" s="139"/>
      <c r="C170" s="140" t="s">
        <v>186</v>
      </c>
      <c r="D170" s="140" t="s">
        <v>151</v>
      </c>
      <c r="E170" s="141" t="s">
        <v>404</v>
      </c>
      <c r="F170" s="142" t="s">
        <v>405</v>
      </c>
      <c r="G170" s="143" t="s">
        <v>161</v>
      </c>
      <c r="H170" s="144">
        <v>0.78</v>
      </c>
      <c r="I170" s="145">
        <v>158.1</v>
      </c>
      <c r="J170" s="145">
        <f>ROUND(I170*H170,2)</f>
        <v>123.32</v>
      </c>
      <c r="K170" s="146"/>
      <c r="L170" s="29"/>
      <c r="M170" s="147" t="s">
        <v>1</v>
      </c>
      <c r="N170" s="148" t="s">
        <v>37</v>
      </c>
      <c r="O170" s="149">
        <v>0</v>
      </c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AR170" s="151" t="s">
        <v>155</v>
      </c>
      <c r="AT170" s="151" t="s">
        <v>151</v>
      </c>
      <c r="AU170" s="151" t="s">
        <v>83</v>
      </c>
      <c r="AY170" s="17" t="s">
        <v>148</v>
      </c>
      <c r="BE170" s="152">
        <f>IF(N170="základná",J170,0)</f>
        <v>0</v>
      </c>
      <c r="BF170" s="152">
        <f>IF(N170="znížená",J170,0)</f>
        <v>123.32</v>
      </c>
      <c r="BG170" s="152">
        <f>IF(N170="zákl. prenesená",J170,0)</f>
        <v>0</v>
      </c>
      <c r="BH170" s="152">
        <f>IF(N170="zníž. prenesená",J170,0)</f>
        <v>0</v>
      </c>
      <c r="BI170" s="152">
        <f>IF(N170="nulová",J170,0)</f>
        <v>0</v>
      </c>
      <c r="BJ170" s="17" t="s">
        <v>83</v>
      </c>
      <c r="BK170" s="152">
        <f>ROUND(I170*H170,2)</f>
        <v>123.32</v>
      </c>
      <c r="BL170" s="17" t="s">
        <v>155</v>
      </c>
      <c r="BM170" s="151" t="s">
        <v>217</v>
      </c>
    </row>
    <row r="171" spans="2:65" s="1" customFormat="1" ht="24.25" customHeight="1">
      <c r="B171" s="139"/>
      <c r="C171" s="140" t="s">
        <v>219</v>
      </c>
      <c r="D171" s="140" t="s">
        <v>151</v>
      </c>
      <c r="E171" s="141" t="s">
        <v>406</v>
      </c>
      <c r="F171" s="142" t="s">
        <v>407</v>
      </c>
      <c r="G171" s="143" t="s">
        <v>154</v>
      </c>
      <c r="H171" s="144">
        <v>339.66899999999998</v>
      </c>
      <c r="I171" s="145">
        <v>0.57999999999999996</v>
      </c>
      <c r="J171" s="145">
        <f>ROUND(I171*H171,2)</f>
        <v>197.01</v>
      </c>
      <c r="K171" s="146"/>
      <c r="L171" s="29"/>
      <c r="M171" s="147" t="s">
        <v>1</v>
      </c>
      <c r="N171" s="148" t="s">
        <v>37</v>
      </c>
      <c r="O171" s="149">
        <v>0</v>
      </c>
      <c r="P171" s="149">
        <f>O171*H171</f>
        <v>0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AR171" s="151" t="s">
        <v>155</v>
      </c>
      <c r="AT171" s="151" t="s">
        <v>151</v>
      </c>
      <c r="AU171" s="151" t="s">
        <v>83</v>
      </c>
      <c r="AY171" s="17" t="s">
        <v>148</v>
      </c>
      <c r="BE171" s="152">
        <f>IF(N171="základná",J171,0)</f>
        <v>0</v>
      </c>
      <c r="BF171" s="152">
        <f>IF(N171="znížená",J171,0)</f>
        <v>197.01</v>
      </c>
      <c r="BG171" s="152">
        <f>IF(N171="zákl. prenesená",J171,0)</f>
        <v>0</v>
      </c>
      <c r="BH171" s="152">
        <f>IF(N171="zníž. prenesená",J171,0)</f>
        <v>0</v>
      </c>
      <c r="BI171" s="152">
        <f>IF(N171="nulová",J171,0)</f>
        <v>0</v>
      </c>
      <c r="BJ171" s="17" t="s">
        <v>83</v>
      </c>
      <c r="BK171" s="152">
        <f>ROUND(I171*H171,2)</f>
        <v>197.01</v>
      </c>
      <c r="BL171" s="17" t="s">
        <v>155</v>
      </c>
      <c r="BM171" s="151" t="s">
        <v>222</v>
      </c>
    </row>
    <row r="172" spans="2:65" s="1" customFormat="1" ht="24.25" customHeight="1">
      <c r="B172" s="139"/>
      <c r="C172" s="170" t="s">
        <v>189</v>
      </c>
      <c r="D172" s="170" t="s">
        <v>408</v>
      </c>
      <c r="E172" s="171" t="s">
        <v>409</v>
      </c>
      <c r="F172" s="172" t="s">
        <v>410</v>
      </c>
      <c r="G172" s="173" t="s">
        <v>411</v>
      </c>
      <c r="H172" s="174">
        <v>69.971999999999994</v>
      </c>
      <c r="I172" s="175">
        <v>5.21</v>
      </c>
      <c r="J172" s="175">
        <f>ROUND(I172*H172,2)</f>
        <v>364.55</v>
      </c>
      <c r="K172" s="176"/>
      <c r="L172" s="177"/>
      <c r="M172" s="178" t="s">
        <v>1</v>
      </c>
      <c r="N172" s="179" t="s">
        <v>37</v>
      </c>
      <c r="O172" s="149">
        <v>0</v>
      </c>
      <c r="P172" s="149">
        <f>O172*H172</f>
        <v>0</v>
      </c>
      <c r="Q172" s="149">
        <v>0</v>
      </c>
      <c r="R172" s="149">
        <f>Q172*H172</f>
        <v>0</v>
      </c>
      <c r="S172" s="149">
        <v>0</v>
      </c>
      <c r="T172" s="150">
        <f>S172*H172</f>
        <v>0</v>
      </c>
      <c r="AR172" s="151" t="s">
        <v>172</v>
      </c>
      <c r="AT172" s="151" t="s">
        <v>408</v>
      </c>
      <c r="AU172" s="151" t="s">
        <v>83</v>
      </c>
      <c r="AY172" s="17" t="s">
        <v>148</v>
      </c>
      <c r="BE172" s="152">
        <f>IF(N172="základná",J172,0)</f>
        <v>0</v>
      </c>
      <c r="BF172" s="152">
        <f>IF(N172="znížená",J172,0)</f>
        <v>364.55</v>
      </c>
      <c r="BG172" s="152">
        <f>IF(N172="zákl. prenesená",J172,0)</f>
        <v>0</v>
      </c>
      <c r="BH172" s="152">
        <f>IF(N172="zníž. prenesená",J172,0)</f>
        <v>0</v>
      </c>
      <c r="BI172" s="152">
        <f>IF(N172="nulová",J172,0)</f>
        <v>0</v>
      </c>
      <c r="BJ172" s="17" t="s">
        <v>83</v>
      </c>
      <c r="BK172" s="152">
        <f>ROUND(I172*H172,2)</f>
        <v>364.55</v>
      </c>
      <c r="BL172" s="17" t="s">
        <v>155</v>
      </c>
      <c r="BM172" s="151" t="s">
        <v>226</v>
      </c>
    </row>
    <row r="173" spans="2:65" s="1" customFormat="1" ht="24.25" customHeight="1">
      <c r="B173" s="139"/>
      <c r="C173" s="140" t="s">
        <v>228</v>
      </c>
      <c r="D173" s="140" t="s">
        <v>151</v>
      </c>
      <c r="E173" s="141" t="s">
        <v>412</v>
      </c>
      <c r="F173" s="142" t="s">
        <v>413</v>
      </c>
      <c r="G173" s="143" t="s">
        <v>154</v>
      </c>
      <c r="H173" s="144">
        <v>238.815</v>
      </c>
      <c r="I173" s="145">
        <v>8.7200000000000006</v>
      </c>
      <c r="J173" s="145">
        <f>ROUND(I173*H173,2)</f>
        <v>2082.4699999999998</v>
      </c>
      <c r="K173" s="146"/>
      <c r="L173" s="29"/>
      <c r="M173" s="147" t="s">
        <v>1</v>
      </c>
      <c r="N173" s="148" t="s">
        <v>37</v>
      </c>
      <c r="O173" s="149">
        <v>0</v>
      </c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AR173" s="151" t="s">
        <v>155</v>
      </c>
      <c r="AT173" s="151" t="s">
        <v>151</v>
      </c>
      <c r="AU173" s="151" t="s">
        <v>83</v>
      </c>
      <c r="AY173" s="17" t="s">
        <v>148</v>
      </c>
      <c r="BE173" s="152">
        <f>IF(N173="základná",J173,0)</f>
        <v>0</v>
      </c>
      <c r="BF173" s="152">
        <f>IF(N173="znížená",J173,0)</f>
        <v>2082.4699999999998</v>
      </c>
      <c r="BG173" s="152">
        <f>IF(N173="zákl. prenesená",J173,0)</f>
        <v>0</v>
      </c>
      <c r="BH173" s="152">
        <f>IF(N173="zníž. prenesená",J173,0)</f>
        <v>0</v>
      </c>
      <c r="BI173" s="152">
        <f>IF(N173="nulová",J173,0)</f>
        <v>0</v>
      </c>
      <c r="BJ173" s="17" t="s">
        <v>83</v>
      </c>
      <c r="BK173" s="152">
        <f>ROUND(I173*H173,2)</f>
        <v>2082.4699999999998</v>
      </c>
      <c r="BL173" s="17" t="s">
        <v>155</v>
      </c>
      <c r="BM173" s="151" t="s">
        <v>232</v>
      </c>
    </row>
    <row r="174" spans="2:65" s="1" customFormat="1" ht="24.25" customHeight="1">
      <c r="B174" s="139"/>
      <c r="C174" s="140" t="s">
        <v>193</v>
      </c>
      <c r="D174" s="140" t="s">
        <v>151</v>
      </c>
      <c r="E174" s="141" t="s">
        <v>414</v>
      </c>
      <c r="F174" s="142" t="s">
        <v>415</v>
      </c>
      <c r="G174" s="143" t="s">
        <v>154</v>
      </c>
      <c r="H174" s="144">
        <v>20.170999999999999</v>
      </c>
      <c r="I174" s="145">
        <v>26.42</v>
      </c>
      <c r="J174" s="145">
        <f>ROUND(I174*H174,2)</f>
        <v>532.91999999999996</v>
      </c>
      <c r="K174" s="146"/>
      <c r="L174" s="29"/>
      <c r="M174" s="147" t="s">
        <v>1</v>
      </c>
      <c r="N174" s="148" t="s">
        <v>37</v>
      </c>
      <c r="O174" s="149">
        <v>0</v>
      </c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AR174" s="151" t="s">
        <v>155</v>
      </c>
      <c r="AT174" s="151" t="s">
        <v>151</v>
      </c>
      <c r="AU174" s="151" t="s">
        <v>83</v>
      </c>
      <c r="AY174" s="17" t="s">
        <v>148</v>
      </c>
      <c r="BE174" s="152">
        <f>IF(N174="základná",J174,0)</f>
        <v>0</v>
      </c>
      <c r="BF174" s="152">
        <f>IF(N174="znížená",J174,0)</f>
        <v>532.91999999999996</v>
      </c>
      <c r="BG174" s="152">
        <f>IF(N174="zákl. prenesená",J174,0)</f>
        <v>0</v>
      </c>
      <c r="BH174" s="152">
        <f>IF(N174="zníž. prenesená",J174,0)</f>
        <v>0</v>
      </c>
      <c r="BI174" s="152">
        <f>IF(N174="nulová",J174,0)</f>
        <v>0</v>
      </c>
      <c r="BJ174" s="17" t="s">
        <v>83</v>
      </c>
      <c r="BK174" s="152">
        <f>ROUND(I174*H174,2)</f>
        <v>532.91999999999996</v>
      </c>
      <c r="BL174" s="17" t="s">
        <v>155</v>
      </c>
      <c r="BM174" s="151" t="s">
        <v>236</v>
      </c>
    </row>
    <row r="175" spans="2:65" s="11" customFormat="1" ht="22.75" customHeight="1">
      <c r="B175" s="128"/>
      <c r="D175" s="129" t="s">
        <v>70</v>
      </c>
      <c r="E175" s="137" t="s">
        <v>280</v>
      </c>
      <c r="F175" s="137" t="s">
        <v>281</v>
      </c>
      <c r="J175" s="138">
        <f>BK175</f>
        <v>196.56</v>
      </c>
      <c r="L175" s="128"/>
      <c r="M175" s="132"/>
      <c r="P175" s="133">
        <f>P176</f>
        <v>0</v>
      </c>
      <c r="R175" s="133">
        <f>R176</f>
        <v>0</v>
      </c>
      <c r="T175" s="134">
        <f>T176</f>
        <v>0</v>
      </c>
      <c r="AR175" s="129" t="s">
        <v>12</v>
      </c>
      <c r="AT175" s="135" t="s">
        <v>70</v>
      </c>
      <c r="AU175" s="135" t="s">
        <v>12</v>
      </c>
      <c r="AY175" s="129" t="s">
        <v>148</v>
      </c>
      <c r="BK175" s="136">
        <f>BK176</f>
        <v>196.56</v>
      </c>
    </row>
    <row r="176" spans="2:65" s="1" customFormat="1" ht="24.25" customHeight="1">
      <c r="B176" s="139"/>
      <c r="C176" s="140" t="s">
        <v>238</v>
      </c>
      <c r="D176" s="140" t="s">
        <v>151</v>
      </c>
      <c r="E176" s="141" t="s">
        <v>283</v>
      </c>
      <c r="F176" s="142" t="s">
        <v>284</v>
      </c>
      <c r="G176" s="143" t="s">
        <v>259</v>
      </c>
      <c r="H176" s="144">
        <v>39.628999999999998</v>
      </c>
      <c r="I176" s="145">
        <v>4.96</v>
      </c>
      <c r="J176" s="145">
        <f>ROUND(I176*H176,2)</f>
        <v>196.56</v>
      </c>
      <c r="K176" s="146"/>
      <c r="L176" s="29"/>
      <c r="M176" s="147" t="s">
        <v>1</v>
      </c>
      <c r="N176" s="148" t="s">
        <v>37</v>
      </c>
      <c r="O176" s="149">
        <v>0</v>
      </c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AR176" s="151" t="s">
        <v>155</v>
      </c>
      <c r="AT176" s="151" t="s">
        <v>151</v>
      </c>
      <c r="AU176" s="151" t="s">
        <v>83</v>
      </c>
      <c r="AY176" s="17" t="s">
        <v>148</v>
      </c>
      <c r="BE176" s="152">
        <f>IF(N176="základná",J176,0)</f>
        <v>0</v>
      </c>
      <c r="BF176" s="152">
        <f>IF(N176="znížená",J176,0)</f>
        <v>196.56</v>
      </c>
      <c r="BG176" s="152">
        <f>IF(N176="zákl. prenesená",J176,0)</f>
        <v>0</v>
      </c>
      <c r="BH176" s="152">
        <f>IF(N176="zníž. prenesená",J176,0)</f>
        <v>0</v>
      </c>
      <c r="BI176" s="152">
        <f>IF(N176="nulová",J176,0)</f>
        <v>0</v>
      </c>
      <c r="BJ176" s="17" t="s">
        <v>83</v>
      </c>
      <c r="BK176" s="152">
        <f>ROUND(I176*H176,2)</f>
        <v>196.56</v>
      </c>
      <c r="BL176" s="17" t="s">
        <v>155</v>
      </c>
      <c r="BM176" s="151" t="s">
        <v>241</v>
      </c>
    </row>
    <row r="177" spans="2:65" s="11" customFormat="1" ht="26" customHeight="1">
      <c r="B177" s="128"/>
      <c r="D177" s="129" t="s">
        <v>70</v>
      </c>
      <c r="E177" s="130" t="s">
        <v>286</v>
      </c>
      <c r="F177" s="130" t="s">
        <v>287</v>
      </c>
      <c r="J177" s="131">
        <f>BK177</f>
        <v>41405.410000000003</v>
      </c>
      <c r="L177" s="128"/>
      <c r="M177" s="132"/>
      <c r="P177" s="133">
        <f>P178+P188+P191+P203+P221+P243+P252</f>
        <v>0</v>
      </c>
      <c r="R177" s="133">
        <f>R178+R188+R191+R203+R221+R243+R252</f>
        <v>0</v>
      </c>
      <c r="T177" s="134">
        <f>T178+T188+T191+T203+T221+T243+T252</f>
        <v>0</v>
      </c>
      <c r="AR177" s="129" t="s">
        <v>83</v>
      </c>
      <c r="AT177" s="135" t="s">
        <v>70</v>
      </c>
      <c r="AU177" s="135" t="s">
        <v>71</v>
      </c>
      <c r="AY177" s="129" t="s">
        <v>148</v>
      </c>
      <c r="BK177" s="136">
        <f>BK178+BK188+BK191+BK203+BK221+BK243+BK252</f>
        <v>41405.410000000003</v>
      </c>
    </row>
    <row r="178" spans="2:65" s="11" customFormat="1" ht="22.75" customHeight="1">
      <c r="B178" s="128"/>
      <c r="D178" s="129" t="s">
        <v>70</v>
      </c>
      <c r="E178" s="137" t="s">
        <v>416</v>
      </c>
      <c r="F178" s="137" t="s">
        <v>417</v>
      </c>
      <c r="J178" s="138">
        <f>BK178</f>
        <v>732.94999999999993</v>
      </c>
      <c r="L178" s="128"/>
      <c r="M178" s="132"/>
      <c r="P178" s="133">
        <f>SUM(P179:P187)</f>
        <v>0</v>
      </c>
      <c r="R178" s="133">
        <f>SUM(R179:R187)</f>
        <v>0</v>
      </c>
      <c r="T178" s="134">
        <f>SUM(T179:T187)</f>
        <v>0</v>
      </c>
      <c r="AR178" s="129" t="s">
        <v>83</v>
      </c>
      <c r="AT178" s="135" t="s">
        <v>70</v>
      </c>
      <c r="AU178" s="135" t="s">
        <v>12</v>
      </c>
      <c r="AY178" s="129" t="s">
        <v>148</v>
      </c>
      <c r="BK178" s="136">
        <f>SUM(BK179:BK187)</f>
        <v>732.94999999999993</v>
      </c>
    </row>
    <row r="179" spans="2:65" s="1" customFormat="1" ht="33" customHeight="1">
      <c r="B179" s="139"/>
      <c r="C179" s="140" t="s">
        <v>7</v>
      </c>
      <c r="D179" s="140" t="s">
        <v>151</v>
      </c>
      <c r="E179" s="141" t="s">
        <v>418</v>
      </c>
      <c r="F179" s="142" t="s">
        <v>419</v>
      </c>
      <c r="G179" s="143" t="s">
        <v>154</v>
      </c>
      <c r="H179" s="144">
        <v>17.859000000000002</v>
      </c>
      <c r="I179" s="145">
        <v>2.12</v>
      </c>
      <c r="J179" s="145">
        <f>ROUND(I179*H179,2)</f>
        <v>37.86</v>
      </c>
      <c r="K179" s="146"/>
      <c r="L179" s="29"/>
      <c r="M179" s="147" t="s">
        <v>1</v>
      </c>
      <c r="N179" s="148" t="s">
        <v>37</v>
      </c>
      <c r="O179" s="149">
        <v>0</v>
      </c>
      <c r="P179" s="149">
        <f>O179*H179</f>
        <v>0</v>
      </c>
      <c r="Q179" s="149">
        <v>0</v>
      </c>
      <c r="R179" s="149">
        <f>Q179*H179</f>
        <v>0</v>
      </c>
      <c r="S179" s="149">
        <v>0</v>
      </c>
      <c r="T179" s="150">
        <f>S179*H179</f>
        <v>0</v>
      </c>
      <c r="AR179" s="151" t="s">
        <v>189</v>
      </c>
      <c r="AT179" s="151" t="s">
        <v>151</v>
      </c>
      <c r="AU179" s="151" t="s">
        <v>83</v>
      </c>
      <c r="AY179" s="17" t="s">
        <v>148</v>
      </c>
      <c r="BE179" s="152">
        <f>IF(N179="základná",J179,0)</f>
        <v>0</v>
      </c>
      <c r="BF179" s="152">
        <f>IF(N179="znížená",J179,0)</f>
        <v>37.86</v>
      </c>
      <c r="BG179" s="152">
        <f>IF(N179="zákl. prenesená",J179,0)</f>
        <v>0</v>
      </c>
      <c r="BH179" s="152">
        <f>IF(N179="zníž. prenesená",J179,0)</f>
        <v>0</v>
      </c>
      <c r="BI179" s="152">
        <f>IF(N179="nulová",J179,0)</f>
        <v>0</v>
      </c>
      <c r="BJ179" s="17" t="s">
        <v>83</v>
      </c>
      <c r="BK179" s="152">
        <f>ROUND(I179*H179,2)</f>
        <v>37.86</v>
      </c>
      <c r="BL179" s="17" t="s">
        <v>189</v>
      </c>
      <c r="BM179" s="151" t="s">
        <v>245</v>
      </c>
    </row>
    <row r="180" spans="2:65" s="1" customFormat="1" ht="24.25" customHeight="1">
      <c r="B180" s="139"/>
      <c r="C180" s="170" t="s">
        <v>247</v>
      </c>
      <c r="D180" s="170" t="s">
        <v>408</v>
      </c>
      <c r="E180" s="171" t="s">
        <v>420</v>
      </c>
      <c r="F180" s="172" t="s">
        <v>421</v>
      </c>
      <c r="G180" s="173" t="s">
        <v>411</v>
      </c>
      <c r="H180" s="174">
        <v>19.645</v>
      </c>
      <c r="I180" s="175">
        <v>4.9800000000000004</v>
      </c>
      <c r="J180" s="175">
        <f>ROUND(I180*H180,2)</f>
        <v>97.83</v>
      </c>
      <c r="K180" s="176"/>
      <c r="L180" s="177"/>
      <c r="M180" s="178" t="s">
        <v>1</v>
      </c>
      <c r="N180" s="179" t="s">
        <v>37</v>
      </c>
      <c r="O180" s="149">
        <v>0</v>
      </c>
      <c r="P180" s="149">
        <f>O180*H180</f>
        <v>0</v>
      </c>
      <c r="Q180" s="149">
        <v>0</v>
      </c>
      <c r="R180" s="149">
        <f>Q180*H180</f>
        <v>0</v>
      </c>
      <c r="S180" s="149">
        <v>0</v>
      </c>
      <c r="T180" s="150">
        <f>S180*H180</f>
        <v>0</v>
      </c>
      <c r="AR180" s="151" t="s">
        <v>226</v>
      </c>
      <c r="AT180" s="151" t="s">
        <v>408</v>
      </c>
      <c r="AU180" s="151" t="s">
        <v>83</v>
      </c>
      <c r="AY180" s="17" t="s">
        <v>148</v>
      </c>
      <c r="BE180" s="152">
        <f>IF(N180="základná",J180,0)</f>
        <v>0</v>
      </c>
      <c r="BF180" s="152">
        <f>IF(N180="znížená",J180,0)</f>
        <v>97.83</v>
      </c>
      <c r="BG180" s="152">
        <f>IF(N180="zákl. prenesená",J180,0)</f>
        <v>0</v>
      </c>
      <c r="BH180" s="152">
        <f>IF(N180="zníž. prenesená",J180,0)</f>
        <v>0</v>
      </c>
      <c r="BI180" s="152">
        <f>IF(N180="nulová",J180,0)</f>
        <v>0</v>
      </c>
      <c r="BJ180" s="17" t="s">
        <v>83</v>
      </c>
      <c r="BK180" s="152">
        <f>ROUND(I180*H180,2)</f>
        <v>97.83</v>
      </c>
      <c r="BL180" s="17" t="s">
        <v>189</v>
      </c>
      <c r="BM180" s="151" t="s">
        <v>250</v>
      </c>
    </row>
    <row r="181" spans="2:65" s="1" customFormat="1" ht="24.25" customHeight="1">
      <c r="B181" s="139"/>
      <c r="C181" s="170" t="s">
        <v>201</v>
      </c>
      <c r="D181" s="170" t="s">
        <v>408</v>
      </c>
      <c r="E181" s="171" t="s">
        <v>422</v>
      </c>
      <c r="F181" s="172" t="s">
        <v>423</v>
      </c>
      <c r="G181" s="173" t="s">
        <v>231</v>
      </c>
      <c r="H181" s="174">
        <v>7.1440000000000001</v>
      </c>
      <c r="I181" s="175">
        <v>1.94</v>
      </c>
      <c r="J181" s="175">
        <f>ROUND(I181*H181,2)</f>
        <v>13.86</v>
      </c>
      <c r="K181" s="176"/>
      <c r="L181" s="177"/>
      <c r="M181" s="178" t="s">
        <v>1</v>
      </c>
      <c r="N181" s="179" t="s">
        <v>37</v>
      </c>
      <c r="O181" s="149">
        <v>0</v>
      </c>
      <c r="P181" s="149">
        <f>O181*H181</f>
        <v>0</v>
      </c>
      <c r="Q181" s="149">
        <v>0</v>
      </c>
      <c r="R181" s="149">
        <f>Q181*H181</f>
        <v>0</v>
      </c>
      <c r="S181" s="149">
        <v>0</v>
      </c>
      <c r="T181" s="150">
        <f>S181*H181</f>
        <v>0</v>
      </c>
      <c r="AR181" s="151" t="s">
        <v>226</v>
      </c>
      <c r="AT181" s="151" t="s">
        <v>408</v>
      </c>
      <c r="AU181" s="151" t="s">
        <v>83</v>
      </c>
      <c r="AY181" s="17" t="s">
        <v>148</v>
      </c>
      <c r="BE181" s="152">
        <f>IF(N181="základná",J181,0)</f>
        <v>0</v>
      </c>
      <c r="BF181" s="152">
        <f>IF(N181="znížená",J181,0)</f>
        <v>13.86</v>
      </c>
      <c r="BG181" s="152">
        <f>IF(N181="zákl. prenesená",J181,0)</f>
        <v>0</v>
      </c>
      <c r="BH181" s="152">
        <f>IF(N181="zníž. prenesená",J181,0)</f>
        <v>0</v>
      </c>
      <c r="BI181" s="152">
        <f>IF(N181="nulová",J181,0)</f>
        <v>0</v>
      </c>
      <c r="BJ181" s="17" t="s">
        <v>83</v>
      </c>
      <c r="BK181" s="152">
        <f>ROUND(I181*H181,2)</f>
        <v>13.86</v>
      </c>
      <c r="BL181" s="17" t="s">
        <v>189</v>
      </c>
      <c r="BM181" s="151" t="s">
        <v>254</v>
      </c>
    </row>
    <row r="182" spans="2:65" s="1" customFormat="1" ht="24.25" customHeight="1">
      <c r="B182" s="139"/>
      <c r="C182" s="140" t="s">
        <v>256</v>
      </c>
      <c r="D182" s="140" t="s">
        <v>151</v>
      </c>
      <c r="E182" s="141" t="s">
        <v>424</v>
      </c>
      <c r="F182" s="142" t="s">
        <v>425</v>
      </c>
      <c r="G182" s="143" t="s">
        <v>154</v>
      </c>
      <c r="H182" s="144">
        <v>50.462000000000003</v>
      </c>
      <c r="I182" s="145">
        <v>2.31</v>
      </c>
      <c r="J182" s="145">
        <f>ROUND(I182*H182,2)</f>
        <v>116.57</v>
      </c>
      <c r="K182" s="146"/>
      <c r="L182" s="29"/>
      <c r="M182" s="147" t="s">
        <v>1</v>
      </c>
      <c r="N182" s="148" t="s">
        <v>37</v>
      </c>
      <c r="O182" s="149">
        <v>0</v>
      </c>
      <c r="P182" s="149">
        <f>O182*H182</f>
        <v>0</v>
      </c>
      <c r="Q182" s="149">
        <v>0</v>
      </c>
      <c r="R182" s="149">
        <f>Q182*H182</f>
        <v>0</v>
      </c>
      <c r="S182" s="149">
        <v>0</v>
      </c>
      <c r="T182" s="150">
        <f>S182*H182</f>
        <v>0</v>
      </c>
      <c r="AR182" s="151" t="s">
        <v>189</v>
      </c>
      <c r="AT182" s="151" t="s">
        <v>151</v>
      </c>
      <c r="AU182" s="151" t="s">
        <v>83</v>
      </c>
      <c r="AY182" s="17" t="s">
        <v>148</v>
      </c>
      <c r="BE182" s="152">
        <f>IF(N182="základná",J182,0)</f>
        <v>0</v>
      </c>
      <c r="BF182" s="152">
        <f>IF(N182="znížená",J182,0)</f>
        <v>116.57</v>
      </c>
      <c r="BG182" s="152">
        <f>IF(N182="zákl. prenesená",J182,0)</f>
        <v>0</v>
      </c>
      <c r="BH182" s="152">
        <f>IF(N182="zníž. prenesená",J182,0)</f>
        <v>0</v>
      </c>
      <c r="BI182" s="152">
        <f>IF(N182="nulová",J182,0)</f>
        <v>0</v>
      </c>
      <c r="BJ182" s="17" t="s">
        <v>83</v>
      </c>
      <c r="BK182" s="152">
        <f>ROUND(I182*H182,2)</f>
        <v>116.57</v>
      </c>
      <c r="BL182" s="17" t="s">
        <v>189</v>
      </c>
      <c r="BM182" s="151" t="s">
        <v>260</v>
      </c>
    </row>
    <row r="183" spans="2:65" s="12" customFormat="1" ht="12">
      <c r="B183" s="153"/>
      <c r="D183" s="154" t="s">
        <v>156</v>
      </c>
      <c r="E183" s="155" t="s">
        <v>1</v>
      </c>
      <c r="F183" s="156" t="s">
        <v>426</v>
      </c>
      <c r="H183" s="157">
        <v>50.462000000000003</v>
      </c>
      <c r="L183" s="153"/>
      <c r="M183" s="158"/>
      <c r="T183" s="159"/>
      <c r="AT183" s="155" t="s">
        <v>156</v>
      </c>
      <c r="AU183" s="155" t="s">
        <v>83</v>
      </c>
      <c r="AV183" s="12" t="s">
        <v>83</v>
      </c>
      <c r="AW183" s="12" t="s">
        <v>28</v>
      </c>
      <c r="AX183" s="12" t="s">
        <v>71</v>
      </c>
      <c r="AY183" s="155" t="s">
        <v>148</v>
      </c>
    </row>
    <row r="184" spans="2:65" s="13" customFormat="1" ht="12">
      <c r="B184" s="160"/>
      <c r="D184" s="154" t="s">
        <v>156</v>
      </c>
      <c r="E184" s="161" t="s">
        <v>1</v>
      </c>
      <c r="F184" s="162" t="s">
        <v>158</v>
      </c>
      <c r="H184" s="163">
        <v>50.462000000000003</v>
      </c>
      <c r="L184" s="160"/>
      <c r="M184" s="164"/>
      <c r="T184" s="165"/>
      <c r="AT184" s="161" t="s">
        <v>156</v>
      </c>
      <c r="AU184" s="161" t="s">
        <v>83</v>
      </c>
      <c r="AV184" s="13" t="s">
        <v>155</v>
      </c>
      <c r="AW184" s="13" t="s">
        <v>28</v>
      </c>
      <c r="AX184" s="13" t="s">
        <v>12</v>
      </c>
      <c r="AY184" s="161" t="s">
        <v>148</v>
      </c>
    </row>
    <row r="185" spans="2:65" s="1" customFormat="1" ht="24.25" customHeight="1">
      <c r="B185" s="139"/>
      <c r="C185" s="170" t="s">
        <v>207</v>
      </c>
      <c r="D185" s="170" t="s">
        <v>408</v>
      </c>
      <c r="E185" s="171" t="s">
        <v>420</v>
      </c>
      <c r="F185" s="172" t="s">
        <v>421</v>
      </c>
      <c r="G185" s="173" t="s">
        <v>411</v>
      </c>
      <c r="H185" s="174">
        <v>55.508000000000003</v>
      </c>
      <c r="I185" s="175">
        <v>4.9800000000000004</v>
      </c>
      <c r="J185" s="175">
        <f>ROUND(I185*H185,2)</f>
        <v>276.43</v>
      </c>
      <c r="K185" s="176"/>
      <c r="L185" s="177"/>
      <c r="M185" s="178" t="s">
        <v>1</v>
      </c>
      <c r="N185" s="179" t="s">
        <v>37</v>
      </c>
      <c r="O185" s="149">
        <v>0</v>
      </c>
      <c r="P185" s="149">
        <f>O185*H185</f>
        <v>0</v>
      </c>
      <c r="Q185" s="149">
        <v>0</v>
      </c>
      <c r="R185" s="149">
        <f>Q185*H185</f>
        <v>0</v>
      </c>
      <c r="S185" s="149">
        <v>0</v>
      </c>
      <c r="T185" s="150">
        <f>S185*H185</f>
        <v>0</v>
      </c>
      <c r="AR185" s="151" t="s">
        <v>226</v>
      </c>
      <c r="AT185" s="151" t="s">
        <v>408</v>
      </c>
      <c r="AU185" s="151" t="s">
        <v>83</v>
      </c>
      <c r="AY185" s="17" t="s">
        <v>148</v>
      </c>
      <c r="BE185" s="152">
        <f>IF(N185="základná",J185,0)</f>
        <v>0</v>
      </c>
      <c r="BF185" s="152">
        <f>IF(N185="znížená",J185,0)</f>
        <v>276.43</v>
      </c>
      <c r="BG185" s="152">
        <f>IF(N185="zákl. prenesená",J185,0)</f>
        <v>0</v>
      </c>
      <c r="BH185" s="152">
        <f>IF(N185="zníž. prenesená",J185,0)</f>
        <v>0</v>
      </c>
      <c r="BI185" s="152">
        <f>IF(N185="nulová",J185,0)</f>
        <v>0</v>
      </c>
      <c r="BJ185" s="17" t="s">
        <v>83</v>
      </c>
      <c r="BK185" s="152">
        <f>ROUND(I185*H185,2)</f>
        <v>276.43</v>
      </c>
      <c r="BL185" s="17" t="s">
        <v>189</v>
      </c>
      <c r="BM185" s="151" t="s">
        <v>263</v>
      </c>
    </row>
    <row r="186" spans="2:65" s="1" customFormat="1" ht="24.25" customHeight="1">
      <c r="B186" s="139"/>
      <c r="C186" s="170" t="s">
        <v>265</v>
      </c>
      <c r="D186" s="170" t="s">
        <v>408</v>
      </c>
      <c r="E186" s="171" t="s">
        <v>422</v>
      </c>
      <c r="F186" s="172" t="s">
        <v>423</v>
      </c>
      <c r="G186" s="173" t="s">
        <v>231</v>
      </c>
      <c r="H186" s="174">
        <v>20.184999999999999</v>
      </c>
      <c r="I186" s="175">
        <v>1.94</v>
      </c>
      <c r="J186" s="175">
        <f>ROUND(I186*H186,2)</f>
        <v>39.159999999999997</v>
      </c>
      <c r="K186" s="176"/>
      <c r="L186" s="177"/>
      <c r="M186" s="178" t="s">
        <v>1</v>
      </c>
      <c r="N186" s="179" t="s">
        <v>37</v>
      </c>
      <c r="O186" s="149">
        <v>0</v>
      </c>
      <c r="P186" s="149">
        <f>O186*H186</f>
        <v>0</v>
      </c>
      <c r="Q186" s="149">
        <v>0</v>
      </c>
      <c r="R186" s="149">
        <f>Q186*H186</f>
        <v>0</v>
      </c>
      <c r="S186" s="149">
        <v>0</v>
      </c>
      <c r="T186" s="150">
        <f>S186*H186</f>
        <v>0</v>
      </c>
      <c r="AR186" s="151" t="s">
        <v>226</v>
      </c>
      <c r="AT186" s="151" t="s">
        <v>408</v>
      </c>
      <c r="AU186" s="151" t="s">
        <v>83</v>
      </c>
      <c r="AY186" s="17" t="s">
        <v>148</v>
      </c>
      <c r="BE186" s="152">
        <f>IF(N186="základná",J186,0)</f>
        <v>0</v>
      </c>
      <c r="BF186" s="152">
        <f>IF(N186="znížená",J186,0)</f>
        <v>39.159999999999997</v>
      </c>
      <c r="BG186" s="152">
        <f>IF(N186="zákl. prenesená",J186,0)</f>
        <v>0</v>
      </c>
      <c r="BH186" s="152">
        <f>IF(N186="zníž. prenesená",J186,0)</f>
        <v>0</v>
      </c>
      <c r="BI186" s="152">
        <f>IF(N186="nulová",J186,0)</f>
        <v>0</v>
      </c>
      <c r="BJ186" s="17" t="s">
        <v>83</v>
      </c>
      <c r="BK186" s="152">
        <f>ROUND(I186*H186,2)</f>
        <v>39.159999999999997</v>
      </c>
      <c r="BL186" s="17" t="s">
        <v>189</v>
      </c>
      <c r="BM186" s="151" t="s">
        <v>268</v>
      </c>
    </row>
    <row r="187" spans="2:65" s="1" customFormat="1" ht="24.25" customHeight="1">
      <c r="B187" s="139"/>
      <c r="C187" s="140" t="s">
        <v>212</v>
      </c>
      <c r="D187" s="140" t="s">
        <v>151</v>
      </c>
      <c r="E187" s="141" t="s">
        <v>427</v>
      </c>
      <c r="F187" s="142" t="s">
        <v>428</v>
      </c>
      <c r="G187" s="143" t="s">
        <v>357</v>
      </c>
      <c r="H187" s="144">
        <v>66.099999999999994</v>
      </c>
      <c r="I187" s="145">
        <v>2.2880001299999999</v>
      </c>
      <c r="J187" s="145">
        <f>ROUND(I187*H187,2)</f>
        <v>151.24</v>
      </c>
      <c r="K187" s="146"/>
      <c r="L187" s="29"/>
      <c r="M187" s="147" t="s">
        <v>1</v>
      </c>
      <c r="N187" s="148" t="s">
        <v>37</v>
      </c>
      <c r="O187" s="149">
        <v>0</v>
      </c>
      <c r="P187" s="149">
        <f>O187*H187</f>
        <v>0</v>
      </c>
      <c r="Q187" s="149">
        <v>0</v>
      </c>
      <c r="R187" s="149">
        <f>Q187*H187</f>
        <v>0</v>
      </c>
      <c r="S187" s="149">
        <v>0</v>
      </c>
      <c r="T187" s="150">
        <f>S187*H187</f>
        <v>0</v>
      </c>
      <c r="AR187" s="151" t="s">
        <v>189</v>
      </c>
      <c r="AT187" s="151" t="s">
        <v>151</v>
      </c>
      <c r="AU187" s="151" t="s">
        <v>83</v>
      </c>
      <c r="AY187" s="17" t="s">
        <v>148</v>
      </c>
      <c r="BE187" s="152">
        <f>IF(N187="základná",J187,0)</f>
        <v>0</v>
      </c>
      <c r="BF187" s="152">
        <f>IF(N187="znížená",J187,0)</f>
        <v>151.24</v>
      </c>
      <c r="BG187" s="152">
        <f>IF(N187="zákl. prenesená",J187,0)</f>
        <v>0</v>
      </c>
      <c r="BH187" s="152">
        <f>IF(N187="zníž. prenesená",J187,0)</f>
        <v>0</v>
      </c>
      <c r="BI187" s="152">
        <f>IF(N187="nulová",J187,0)</f>
        <v>0</v>
      </c>
      <c r="BJ187" s="17" t="s">
        <v>83</v>
      </c>
      <c r="BK187" s="152">
        <f>ROUND(I187*H187,2)</f>
        <v>151.24</v>
      </c>
      <c r="BL187" s="17" t="s">
        <v>189</v>
      </c>
      <c r="BM187" s="151" t="s">
        <v>271</v>
      </c>
    </row>
    <row r="188" spans="2:65" s="11" customFormat="1" ht="22.75" customHeight="1">
      <c r="B188" s="128"/>
      <c r="D188" s="129" t="s">
        <v>70</v>
      </c>
      <c r="E188" s="137" t="s">
        <v>429</v>
      </c>
      <c r="F188" s="137" t="s">
        <v>430</v>
      </c>
      <c r="J188" s="138">
        <f>BK188</f>
        <v>401.15</v>
      </c>
      <c r="L188" s="128"/>
      <c r="M188" s="132"/>
      <c r="P188" s="133">
        <f>SUM(P189:P190)</f>
        <v>0</v>
      </c>
      <c r="R188" s="133">
        <f>SUM(R189:R190)</f>
        <v>0</v>
      </c>
      <c r="T188" s="134">
        <f>SUM(T189:T190)</f>
        <v>0</v>
      </c>
      <c r="AR188" s="129" t="s">
        <v>83</v>
      </c>
      <c r="AT188" s="135" t="s">
        <v>70</v>
      </c>
      <c r="AU188" s="135" t="s">
        <v>12</v>
      </c>
      <c r="AY188" s="129" t="s">
        <v>148</v>
      </c>
      <c r="BK188" s="136">
        <f>SUM(BK189:BK190)</f>
        <v>401.15</v>
      </c>
    </row>
    <row r="189" spans="2:65" s="1" customFormat="1" ht="16.5" customHeight="1">
      <c r="B189" s="139"/>
      <c r="C189" s="140" t="s">
        <v>273</v>
      </c>
      <c r="D189" s="140" t="s">
        <v>151</v>
      </c>
      <c r="E189" s="141" t="s">
        <v>431</v>
      </c>
      <c r="F189" s="142" t="s">
        <v>432</v>
      </c>
      <c r="G189" s="143" t="s">
        <v>292</v>
      </c>
      <c r="H189" s="144">
        <v>1</v>
      </c>
      <c r="I189" s="145">
        <v>396</v>
      </c>
      <c r="J189" s="145">
        <f>ROUND(I189*H189,2)</f>
        <v>396</v>
      </c>
      <c r="K189" s="146"/>
      <c r="L189" s="29"/>
      <c r="M189" s="147" t="s">
        <v>1</v>
      </c>
      <c r="N189" s="148" t="s">
        <v>37</v>
      </c>
      <c r="O189" s="149">
        <v>0</v>
      </c>
      <c r="P189" s="149">
        <f>O189*H189</f>
        <v>0</v>
      </c>
      <c r="Q189" s="149">
        <v>0</v>
      </c>
      <c r="R189" s="149">
        <f>Q189*H189</f>
        <v>0</v>
      </c>
      <c r="S189" s="149">
        <v>0</v>
      </c>
      <c r="T189" s="150">
        <f>S189*H189</f>
        <v>0</v>
      </c>
      <c r="AR189" s="151" t="s">
        <v>189</v>
      </c>
      <c r="AT189" s="151" t="s">
        <v>151</v>
      </c>
      <c r="AU189" s="151" t="s">
        <v>83</v>
      </c>
      <c r="AY189" s="17" t="s">
        <v>148</v>
      </c>
      <c r="BE189" s="152">
        <f>IF(N189="základná",J189,0)</f>
        <v>0</v>
      </c>
      <c r="BF189" s="152">
        <f>IF(N189="znížená",J189,0)</f>
        <v>396</v>
      </c>
      <c r="BG189" s="152">
        <f>IF(N189="zákl. prenesená",J189,0)</f>
        <v>0</v>
      </c>
      <c r="BH189" s="152">
        <f>IF(N189="zníž. prenesená",J189,0)</f>
        <v>0</v>
      </c>
      <c r="BI189" s="152">
        <f>IF(N189="nulová",J189,0)</f>
        <v>0</v>
      </c>
      <c r="BJ189" s="17" t="s">
        <v>83</v>
      </c>
      <c r="BK189" s="152">
        <f>ROUND(I189*H189,2)</f>
        <v>396</v>
      </c>
      <c r="BL189" s="17" t="s">
        <v>189</v>
      </c>
      <c r="BM189" s="151" t="s">
        <v>276</v>
      </c>
    </row>
    <row r="190" spans="2:65" s="1" customFormat="1" ht="24.25" customHeight="1">
      <c r="B190" s="139"/>
      <c r="C190" s="140" t="s">
        <v>217</v>
      </c>
      <c r="D190" s="140" t="s">
        <v>151</v>
      </c>
      <c r="E190" s="141" t="s">
        <v>433</v>
      </c>
      <c r="F190" s="142" t="s">
        <v>434</v>
      </c>
      <c r="G190" s="143" t="s">
        <v>357</v>
      </c>
      <c r="H190" s="144">
        <v>4.5</v>
      </c>
      <c r="I190" s="145">
        <v>1.1440000699999999</v>
      </c>
      <c r="J190" s="145">
        <f>ROUND(I190*H190,2)</f>
        <v>5.15</v>
      </c>
      <c r="K190" s="146"/>
      <c r="L190" s="29"/>
      <c r="M190" s="147" t="s">
        <v>1</v>
      </c>
      <c r="N190" s="148" t="s">
        <v>37</v>
      </c>
      <c r="O190" s="149">
        <v>0</v>
      </c>
      <c r="P190" s="149">
        <f>O190*H190</f>
        <v>0</v>
      </c>
      <c r="Q190" s="149">
        <v>0</v>
      </c>
      <c r="R190" s="149">
        <f>Q190*H190</f>
        <v>0</v>
      </c>
      <c r="S190" s="149">
        <v>0</v>
      </c>
      <c r="T190" s="150">
        <f>S190*H190</f>
        <v>0</v>
      </c>
      <c r="AR190" s="151" t="s">
        <v>189</v>
      </c>
      <c r="AT190" s="151" t="s">
        <v>151</v>
      </c>
      <c r="AU190" s="151" t="s">
        <v>83</v>
      </c>
      <c r="AY190" s="17" t="s">
        <v>148</v>
      </c>
      <c r="BE190" s="152">
        <f>IF(N190="základná",J190,0)</f>
        <v>0</v>
      </c>
      <c r="BF190" s="152">
        <f>IF(N190="znížená",J190,0)</f>
        <v>5.15</v>
      </c>
      <c r="BG190" s="152">
        <f>IF(N190="zákl. prenesená",J190,0)</f>
        <v>0</v>
      </c>
      <c r="BH190" s="152">
        <f>IF(N190="zníž. prenesená",J190,0)</f>
        <v>0</v>
      </c>
      <c r="BI190" s="152">
        <f>IF(N190="nulová",J190,0)</f>
        <v>0</v>
      </c>
      <c r="BJ190" s="17" t="s">
        <v>83</v>
      </c>
      <c r="BK190" s="152">
        <f>ROUND(I190*H190,2)</f>
        <v>5.15</v>
      </c>
      <c r="BL190" s="17" t="s">
        <v>189</v>
      </c>
      <c r="BM190" s="151" t="s">
        <v>279</v>
      </c>
    </row>
    <row r="191" spans="2:65" s="11" customFormat="1" ht="22.75" customHeight="1">
      <c r="B191" s="128"/>
      <c r="D191" s="129" t="s">
        <v>70</v>
      </c>
      <c r="E191" s="137" t="s">
        <v>300</v>
      </c>
      <c r="F191" s="137" t="s">
        <v>301</v>
      </c>
      <c r="J191" s="138">
        <f>BK191</f>
        <v>11469.18</v>
      </c>
      <c r="L191" s="128"/>
      <c r="M191" s="132"/>
      <c r="P191" s="133">
        <f>SUM(P192:P202)</f>
        <v>0</v>
      </c>
      <c r="R191" s="133">
        <f>SUM(R192:R202)</f>
        <v>0</v>
      </c>
      <c r="T191" s="134">
        <f>SUM(T192:T202)</f>
        <v>0</v>
      </c>
      <c r="AR191" s="129" t="s">
        <v>83</v>
      </c>
      <c r="AT191" s="135" t="s">
        <v>70</v>
      </c>
      <c r="AU191" s="135" t="s">
        <v>12</v>
      </c>
      <c r="AY191" s="129" t="s">
        <v>148</v>
      </c>
      <c r="BK191" s="136">
        <f>SUM(BK192:BK202)</f>
        <v>11469.18</v>
      </c>
    </row>
    <row r="192" spans="2:65" s="1" customFormat="1" ht="37.75" customHeight="1">
      <c r="B192" s="139"/>
      <c r="C192" s="140" t="s">
        <v>282</v>
      </c>
      <c r="D192" s="140" t="s">
        <v>151</v>
      </c>
      <c r="E192" s="141" t="s">
        <v>435</v>
      </c>
      <c r="F192" s="142" t="s">
        <v>436</v>
      </c>
      <c r="G192" s="143" t="s">
        <v>154</v>
      </c>
      <c r="H192" s="144">
        <v>230.267</v>
      </c>
      <c r="I192" s="145">
        <v>35</v>
      </c>
      <c r="J192" s="145">
        <f>ROUND(I192*H192,2)</f>
        <v>8059.35</v>
      </c>
      <c r="K192" s="146"/>
      <c r="L192" s="29"/>
      <c r="M192" s="147" t="s">
        <v>1</v>
      </c>
      <c r="N192" s="148" t="s">
        <v>37</v>
      </c>
      <c r="O192" s="149">
        <v>0</v>
      </c>
      <c r="P192" s="149">
        <f>O192*H192</f>
        <v>0</v>
      </c>
      <c r="Q192" s="149">
        <v>0</v>
      </c>
      <c r="R192" s="149">
        <f>Q192*H192</f>
        <v>0</v>
      </c>
      <c r="S192" s="149">
        <v>0</v>
      </c>
      <c r="T192" s="150">
        <f>S192*H192</f>
        <v>0</v>
      </c>
      <c r="AR192" s="151" t="s">
        <v>189</v>
      </c>
      <c r="AT192" s="151" t="s">
        <v>151</v>
      </c>
      <c r="AU192" s="151" t="s">
        <v>83</v>
      </c>
      <c r="AY192" s="17" t="s">
        <v>148</v>
      </c>
      <c r="BE192" s="152">
        <f>IF(N192="základná",J192,0)</f>
        <v>0</v>
      </c>
      <c r="BF192" s="152">
        <f>IF(N192="znížená",J192,0)</f>
        <v>8059.35</v>
      </c>
      <c r="BG192" s="152">
        <f>IF(N192="zákl. prenesená",J192,0)</f>
        <v>0</v>
      </c>
      <c r="BH192" s="152">
        <f>IF(N192="zníž. prenesená",J192,0)</f>
        <v>0</v>
      </c>
      <c r="BI192" s="152">
        <f>IF(N192="nulová",J192,0)</f>
        <v>0</v>
      </c>
      <c r="BJ192" s="17" t="s">
        <v>83</v>
      </c>
      <c r="BK192" s="152">
        <f>ROUND(I192*H192,2)</f>
        <v>8059.35</v>
      </c>
      <c r="BL192" s="17" t="s">
        <v>189</v>
      </c>
      <c r="BM192" s="151" t="s">
        <v>285</v>
      </c>
    </row>
    <row r="193" spans="2:65" s="12" customFormat="1" ht="12">
      <c r="B193" s="153"/>
      <c r="D193" s="154" t="s">
        <v>156</v>
      </c>
      <c r="E193" s="155" t="s">
        <v>1</v>
      </c>
      <c r="F193" s="156" t="s">
        <v>437</v>
      </c>
      <c r="H193" s="157">
        <v>221.56299999999999</v>
      </c>
      <c r="L193" s="153"/>
      <c r="M193" s="158"/>
      <c r="T193" s="159"/>
      <c r="AT193" s="155" t="s">
        <v>156</v>
      </c>
      <c r="AU193" s="155" t="s">
        <v>83</v>
      </c>
      <c r="AV193" s="12" t="s">
        <v>83</v>
      </c>
      <c r="AW193" s="12" t="s">
        <v>28</v>
      </c>
      <c r="AX193" s="12" t="s">
        <v>71</v>
      </c>
      <c r="AY193" s="155" t="s">
        <v>148</v>
      </c>
    </row>
    <row r="194" spans="2:65" s="12" customFormat="1" ht="12">
      <c r="B194" s="153"/>
      <c r="D194" s="154" t="s">
        <v>156</v>
      </c>
      <c r="E194" s="155" t="s">
        <v>1</v>
      </c>
      <c r="F194" s="156" t="s">
        <v>438</v>
      </c>
      <c r="H194" s="157">
        <v>8.7040000000000006</v>
      </c>
      <c r="L194" s="153"/>
      <c r="M194" s="158"/>
      <c r="T194" s="159"/>
      <c r="AT194" s="155" t="s">
        <v>156</v>
      </c>
      <c r="AU194" s="155" t="s">
        <v>83</v>
      </c>
      <c r="AV194" s="12" t="s">
        <v>83</v>
      </c>
      <c r="AW194" s="12" t="s">
        <v>28</v>
      </c>
      <c r="AX194" s="12" t="s">
        <v>71</v>
      </c>
      <c r="AY194" s="155" t="s">
        <v>148</v>
      </c>
    </row>
    <row r="195" spans="2:65" s="13" customFormat="1" ht="12">
      <c r="B195" s="160"/>
      <c r="D195" s="154" t="s">
        <v>156</v>
      </c>
      <c r="E195" s="161" t="s">
        <v>1</v>
      </c>
      <c r="F195" s="162" t="s">
        <v>158</v>
      </c>
      <c r="H195" s="163">
        <v>230.267</v>
      </c>
      <c r="L195" s="160"/>
      <c r="M195" s="164"/>
      <c r="T195" s="165"/>
      <c r="AT195" s="161" t="s">
        <v>156</v>
      </c>
      <c r="AU195" s="161" t="s">
        <v>83</v>
      </c>
      <c r="AV195" s="13" t="s">
        <v>155</v>
      </c>
      <c r="AW195" s="13" t="s">
        <v>28</v>
      </c>
      <c r="AX195" s="13" t="s">
        <v>12</v>
      </c>
      <c r="AY195" s="161" t="s">
        <v>148</v>
      </c>
    </row>
    <row r="196" spans="2:65" s="1" customFormat="1" ht="33" customHeight="1">
      <c r="B196" s="139"/>
      <c r="C196" s="140" t="s">
        <v>222</v>
      </c>
      <c r="D196" s="140" t="s">
        <v>151</v>
      </c>
      <c r="E196" s="141" t="s">
        <v>439</v>
      </c>
      <c r="F196" s="142" t="s">
        <v>440</v>
      </c>
      <c r="G196" s="143" t="s">
        <v>154</v>
      </c>
      <c r="H196" s="144">
        <v>105.04</v>
      </c>
      <c r="I196" s="145">
        <v>29.61</v>
      </c>
      <c r="J196" s="145">
        <f>ROUND(I196*H196,2)</f>
        <v>3110.23</v>
      </c>
      <c r="K196" s="146"/>
      <c r="L196" s="29"/>
      <c r="M196" s="147" t="s">
        <v>1</v>
      </c>
      <c r="N196" s="148" t="s">
        <v>37</v>
      </c>
      <c r="O196" s="149">
        <v>0</v>
      </c>
      <c r="P196" s="149">
        <f>O196*H196</f>
        <v>0</v>
      </c>
      <c r="Q196" s="149">
        <v>0</v>
      </c>
      <c r="R196" s="149">
        <f>Q196*H196</f>
        <v>0</v>
      </c>
      <c r="S196" s="149">
        <v>0</v>
      </c>
      <c r="T196" s="150">
        <f>S196*H196</f>
        <v>0</v>
      </c>
      <c r="AR196" s="151" t="s">
        <v>189</v>
      </c>
      <c r="AT196" s="151" t="s">
        <v>151</v>
      </c>
      <c r="AU196" s="151" t="s">
        <v>83</v>
      </c>
      <c r="AY196" s="17" t="s">
        <v>148</v>
      </c>
      <c r="BE196" s="152">
        <f>IF(N196="základná",J196,0)</f>
        <v>0</v>
      </c>
      <c r="BF196" s="152">
        <f>IF(N196="znížená",J196,0)</f>
        <v>3110.23</v>
      </c>
      <c r="BG196" s="152">
        <f>IF(N196="zákl. prenesená",J196,0)</f>
        <v>0</v>
      </c>
      <c r="BH196" s="152">
        <f>IF(N196="zníž. prenesená",J196,0)</f>
        <v>0</v>
      </c>
      <c r="BI196" s="152">
        <f>IF(N196="nulová",J196,0)</f>
        <v>0</v>
      </c>
      <c r="BJ196" s="17" t="s">
        <v>83</v>
      </c>
      <c r="BK196" s="152">
        <f>ROUND(I196*H196,2)</f>
        <v>3110.23</v>
      </c>
      <c r="BL196" s="17" t="s">
        <v>189</v>
      </c>
      <c r="BM196" s="151" t="s">
        <v>293</v>
      </c>
    </row>
    <row r="197" spans="2:65" s="12" customFormat="1" ht="12">
      <c r="B197" s="153"/>
      <c r="D197" s="154" t="s">
        <v>156</v>
      </c>
      <c r="E197" s="155" t="s">
        <v>1</v>
      </c>
      <c r="F197" s="156" t="s">
        <v>441</v>
      </c>
      <c r="H197" s="157">
        <v>105.04</v>
      </c>
      <c r="L197" s="153"/>
      <c r="M197" s="158"/>
      <c r="T197" s="159"/>
      <c r="AT197" s="155" t="s">
        <v>156</v>
      </c>
      <c r="AU197" s="155" t="s">
        <v>83</v>
      </c>
      <c r="AV197" s="12" t="s">
        <v>83</v>
      </c>
      <c r="AW197" s="12" t="s">
        <v>28</v>
      </c>
      <c r="AX197" s="12" t="s">
        <v>71</v>
      </c>
      <c r="AY197" s="155" t="s">
        <v>148</v>
      </c>
    </row>
    <row r="198" spans="2:65" s="13" customFormat="1" ht="12">
      <c r="B198" s="160"/>
      <c r="D198" s="154" t="s">
        <v>156</v>
      </c>
      <c r="E198" s="161" t="s">
        <v>1</v>
      </c>
      <c r="F198" s="162" t="s">
        <v>158</v>
      </c>
      <c r="H198" s="163">
        <v>105.04</v>
      </c>
      <c r="L198" s="160"/>
      <c r="M198" s="164"/>
      <c r="T198" s="165"/>
      <c r="AT198" s="161" t="s">
        <v>156</v>
      </c>
      <c r="AU198" s="161" t="s">
        <v>83</v>
      </c>
      <c r="AV198" s="13" t="s">
        <v>155</v>
      </c>
      <c r="AW198" s="13" t="s">
        <v>28</v>
      </c>
      <c r="AX198" s="13" t="s">
        <v>12</v>
      </c>
      <c r="AY198" s="161" t="s">
        <v>148</v>
      </c>
    </row>
    <row r="199" spans="2:65" s="1" customFormat="1" ht="37.75" customHeight="1">
      <c r="B199" s="139"/>
      <c r="C199" s="140" t="s">
        <v>296</v>
      </c>
      <c r="D199" s="140" t="s">
        <v>151</v>
      </c>
      <c r="E199" s="141" t="s">
        <v>442</v>
      </c>
      <c r="F199" s="142" t="s">
        <v>443</v>
      </c>
      <c r="G199" s="143" t="s">
        <v>154</v>
      </c>
      <c r="H199" s="144">
        <v>6.77</v>
      </c>
      <c r="I199" s="145">
        <v>31.12</v>
      </c>
      <c r="J199" s="145">
        <f>ROUND(I199*H199,2)</f>
        <v>210.68</v>
      </c>
      <c r="K199" s="146"/>
      <c r="L199" s="29"/>
      <c r="M199" s="147" t="s">
        <v>1</v>
      </c>
      <c r="N199" s="148" t="s">
        <v>37</v>
      </c>
      <c r="O199" s="149">
        <v>0</v>
      </c>
      <c r="P199" s="149">
        <f>O199*H199</f>
        <v>0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AR199" s="151" t="s">
        <v>189</v>
      </c>
      <c r="AT199" s="151" t="s">
        <v>151</v>
      </c>
      <c r="AU199" s="151" t="s">
        <v>83</v>
      </c>
      <c r="AY199" s="17" t="s">
        <v>148</v>
      </c>
      <c r="BE199" s="152">
        <f>IF(N199="základná",J199,0)</f>
        <v>0</v>
      </c>
      <c r="BF199" s="152">
        <f>IF(N199="znížená",J199,0)</f>
        <v>210.68</v>
      </c>
      <c r="BG199" s="152">
        <f>IF(N199="zákl. prenesená",J199,0)</f>
        <v>0</v>
      </c>
      <c r="BH199" s="152">
        <f>IF(N199="zníž. prenesená",J199,0)</f>
        <v>0</v>
      </c>
      <c r="BI199" s="152">
        <f>IF(N199="nulová",J199,0)</f>
        <v>0</v>
      </c>
      <c r="BJ199" s="17" t="s">
        <v>83</v>
      </c>
      <c r="BK199" s="152">
        <f>ROUND(I199*H199,2)</f>
        <v>210.68</v>
      </c>
      <c r="BL199" s="17" t="s">
        <v>189</v>
      </c>
      <c r="BM199" s="151" t="s">
        <v>299</v>
      </c>
    </row>
    <row r="200" spans="2:65" s="12" customFormat="1" ht="12">
      <c r="B200" s="153"/>
      <c r="D200" s="154" t="s">
        <v>156</v>
      </c>
      <c r="E200" s="155" t="s">
        <v>1</v>
      </c>
      <c r="F200" s="156" t="s">
        <v>444</v>
      </c>
      <c r="H200" s="157">
        <v>6.77</v>
      </c>
      <c r="L200" s="153"/>
      <c r="M200" s="158"/>
      <c r="T200" s="159"/>
      <c r="AT200" s="155" t="s">
        <v>156</v>
      </c>
      <c r="AU200" s="155" t="s">
        <v>83</v>
      </c>
      <c r="AV200" s="12" t="s">
        <v>83</v>
      </c>
      <c r="AW200" s="12" t="s">
        <v>28</v>
      </c>
      <c r="AX200" s="12" t="s">
        <v>71</v>
      </c>
      <c r="AY200" s="155" t="s">
        <v>148</v>
      </c>
    </row>
    <row r="201" spans="2:65" s="13" customFormat="1" ht="12">
      <c r="B201" s="160"/>
      <c r="D201" s="154" t="s">
        <v>156</v>
      </c>
      <c r="E201" s="161" t="s">
        <v>1</v>
      </c>
      <c r="F201" s="162" t="s">
        <v>158</v>
      </c>
      <c r="H201" s="163">
        <v>6.77</v>
      </c>
      <c r="L201" s="160"/>
      <c r="M201" s="164"/>
      <c r="T201" s="165"/>
      <c r="AT201" s="161" t="s">
        <v>156</v>
      </c>
      <c r="AU201" s="161" t="s">
        <v>83</v>
      </c>
      <c r="AV201" s="13" t="s">
        <v>155</v>
      </c>
      <c r="AW201" s="13" t="s">
        <v>28</v>
      </c>
      <c r="AX201" s="13" t="s">
        <v>12</v>
      </c>
      <c r="AY201" s="161" t="s">
        <v>148</v>
      </c>
    </row>
    <row r="202" spans="2:65" s="1" customFormat="1" ht="24.25" customHeight="1">
      <c r="B202" s="139"/>
      <c r="C202" s="140" t="s">
        <v>226</v>
      </c>
      <c r="D202" s="140" t="s">
        <v>151</v>
      </c>
      <c r="E202" s="141" t="s">
        <v>445</v>
      </c>
      <c r="F202" s="142" t="s">
        <v>446</v>
      </c>
      <c r="G202" s="143" t="s">
        <v>357</v>
      </c>
      <c r="H202" s="144">
        <v>168.4</v>
      </c>
      <c r="I202" s="145">
        <v>0.52800002999999995</v>
      </c>
      <c r="J202" s="145">
        <f>ROUND(I202*H202,2)</f>
        <v>88.92</v>
      </c>
      <c r="K202" s="146"/>
      <c r="L202" s="29"/>
      <c r="M202" s="147" t="s">
        <v>1</v>
      </c>
      <c r="N202" s="148" t="s">
        <v>37</v>
      </c>
      <c r="O202" s="149">
        <v>0</v>
      </c>
      <c r="P202" s="149">
        <f>O202*H202</f>
        <v>0</v>
      </c>
      <c r="Q202" s="149">
        <v>0</v>
      </c>
      <c r="R202" s="149">
        <f>Q202*H202</f>
        <v>0</v>
      </c>
      <c r="S202" s="149">
        <v>0</v>
      </c>
      <c r="T202" s="150">
        <f>S202*H202</f>
        <v>0</v>
      </c>
      <c r="AR202" s="151" t="s">
        <v>189</v>
      </c>
      <c r="AT202" s="151" t="s">
        <v>151</v>
      </c>
      <c r="AU202" s="151" t="s">
        <v>83</v>
      </c>
      <c r="AY202" s="17" t="s">
        <v>148</v>
      </c>
      <c r="BE202" s="152">
        <f>IF(N202="základná",J202,0)</f>
        <v>0</v>
      </c>
      <c r="BF202" s="152">
        <f>IF(N202="znížená",J202,0)</f>
        <v>88.92</v>
      </c>
      <c r="BG202" s="152">
        <f>IF(N202="zákl. prenesená",J202,0)</f>
        <v>0</v>
      </c>
      <c r="BH202" s="152">
        <f>IF(N202="zníž. prenesená",J202,0)</f>
        <v>0</v>
      </c>
      <c r="BI202" s="152">
        <f>IF(N202="nulová",J202,0)</f>
        <v>0</v>
      </c>
      <c r="BJ202" s="17" t="s">
        <v>83</v>
      </c>
      <c r="BK202" s="152">
        <f>ROUND(I202*H202,2)</f>
        <v>88.92</v>
      </c>
      <c r="BL202" s="17" t="s">
        <v>189</v>
      </c>
      <c r="BM202" s="151" t="s">
        <v>304</v>
      </c>
    </row>
    <row r="203" spans="2:65" s="11" customFormat="1" ht="22.75" customHeight="1">
      <c r="B203" s="128"/>
      <c r="D203" s="129" t="s">
        <v>70</v>
      </c>
      <c r="E203" s="137" t="s">
        <v>447</v>
      </c>
      <c r="F203" s="137" t="s">
        <v>448</v>
      </c>
      <c r="J203" s="138">
        <f>BK203</f>
        <v>4293.0599999999995</v>
      </c>
      <c r="L203" s="128"/>
      <c r="M203" s="132"/>
      <c r="P203" s="133">
        <f>SUM(P204:P220)</f>
        <v>0</v>
      </c>
      <c r="R203" s="133">
        <f>SUM(R204:R220)</f>
        <v>0</v>
      </c>
      <c r="T203" s="134">
        <f>SUM(T204:T220)</f>
        <v>0</v>
      </c>
      <c r="AR203" s="129" t="s">
        <v>83</v>
      </c>
      <c r="AT203" s="135" t="s">
        <v>70</v>
      </c>
      <c r="AU203" s="135" t="s">
        <v>12</v>
      </c>
      <c r="AY203" s="129" t="s">
        <v>148</v>
      </c>
      <c r="BK203" s="136">
        <f>SUM(BK204:BK220)</f>
        <v>4293.0599999999995</v>
      </c>
    </row>
    <row r="204" spans="2:65" s="1" customFormat="1" ht="24.25" customHeight="1">
      <c r="B204" s="139"/>
      <c r="C204" s="140" t="s">
        <v>308</v>
      </c>
      <c r="D204" s="140" t="s">
        <v>151</v>
      </c>
      <c r="E204" s="141" t="s">
        <v>449</v>
      </c>
      <c r="F204" s="142" t="s">
        <v>450</v>
      </c>
      <c r="G204" s="143" t="s">
        <v>231</v>
      </c>
      <c r="H204" s="144">
        <v>66.664000000000001</v>
      </c>
      <c r="I204" s="145">
        <v>3.31</v>
      </c>
      <c r="J204" s="145">
        <f>ROUND(I204*H204,2)</f>
        <v>220.66</v>
      </c>
      <c r="K204" s="146"/>
      <c r="L204" s="29"/>
      <c r="M204" s="147" t="s">
        <v>1</v>
      </c>
      <c r="N204" s="148" t="s">
        <v>37</v>
      </c>
      <c r="O204" s="149">
        <v>0</v>
      </c>
      <c r="P204" s="149">
        <f>O204*H204</f>
        <v>0</v>
      </c>
      <c r="Q204" s="149">
        <v>0</v>
      </c>
      <c r="R204" s="149">
        <f>Q204*H204</f>
        <v>0</v>
      </c>
      <c r="S204" s="149">
        <v>0</v>
      </c>
      <c r="T204" s="150">
        <f>S204*H204</f>
        <v>0</v>
      </c>
      <c r="AR204" s="151" t="s">
        <v>189</v>
      </c>
      <c r="AT204" s="151" t="s">
        <v>151</v>
      </c>
      <c r="AU204" s="151" t="s">
        <v>83</v>
      </c>
      <c r="AY204" s="17" t="s">
        <v>148</v>
      </c>
      <c r="BE204" s="152">
        <f>IF(N204="základná",J204,0)</f>
        <v>0</v>
      </c>
      <c r="BF204" s="152">
        <f>IF(N204="znížená",J204,0)</f>
        <v>220.66</v>
      </c>
      <c r="BG204" s="152">
        <f>IF(N204="zákl. prenesená",J204,0)</f>
        <v>0</v>
      </c>
      <c r="BH204" s="152">
        <f>IF(N204="zníž. prenesená",J204,0)</f>
        <v>0</v>
      </c>
      <c r="BI204" s="152">
        <f>IF(N204="nulová",J204,0)</f>
        <v>0</v>
      </c>
      <c r="BJ204" s="17" t="s">
        <v>83</v>
      </c>
      <c r="BK204" s="152">
        <f>ROUND(I204*H204,2)</f>
        <v>220.66</v>
      </c>
      <c r="BL204" s="17" t="s">
        <v>189</v>
      </c>
      <c r="BM204" s="151" t="s">
        <v>311</v>
      </c>
    </row>
    <row r="205" spans="2:65" s="12" customFormat="1" ht="12">
      <c r="B205" s="153"/>
      <c r="D205" s="154" t="s">
        <v>156</v>
      </c>
      <c r="E205" s="155" t="s">
        <v>1</v>
      </c>
      <c r="F205" s="156" t="s">
        <v>451</v>
      </c>
      <c r="H205" s="157">
        <v>66.664000000000001</v>
      </c>
      <c r="L205" s="153"/>
      <c r="M205" s="158"/>
      <c r="T205" s="159"/>
      <c r="AT205" s="155" t="s">
        <v>156</v>
      </c>
      <c r="AU205" s="155" t="s">
        <v>83</v>
      </c>
      <c r="AV205" s="12" t="s">
        <v>83</v>
      </c>
      <c r="AW205" s="12" t="s">
        <v>28</v>
      </c>
      <c r="AX205" s="12" t="s">
        <v>71</v>
      </c>
      <c r="AY205" s="155" t="s">
        <v>148</v>
      </c>
    </row>
    <row r="206" spans="2:65" s="13" customFormat="1" ht="12">
      <c r="B206" s="160"/>
      <c r="D206" s="154" t="s">
        <v>156</v>
      </c>
      <c r="E206" s="161" t="s">
        <v>1</v>
      </c>
      <c r="F206" s="162" t="s">
        <v>158</v>
      </c>
      <c r="H206" s="163">
        <v>66.664000000000001</v>
      </c>
      <c r="L206" s="160"/>
      <c r="M206" s="164"/>
      <c r="T206" s="165"/>
      <c r="AT206" s="161" t="s">
        <v>156</v>
      </c>
      <c r="AU206" s="161" t="s">
        <v>83</v>
      </c>
      <c r="AV206" s="13" t="s">
        <v>155</v>
      </c>
      <c r="AW206" s="13" t="s">
        <v>28</v>
      </c>
      <c r="AX206" s="13" t="s">
        <v>12</v>
      </c>
      <c r="AY206" s="161" t="s">
        <v>148</v>
      </c>
    </row>
    <row r="207" spans="2:65" s="1" customFormat="1" ht="21.75" customHeight="1">
      <c r="B207" s="139"/>
      <c r="C207" s="140" t="s">
        <v>232</v>
      </c>
      <c r="D207" s="140" t="s">
        <v>151</v>
      </c>
      <c r="E207" s="141" t="s">
        <v>452</v>
      </c>
      <c r="F207" s="142" t="s">
        <v>453</v>
      </c>
      <c r="G207" s="143" t="s">
        <v>154</v>
      </c>
      <c r="H207" s="144">
        <v>100.854</v>
      </c>
      <c r="I207" s="145">
        <v>23.74</v>
      </c>
      <c r="J207" s="145">
        <f>ROUND(I207*H207,2)</f>
        <v>2394.27</v>
      </c>
      <c r="K207" s="146"/>
      <c r="L207" s="29"/>
      <c r="M207" s="147" t="s">
        <v>1</v>
      </c>
      <c r="N207" s="148" t="s">
        <v>37</v>
      </c>
      <c r="O207" s="149">
        <v>0</v>
      </c>
      <c r="P207" s="149">
        <f>O207*H207</f>
        <v>0</v>
      </c>
      <c r="Q207" s="149">
        <v>0</v>
      </c>
      <c r="R207" s="149">
        <f>Q207*H207</f>
        <v>0</v>
      </c>
      <c r="S207" s="149">
        <v>0</v>
      </c>
      <c r="T207" s="150">
        <f>S207*H207</f>
        <v>0</v>
      </c>
      <c r="AR207" s="151" t="s">
        <v>189</v>
      </c>
      <c r="AT207" s="151" t="s">
        <v>151</v>
      </c>
      <c r="AU207" s="151" t="s">
        <v>83</v>
      </c>
      <c r="AY207" s="17" t="s">
        <v>148</v>
      </c>
      <c r="BE207" s="152">
        <f>IF(N207="základná",J207,0)</f>
        <v>0</v>
      </c>
      <c r="BF207" s="152">
        <f>IF(N207="znížená",J207,0)</f>
        <v>2394.27</v>
      </c>
      <c r="BG207" s="152">
        <f>IF(N207="zákl. prenesená",J207,0)</f>
        <v>0</v>
      </c>
      <c r="BH207" s="152">
        <f>IF(N207="zníž. prenesená",J207,0)</f>
        <v>0</v>
      </c>
      <c r="BI207" s="152">
        <f>IF(N207="nulová",J207,0)</f>
        <v>0</v>
      </c>
      <c r="BJ207" s="17" t="s">
        <v>83</v>
      </c>
      <c r="BK207" s="152">
        <f>ROUND(I207*H207,2)</f>
        <v>2394.27</v>
      </c>
      <c r="BL207" s="17" t="s">
        <v>189</v>
      </c>
      <c r="BM207" s="151" t="s">
        <v>314</v>
      </c>
    </row>
    <row r="208" spans="2:65" s="12" customFormat="1" ht="12">
      <c r="B208" s="153"/>
      <c r="D208" s="154" t="s">
        <v>156</v>
      </c>
      <c r="E208" s="155" t="s">
        <v>1</v>
      </c>
      <c r="F208" s="156" t="s">
        <v>454</v>
      </c>
      <c r="H208" s="157">
        <v>57.871000000000002</v>
      </c>
      <c r="L208" s="153"/>
      <c r="M208" s="158"/>
      <c r="T208" s="159"/>
      <c r="AT208" s="155" t="s">
        <v>156</v>
      </c>
      <c r="AU208" s="155" t="s">
        <v>83</v>
      </c>
      <c r="AV208" s="12" t="s">
        <v>83</v>
      </c>
      <c r="AW208" s="12" t="s">
        <v>28</v>
      </c>
      <c r="AX208" s="12" t="s">
        <v>71</v>
      </c>
      <c r="AY208" s="155" t="s">
        <v>148</v>
      </c>
    </row>
    <row r="209" spans="2:65" s="14" customFormat="1" ht="12">
      <c r="B209" s="180"/>
      <c r="D209" s="154" t="s">
        <v>156</v>
      </c>
      <c r="E209" s="181" t="s">
        <v>1</v>
      </c>
      <c r="F209" s="182" t="s">
        <v>455</v>
      </c>
      <c r="H209" s="183">
        <v>57.871000000000002</v>
      </c>
      <c r="L209" s="180"/>
      <c r="M209" s="184"/>
      <c r="T209" s="185"/>
      <c r="AT209" s="181" t="s">
        <v>156</v>
      </c>
      <c r="AU209" s="181" t="s">
        <v>83</v>
      </c>
      <c r="AV209" s="14" t="s">
        <v>163</v>
      </c>
      <c r="AW209" s="14" t="s">
        <v>28</v>
      </c>
      <c r="AX209" s="14" t="s">
        <v>71</v>
      </c>
      <c r="AY209" s="181" t="s">
        <v>148</v>
      </c>
    </row>
    <row r="210" spans="2:65" s="12" customFormat="1" ht="12">
      <c r="B210" s="153"/>
      <c r="D210" s="154" t="s">
        <v>156</v>
      </c>
      <c r="E210" s="155" t="s">
        <v>1</v>
      </c>
      <c r="F210" s="156" t="s">
        <v>456</v>
      </c>
      <c r="H210" s="157">
        <v>25.123999999999999</v>
      </c>
      <c r="L210" s="153"/>
      <c r="M210" s="158"/>
      <c r="T210" s="159"/>
      <c r="AT210" s="155" t="s">
        <v>156</v>
      </c>
      <c r="AU210" s="155" t="s">
        <v>83</v>
      </c>
      <c r="AV210" s="12" t="s">
        <v>83</v>
      </c>
      <c r="AW210" s="12" t="s">
        <v>28</v>
      </c>
      <c r="AX210" s="12" t="s">
        <v>71</v>
      </c>
      <c r="AY210" s="155" t="s">
        <v>148</v>
      </c>
    </row>
    <row r="211" spans="2:65" s="14" customFormat="1" ht="12">
      <c r="B211" s="180"/>
      <c r="D211" s="154" t="s">
        <v>156</v>
      </c>
      <c r="E211" s="181" t="s">
        <v>1</v>
      </c>
      <c r="F211" s="182" t="s">
        <v>455</v>
      </c>
      <c r="H211" s="183">
        <v>25.123999999999999</v>
      </c>
      <c r="L211" s="180"/>
      <c r="M211" s="184"/>
      <c r="T211" s="185"/>
      <c r="AT211" s="181" t="s">
        <v>156</v>
      </c>
      <c r="AU211" s="181" t="s">
        <v>83</v>
      </c>
      <c r="AV211" s="14" t="s">
        <v>163</v>
      </c>
      <c r="AW211" s="14" t="s">
        <v>28</v>
      </c>
      <c r="AX211" s="14" t="s">
        <v>71</v>
      </c>
      <c r="AY211" s="181" t="s">
        <v>148</v>
      </c>
    </row>
    <row r="212" spans="2:65" s="12" customFormat="1" ht="12">
      <c r="B212" s="153"/>
      <c r="D212" s="154" t="s">
        <v>156</v>
      </c>
      <c r="E212" s="155" t="s">
        <v>1</v>
      </c>
      <c r="F212" s="156" t="s">
        <v>457</v>
      </c>
      <c r="H212" s="157">
        <v>10.859</v>
      </c>
      <c r="L212" s="153"/>
      <c r="M212" s="158"/>
      <c r="T212" s="159"/>
      <c r="AT212" s="155" t="s">
        <v>156</v>
      </c>
      <c r="AU212" s="155" t="s">
        <v>83</v>
      </c>
      <c r="AV212" s="12" t="s">
        <v>83</v>
      </c>
      <c r="AW212" s="12" t="s">
        <v>28</v>
      </c>
      <c r="AX212" s="12" t="s">
        <v>71</v>
      </c>
      <c r="AY212" s="155" t="s">
        <v>148</v>
      </c>
    </row>
    <row r="213" spans="2:65" s="14" customFormat="1" ht="12">
      <c r="B213" s="180"/>
      <c r="D213" s="154" t="s">
        <v>156</v>
      </c>
      <c r="E213" s="181" t="s">
        <v>1</v>
      </c>
      <c r="F213" s="182" t="s">
        <v>455</v>
      </c>
      <c r="H213" s="183">
        <v>10.859</v>
      </c>
      <c r="L213" s="180"/>
      <c r="M213" s="184"/>
      <c r="T213" s="185"/>
      <c r="AT213" s="181" t="s">
        <v>156</v>
      </c>
      <c r="AU213" s="181" t="s">
        <v>83</v>
      </c>
      <c r="AV213" s="14" t="s">
        <v>163</v>
      </c>
      <c r="AW213" s="14" t="s">
        <v>28</v>
      </c>
      <c r="AX213" s="14" t="s">
        <v>71</v>
      </c>
      <c r="AY213" s="181" t="s">
        <v>148</v>
      </c>
    </row>
    <row r="214" spans="2:65" s="12" customFormat="1" ht="12">
      <c r="B214" s="153"/>
      <c r="D214" s="154" t="s">
        <v>156</v>
      </c>
      <c r="E214" s="155" t="s">
        <v>1</v>
      </c>
      <c r="F214" s="156" t="s">
        <v>182</v>
      </c>
      <c r="H214" s="157">
        <v>7</v>
      </c>
      <c r="L214" s="153"/>
      <c r="M214" s="158"/>
      <c r="T214" s="159"/>
      <c r="AT214" s="155" t="s">
        <v>156</v>
      </c>
      <c r="AU214" s="155" t="s">
        <v>83</v>
      </c>
      <c r="AV214" s="12" t="s">
        <v>83</v>
      </c>
      <c r="AW214" s="12" t="s">
        <v>28</v>
      </c>
      <c r="AX214" s="12" t="s">
        <v>71</v>
      </c>
      <c r="AY214" s="155" t="s">
        <v>148</v>
      </c>
    </row>
    <row r="215" spans="2:65" s="14" customFormat="1" ht="12">
      <c r="B215" s="180"/>
      <c r="D215" s="154" t="s">
        <v>156</v>
      </c>
      <c r="E215" s="181" t="s">
        <v>1</v>
      </c>
      <c r="F215" s="182" t="s">
        <v>455</v>
      </c>
      <c r="H215" s="183">
        <v>7</v>
      </c>
      <c r="L215" s="180"/>
      <c r="M215" s="184"/>
      <c r="T215" s="185"/>
      <c r="AT215" s="181" t="s">
        <v>156</v>
      </c>
      <c r="AU215" s="181" t="s">
        <v>83</v>
      </c>
      <c r="AV215" s="14" t="s">
        <v>163</v>
      </c>
      <c r="AW215" s="14" t="s">
        <v>28</v>
      </c>
      <c r="AX215" s="14" t="s">
        <v>71</v>
      </c>
      <c r="AY215" s="181" t="s">
        <v>148</v>
      </c>
    </row>
    <row r="216" spans="2:65" s="13" customFormat="1" ht="12">
      <c r="B216" s="160"/>
      <c r="D216" s="154" t="s">
        <v>156</v>
      </c>
      <c r="E216" s="161" t="s">
        <v>1</v>
      </c>
      <c r="F216" s="162" t="s">
        <v>158</v>
      </c>
      <c r="H216" s="163">
        <v>100.854</v>
      </c>
      <c r="L216" s="160"/>
      <c r="M216" s="164"/>
      <c r="T216" s="165"/>
      <c r="AT216" s="161" t="s">
        <v>156</v>
      </c>
      <c r="AU216" s="161" t="s">
        <v>83</v>
      </c>
      <c r="AV216" s="13" t="s">
        <v>155</v>
      </c>
      <c r="AW216" s="13" t="s">
        <v>28</v>
      </c>
      <c r="AX216" s="13" t="s">
        <v>12</v>
      </c>
      <c r="AY216" s="161" t="s">
        <v>148</v>
      </c>
    </row>
    <row r="217" spans="2:65" s="1" customFormat="1" ht="16.5" customHeight="1">
      <c r="B217" s="139"/>
      <c r="C217" s="170" t="s">
        <v>315</v>
      </c>
      <c r="D217" s="170" t="s">
        <v>408</v>
      </c>
      <c r="E217" s="171" t="s">
        <v>458</v>
      </c>
      <c r="F217" s="172" t="s">
        <v>459</v>
      </c>
      <c r="G217" s="173" t="s">
        <v>154</v>
      </c>
      <c r="H217" s="174">
        <v>115.982</v>
      </c>
      <c r="I217" s="175">
        <v>13.2</v>
      </c>
      <c r="J217" s="175">
        <f>ROUND(I217*H217,2)</f>
        <v>1530.96</v>
      </c>
      <c r="K217" s="176"/>
      <c r="L217" s="177"/>
      <c r="M217" s="178" t="s">
        <v>1</v>
      </c>
      <c r="N217" s="179" t="s">
        <v>37</v>
      </c>
      <c r="O217" s="149">
        <v>0</v>
      </c>
      <c r="P217" s="149">
        <f>O217*H217</f>
        <v>0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AR217" s="151" t="s">
        <v>226</v>
      </c>
      <c r="AT217" s="151" t="s">
        <v>408</v>
      </c>
      <c r="AU217" s="151" t="s">
        <v>83</v>
      </c>
      <c r="AY217" s="17" t="s">
        <v>148</v>
      </c>
      <c r="BE217" s="152">
        <f>IF(N217="základná",J217,0)</f>
        <v>0</v>
      </c>
      <c r="BF217" s="152">
        <f>IF(N217="znížená",J217,0)</f>
        <v>1530.96</v>
      </c>
      <c r="BG217" s="152">
        <f>IF(N217="zákl. prenesená",J217,0)</f>
        <v>0</v>
      </c>
      <c r="BH217" s="152">
        <f>IF(N217="zníž. prenesená",J217,0)</f>
        <v>0</v>
      </c>
      <c r="BI217" s="152">
        <f>IF(N217="nulová",J217,0)</f>
        <v>0</v>
      </c>
      <c r="BJ217" s="17" t="s">
        <v>83</v>
      </c>
      <c r="BK217" s="152">
        <f>ROUND(I217*H217,2)</f>
        <v>1530.96</v>
      </c>
      <c r="BL217" s="17" t="s">
        <v>189</v>
      </c>
      <c r="BM217" s="151" t="s">
        <v>318</v>
      </c>
    </row>
    <row r="218" spans="2:65" s="12" customFormat="1" ht="12">
      <c r="B218" s="153"/>
      <c r="D218" s="154" t="s">
        <v>156</v>
      </c>
      <c r="E218" s="155" t="s">
        <v>1</v>
      </c>
      <c r="F218" s="156" t="s">
        <v>460</v>
      </c>
      <c r="H218" s="157">
        <v>115.982</v>
      </c>
      <c r="L218" s="153"/>
      <c r="M218" s="158"/>
      <c r="T218" s="159"/>
      <c r="AT218" s="155" t="s">
        <v>156</v>
      </c>
      <c r="AU218" s="155" t="s">
        <v>83</v>
      </c>
      <c r="AV218" s="12" t="s">
        <v>83</v>
      </c>
      <c r="AW218" s="12" t="s">
        <v>28</v>
      </c>
      <c r="AX218" s="12" t="s">
        <v>71</v>
      </c>
      <c r="AY218" s="155" t="s">
        <v>148</v>
      </c>
    </row>
    <row r="219" spans="2:65" s="13" customFormat="1" ht="12">
      <c r="B219" s="160"/>
      <c r="D219" s="154" t="s">
        <v>156</v>
      </c>
      <c r="E219" s="161" t="s">
        <v>1</v>
      </c>
      <c r="F219" s="162" t="s">
        <v>158</v>
      </c>
      <c r="H219" s="163">
        <v>115.982</v>
      </c>
      <c r="L219" s="160"/>
      <c r="M219" s="164"/>
      <c r="T219" s="165"/>
      <c r="AT219" s="161" t="s">
        <v>156</v>
      </c>
      <c r="AU219" s="161" t="s">
        <v>83</v>
      </c>
      <c r="AV219" s="13" t="s">
        <v>155</v>
      </c>
      <c r="AW219" s="13" t="s">
        <v>28</v>
      </c>
      <c r="AX219" s="13" t="s">
        <v>12</v>
      </c>
      <c r="AY219" s="161" t="s">
        <v>148</v>
      </c>
    </row>
    <row r="220" spans="2:65" s="1" customFormat="1" ht="24.25" customHeight="1">
      <c r="B220" s="139"/>
      <c r="C220" s="140" t="s">
        <v>236</v>
      </c>
      <c r="D220" s="140" t="s">
        <v>151</v>
      </c>
      <c r="E220" s="141" t="s">
        <v>461</v>
      </c>
      <c r="F220" s="142" t="s">
        <v>462</v>
      </c>
      <c r="G220" s="143" t="s">
        <v>357</v>
      </c>
      <c r="H220" s="144">
        <v>47.11</v>
      </c>
      <c r="I220" s="145">
        <v>3.1240001799999999</v>
      </c>
      <c r="J220" s="145">
        <f>ROUND(I220*H220,2)</f>
        <v>147.16999999999999</v>
      </c>
      <c r="K220" s="146"/>
      <c r="L220" s="29"/>
      <c r="M220" s="147" t="s">
        <v>1</v>
      </c>
      <c r="N220" s="148" t="s">
        <v>37</v>
      </c>
      <c r="O220" s="149">
        <v>0</v>
      </c>
      <c r="P220" s="149">
        <f>O220*H220</f>
        <v>0</v>
      </c>
      <c r="Q220" s="149">
        <v>0</v>
      </c>
      <c r="R220" s="149">
        <f>Q220*H220</f>
        <v>0</v>
      </c>
      <c r="S220" s="149">
        <v>0</v>
      </c>
      <c r="T220" s="150">
        <f>S220*H220</f>
        <v>0</v>
      </c>
      <c r="AR220" s="151" t="s">
        <v>189</v>
      </c>
      <c r="AT220" s="151" t="s">
        <v>151</v>
      </c>
      <c r="AU220" s="151" t="s">
        <v>83</v>
      </c>
      <c r="AY220" s="17" t="s">
        <v>148</v>
      </c>
      <c r="BE220" s="152">
        <f>IF(N220="základná",J220,0)</f>
        <v>0</v>
      </c>
      <c r="BF220" s="152">
        <f>IF(N220="znížená",J220,0)</f>
        <v>147.16999999999999</v>
      </c>
      <c r="BG220" s="152">
        <f>IF(N220="zákl. prenesená",J220,0)</f>
        <v>0</v>
      </c>
      <c r="BH220" s="152">
        <f>IF(N220="zníž. prenesená",J220,0)</f>
        <v>0</v>
      </c>
      <c r="BI220" s="152">
        <f>IF(N220="nulová",J220,0)</f>
        <v>0</v>
      </c>
      <c r="BJ220" s="17" t="s">
        <v>83</v>
      </c>
      <c r="BK220" s="152">
        <f>ROUND(I220*H220,2)</f>
        <v>147.16999999999999</v>
      </c>
      <c r="BL220" s="17" t="s">
        <v>189</v>
      </c>
      <c r="BM220" s="151" t="s">
        <v>321</v>
      </c>
    </row>
    <row r="221" spans="2:65" s="11" customFormat="1" ht="22.75" customHeight="1">
      <c r="B221" s="128"/>
      <c r="D221" s="129" t="s">
        <v>70</v>
      </c>
      <c r="E221" s="137" t="s">
        <v>334</v>
      </c>
      <c r="F221" s="137" t="s">
        <v>335</v>
      </c>
      <c r="J221" s="138">
        <f>BK221</f>
        <v>12022.490000000002</v>
      </c>
      <c r="L221" s="128"/>
      <c r="M221" s="132"/>
      <c r="P221" s="133">
        <f>SUM(P222:P242)</f>
        <v>0</v>
      </c>
      <c r="R221" s="133">
        <f>SUM(R222:R242)</f>
        <v>0</v>
      </c>
      <c r="T221" s="134">
        <f>SUM(T222:T242)</f>
        <v>0</v>
      </c>
      <c r="AR221" s="129" t="s">
        <v>83</v>
      </c>
      <c r="AT221" s="135" t="s">
        <v>70</v>
      </c>
      <c r="AU221" s="135" t="s">
        <v>12</v>
      </c>
      <c r="AY221" s="129" t="s">
        <v>148</v>
      </c>
      <c r="BK221" s="136">
        <f>SUM(BK222:BK242)</f>
        <v>12022.490000000002</v>
      </c>
    </row>
    <row r="222" spans="2:65" s="1" customFormat="1" ht="16.5" customHeight="1">
      <c r="B222" s="139"/>
      <c r="C222" s="140" t="s">
        <v>322</v>
      </c>
      <c r="D222" s="140" t="s">
        <v>151</v>
      </c>
      <c r="E222" s="141" t="s">
        <v>463</v>
      </c>
      <c r="F222" s="142" t="s">
        <v>464</v>
      </c>
      <c r="G222" s="143" t="s">
        <v>231</v>
      </c>
      <c r="H222" s="144">
        <v>168</v>
      </c>
      <c r="I222" s="145">
        <v>8.52</v>
      </c>
      <c r="J222" s="145">
        <f>ROUND(I222*H222,2)</f>
        <v>1431.36</v>
      </c>
      <c r="K222" s="146"/>
      <c r="L222" s="29"/>
      <c r="M222" s="147" t="s">
        <v>1</v>
      </c>
      <c r="N222" s="148" t="s">
        <v>37</v>
      </c>
      <c r="O222" s="149">
        <v>0</v>
      </c>
      <c r="P222" s="149">
        <f>O222*H222</f>
        <v>0</v>
      </c>
      <c r="Q222" s="149">
        <v>0</v>
      </c>
      <c r="R222" s="149">
        <f>Q222*H222</f>
        <v>0</v>
      </c>
      <c r="S222" s="149">
        <v>0</v>
      </c>
      <c r="T222" s="150">
        <f>S222*H222</f>
        <v>0</v>
      </c>
      <c r="AR222" s="151" t="s">
        <v>189</v>
      </c>
      <c r="AT222" s="151" t="s">
        <v>151</v>
      </c>
      <c r="AU222" s="151" t="s">
        <v>83</v>
      </c>
      <c r="AY222" s="17" t="s">
        <v>148</v>
      </c>
      <c r="BE222" s="152">
        <f>IF(N222="základná",J222,0)</f>
        <v>0</v>
      </c>
      <c r="BF222" s="152">
        <f>IF(N222="znížená",J222,0)</f>
        <v>1431.36</v>
      </c>
      <c r="BG222" s="152">
        <f>IF(N222="zákl. prenesená",J222,0)</f>
        <v>0</v>
      </c>
      <c r="BH222" s="152">
        <f>IF(N222="zníž. prenesená",J222,0)</f>
        <v>0</v>
      </c>
      <c r="BI222" s="152">
        <f>IF(N222="nulová",J222,0)</f>
        <v>0</v>
      </c>
      <c r="BJ222" s="17" t="s">
        <v>83</v>
      </c>
      <c r="BK222" s="152">
        <f>ROUND(I222*H222,2)</f>
        <v>1431.36</v>
      </c>
      <c r="BL222" s="17" t="s">
        <v>189</v>
      </c>
      <c r="BM222" s="151" t="s">
        <v>325</v>
      </c>
    </row>
    <row r="223" spans="2:65" s="12" customFormat="1" ht="12">
      <c r="B223" s="153"/>
      <c r="D223" s="154" t="s">
        <v>156</v>
      </c>
      <c r="E223" s="155" t="s">
        <v>1</v>
      </c>
      <c r="F223" s="156" t="s">
        <v>465</v>
      </c>
      <c r="H223" s="157">
        <v>168</v>
      </c>
      <c r="L223" s="153"/>
      <c r="M223" s="158"/>
      <c r="T223" s="159"/>
      <c r="AT223" s="155" t="s">
        <v>156</v>
      </c>
      <c r="AU223" s="155" t="s">
        <v>83</v>
      </c>
      <c r="AV223" s="12" t="s">
        <v>83</v>
      </c>
      <c r="AW223" s="12" t="s">
        <v>28</v>
      </c>
      <c r="AX223" s="12" t="s">
        <v>71</v>
      </c>
      <c r="AY223" s="155" t="s">
        <v>148</v>
      </c>
    </row>
    <row r="224" spans="2:65" s="13" customFormat="1" ht="12">
      <c r="B224" s="160"/>
      <c r="D224" s="154" t="s">
        <v>156</v>
      </c>
      <c r="E224" s="161" t="s">
        <v>1</v>
      </c>
      <c r="F224" s="162" t="s">
        <v>158</v>
      </c>
      <c r="H224" s="163">
        <v>168</v>
      </c>
      <c r="L224" s="160"/>
      <c r="M224" s="164"/>
      <c r="T224" s="165"/>
      <c r="AT224" s="161" t="s">
        <v>156</v>
      </c>
      <c r="AU224" s="161" t="s">
        <v>83</v>
      </c>
      <c r="AV224" s="13" t="s">
        <v>155</v>
      </c>
      <c r="AW224" s="13" t="s">
        <v>28</v>
      </c>
      <c r="AX224" s="13" t="s">
        <v>12</v>
      </c>
      <c r="AY224" s="161" t="s">
        <v>148</v>
      </c>
    </row>
    <row r="225" spans="2:65" s="1" customFormat="1" ht="16.5" customHeight="1">
      <c r="B225" s="139"/>
      <c r="C225" s="140" t="s">
        <v>241</v>
      </c>
      <c r="D225" s="140" t="s">
        <v>151</v>
      </c>
      <c r="E225" s="141" t="s">
        <v>466</v>
      </c>
      <c r="F225" s="142" t="s">
        <v>467</v>
      </c>
      <c r="G225" s="143" t="s">
        <v>231</v>
      </c>
      <c r="H225" s="144">
        <v>18.3</v>
      </c>
      <c r="I225" s="145">
        <v>3.03</v>
      </c>
      <c r="J225" s="145">
        <f>ROUND(I225*H225,2)</f>
        <v>55.45</v>
      </c>
      <c r="K225" s="146"/>
      <c r="L225" s="29"/>
      <c r="M225" s="147" t="s">
        <v>1</v>
      </c>
      <c r="N225" s="148" t="s">
        <v>37</v>
      </c>
      <c r="O225" s="149">
        <v>0</v>
      </c>
      <c r="P225" s="149">
        <f>O225*H225</f>
        <v>0</v>
      </c>
      <c r="Q225" s="149">
        <v>0</v>
      </c>
      <c r="R225" s="149">
        <f>Q225*H225</f>
        <v>0</v>
      </c>
      <c r="S225" s="149">
        <v>0</v>
      </c>
      <c r="T225" s="150">
        <f>S225*H225</f>
        <v>0</v>
      </c>
      <c r="AR225" s="151" t="s">
        <v>189</v>
      </c>
      <c r="AT225" s="151" t="s">
        <v>151</v>
      </c>
      <c r="AU225" s="151" t="s">
        <v>83</v>
      </c>
      <c r="AY225" s="17" t="s">
        <v>148</v>
      </c>
      <c r="BE225" s="152">
        <f>IF(N225="základná",J225,0)</f>
        <v>0</v>
      </c>
      <c r="BF225" s="152">
        <f>IF(N225="znížená",J225,0)</f>
        <v>55.45</v>
      </c>
      <c r="BG225" s="152">
        <f>IF(N225="zákl. prenesená",J225,0)</f>
        <v>0</v>
      </c>
      <c r="BH225" s="152">
        <f>IF(N225="zníž. prenesená",J225,0)</f>
        <v>0</v>
      </c>
      <c r="BI225" s="152">
        <f>IF(N225="nulová",J225,0)</f>
        <v>0</v>
      </c>
      <c r="BJ225" s="17" t="s">
        <v>83</v>
      </c>
      <c r="BK225" s="152">
        <f>ROUND(I225*H225,2)</f>
        <v>55.45</v>
      </c>
      <c r="BL225" s="17" t="s">
        <v>189</v>
      </c>
      <c r="BM225" s="151" t="s">
        <v>328</v>
      </c>
    </row>
    <row r="226" spans="2:65" s="12" customFormat="1" ht="12">
      <c r="B226" s="153"/>
      <c r="D226" s="154" t="s">
        <v>156</v>
      </c>
      <c r="E226" s="155" t="s">
        <v>1</v>
      </c>
      <c r="F226" s="156" t="s">
        <v>468</v>
      </c>
      <c r="H226" s="157">
        <v>18.3</v>
      </c>
      <c r="L226" s="153"/>
      <c r="M226" s="158"/>
      <c r="T226" s="159"/>
      <c r="AT226" s="155" t="s">
        <v>156</v>
      </c>
      <c r="AU226" s="155" t="s">
        <v>83</v>
      </c>
      <c r="AV226" s="12" t="s">
        <v>83</v>
      </c>
      <c r="AW226" s="12" t="s">
        <v>28</v>
      </c>
      <c r="AX226" s="12" t="s">
        <v>71</v>
      </c>
      <c r="AY226" s="155" t="s">
        <v>148</v>
      </c>
    </row>
    <row r="227" spans="2:65" s="13" customFormat="1" ht="12">
      <c r="B227" s="160"/>
      <c r="D227" s="154" t="s">
        <v>156</v>
      </c>
      <c r="E227" s="161" t="s">
        <v>1</v>
      </c>
      <c r="F227" s="162" t="s">
        <v>158</v>
      </c>
      <c r="H227" s="163">
        <v>18.3</v>
      </c>
      <c r="L227" s="160"/>
      <c r="M227" s="164"/>
      <c r="T227" s="165"/>
      <c r="AT227" s="161" t="s">
        <v>156</v>
      </c>
      <c r="AU227" s="161" t="s">
        <v>83</v>
      </c>
      <c r="AV227" s="13" t="s">
        <v>155</v>
      </c>
      <c r="AW227" s="13" t="s">
        <v>28</v>
      </c>
      <c r="AX227" s="13" t="s">
        <v>12</v>
      </c>
      <c r="AY227" s="161" t="s">
        <v>148</v>
      </c>
    </row>
    <row r="228" spans="2:65" s="1" customFormat="1" ht="24.25" customHeight="1">
      <c r="B228" s="139"/>
      <c r="C228" s="140" t="s">
        <v>330</v>
      </c>
      <c r="D228" s="140" t="s">
        <v>151</v>
      </c>
      <c r="E228" s="141" t="s">
        <v>469</v>
      </c>
      <c r="F228" s="142" t="s">
        <v>470</v>
      </c>
      <c r="G228" s="143" t="s">
        <v>154</v>
      </c>
      <c r="H228" s="144">
        <v>216.55099999999999</v>
      </c>
      <c r="I228" s="145">
        <v>14.86</v>
      </c>
      <c r="J228" s="145">
        <f>ROUND(I228*H228,2)</f>
        <v>3217.95</v>
      </c>
      <c r="K228" s="146"/>
      <c r="L228" s="29"/>
      <c r="M228" s="147" t="s">
        <v>1</v>
      </c>
      <c r="N228" s="148" t="s">
        <v>37</v>
      </c>
      <c r="O228" s="149">
        <v>0</v>
      </c>
      <c r="P228" s="149">
        <f>O228*H228</f>
        <v>0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AR228" s="151" t="s">
        <v>189</v>
      </c>
      <c r="AT228" s="151" t="s">
        <v>151</v>
      </c>
      <c r="AU228" s="151" t="s">
        <v>83</v>
      </c>
      <c r="AY228" s="17" t="s">
        <v>148</v>
      </c>
      <c r="BE228" s="152">
        <f>IF(N228="základná",J228,0)</f>
        <v>0</v>
      </c>
      <c r="BF228" s="152">
        <f>IF(N228="znížená",J228,0)</f>
        <v>3217.95</v>
      </c>
      <c r="BG228" s="152">
        <f>IF(N228="zákl. prenesená",J228,0)</f>
        <v>0</v>
      </c>
      <c r="BH228" s="152">
        <f>IF(N228="zníž. prenesená",J228,0)</f>
        <v>0</v>
      </c>
      <c r="BI228" s="152">
        <f>IF(N228="nulová",J228,0)</f>
        <v>0</v>
      </c>
      <c r="BJ228" s="17" t="s">
        <v>83</v>
      </c>
      <c r="BK228" s="152">
        <f>ROUND(I228*H228,2)</f>
        <v>3217.95</v>
      </c>
      <c r="BL228" s="17" t="s">
        <v>189</v>
      </c>
      <c r="BM228" s="151" t="s">
        <v>333</v>
      </c>
    </row>
    <row r="229" spans="2:65" s="12" customFormat="1" ht="12">
      <c r="B229" s="153"/>
      <c r="D229" s="154" t="s">
        <v>156</v>
      </c>
      <c r="E229" s="155" t="s">
        <v>1</v>
      </c>
      <c r="F229" s="156" t="s">
        <v>471</v>
      </c>
      <c r="H229" s="157">
        <v>216.55099999999999</v>
      </c>
      <c r="L229" s="153"/>
      <c r="M229" s="158"/>
      <c r="T229" s="159"/>
      <c r="AT229" s="155" t="s">
        <v>156</v>
      </c>
      <c r="AU229" s="155" t="s">
        <v>83</v>
      </c>
      <c r="AV229" s="12" t="s">
        <v>83</v>
      </c>
      <c r="AW229" s="12" t="s">
        <v>28</v>
      </c>
      <c r="AX229" s="12" t="s">
        <v>71</v>
      </c>
      <c r="AY229" s="155" t="s">
        <v>148</v>
      </c>
    </row>
    <row r="230" spans="2:65" s="14" customFormat="1" ht="12">
      <c r="B230" s="180"/>
      <c r="D230" s="154" t="s">
        <v>156</v>
      </c>
      <c r="E230" s="181" t="s">
        <v>1</v>
      </c>
      <c r="F230" s="182" t="s">
        <v>455</v>
      </c>
      <c r="H230" s="183">
        <v>216.55099999999999</v>
      </c>
      <c r="L230" s="180"/>
      <c r="M230" s="184"/>
      <c r="T230" s="185"/>
      <c r="AT230" s="181" t="s">
        <v>156</v>
      </c>
      <c r="AU230" s="181" t="s">
        <v>83</v>
      </c>
      <c r="AV230" s="14" t="s">
        <v>163</v>
      </c>
      <c r="AW230" s="14" t="s">
        <v>28</v>
      </c>
      <c r="AX230" s="14" t="s">
        <v>71</v>
      </c>
      <c r="AY230" s="181" t="s">
        <v>148</v>
      </c>
    </row>
    <row r="231" spans="2:65" s="13" customFormat="1" ht="12">
      <c r="B231" s="160"/>
      <c r="D231" s="154" t="s">
        <v>156</v>
      </c>
      <c r="E231" s="161" t="s">
        <v>1</v>
      </c>
      <c r="F231" s="162" t="s">
        <v>158</v>
      </c>
      <c r="H231" s="163">
        <v>216.55099999999999</v>
      </c>
      <c r="L231" s="160"/>
      <c r="M231" s="164"/>
      <c r="T231" s="165"/>
      <c r="AT231" s="161" t="s">
        <v>156</v>
      </c>
      <c r="AU231" s="161" t="s">
        <v>83</v>
      </c>
      <c r="AV231" s="13" t="s">
        <v>155</v>
      </c>
      <c r="AW231" s="13" t="s">
        <v>28</v>
      </c>
      <c r="AX231" s="13" t="s">
        <v>12</v>
      </c>
      <c r="AY231" s="161" t="s">
        <v>148</v>
      </c>
    </row>
    <row r="232" spans="2:65" s="1" customFormat="1" ht="16.5" customHeight="1">
      <c r="B232" s="139"/>
      <c r="C232" s="170" t="s">
        <v>245</v>
      </c>
      <c r="D232" s="170" t="s">
        <v>408</v>
      </c>
      <c r="E232" s="171" t="s">
        <v>472</v>
      </c>
      <c r="F232" s="172" t="s">
        <v>473</v>
      </c>
      <c r="G232" s="173" t="s">
        <v>154</v>
      </c>
      <c r="H232" s="174">
        <v>249.03399999999999</v>
      </c>
      <c r="I232" s="175">
        <v>26.09</v>
      </c>
      <c r="J232" s="175">
        <f>ROUND(I232*H232,2)</f>
        <v>6497.3</v>
      </c>
      <c r="K232" s="176"/>
      <c r="L232" s="177"/>
      <c r="M232" s="178" t="s">
        <v>1</v>
      </c>
      <c r="N232" s="179" t="s">
        <v>37</v>
      </c>
      <c r="O232" s="149">
        <v>0</v>
      </c>
      <c r="P232" s="149">
        <f>O232*H232</f>
        <v>0</v>
      </c>
      <c r="Q232" s="149">
        <v>0</v>
      </c>
      <c r="R232" s="149">
        <f>Q232*H232</f>
        <v>0</v>
      </c>
      <c r="S232" s="149">
        <v>0</v>
      </c>
      <c r="T232" s="150">
        <f>S232*H232</f>
        <v>0</v>
      </c>
      <c r="AR232" s="151" t="s">
        <v>226</v>
      </c>
      <c r="AT232" s="151" t="s">
        <v>408</v>
      </c>
      <c r="AU232" s="151" t="s">
        <v>83</v>
      </c>
      <c r="AY232" s="17" t="s">
        <v>148</v>
      </c>
      <c r="BE232" s="152">
        <f>IF(N232="základná",J232,0)</f>
        <v>0</v>
      </c>
      <c r="BF232" s="152">
        <f>IF(N232="znížená",J232,0)</f>
        <v>6497.3</v>
      </c>
      <c r="BG232" s="152">
        <f>IF(N232="zákl. prenesená",J232,0)</f>
        <v>0</v>
      </c>
      <c r="BH232" s="152">
        <f>IF(N232="zníž. prenesená",J232,0)</f>
        <v>0</v>
      </c>
      <c r="BI232" s="152">
        <f>IF(N232="nulová",J232,0)</f>
        <v>0</v>
      </c>
      <c r="BJ232" s="17" t="s">
        <v>83</v>
      </c>
      <c r="BK232" s="152">
        <f>ROUND(I232*H232,2)</f>
        <v>6497.3</v>
      </c>
      <c r="BL232" s="17" t="s">
        <v>189</v>
      </c>
      <c r="BM232" s="151" t="s">
        <v>338</v>
      </c>
    </row>
    <row r="233" spans="2:65" s="12" customFormat="1" ht="12">
      <c r="B233" s="153"/>
      <c r="D233" s="154" t="s">
        <v>156</v>
      </c>
      <c r="E233" s="155" t="s">
        <v>1</v>
      </c>
      <c r="F233" s="156" t="s">
        <v>474</v>
      </c>
      <c r="H233" s="157">
        <v>249.03399999999999</v>
      </c>
      <c r="L233" s="153"/>
      <c r="M233" s="158"/>
      <c r="T233" s="159"/>
      <c r="AT233" s="155" t="s">
        <v>156</v>
      </c>
      <c r="AU233" s="155" t="s">
        <v>83</v>
      </c>
      <c r="AV233" s="12" t="s">
        <v>83</v>
      </c>
      <c r="AW233" s="12" t="s">
        <v>28</v>
      </c>
      <c r="AX233" s="12" t="s">
        <v>71</v>
      </c>
      <c r="AY233" s="155" t="s">
        <v>148</v>
      </c>
    </row>
    <row r="234" spans="2:65" s="13" customFormat="1" ht="12">
      <c r="B234" s="160"/>
      <c r="D234" s="154" t="s">
        <v>156</v>
      </c>
      <c r="E234" s="161" t="s">
        <v>1</v>
      </c>
      <c r="F234" s="162" t="s">
        <v>158</v>
      </c>
      <c r="H234" s="163">
        <v>249.03399999999999</v>
      </c>
      <c r="L234" s="160"/>
      <c r="M234" s="164"/>
      <c r="T234" s="165"/>
      <c r="AT234" s="161" t="s">
        <v>156</v>
      </c>
      <c r="AU234" s="161" t="s">
        <v>83</v>
      </c>
      <c r="AV234" s="13" t="s">
        <v>155</v>
      </c>
      <c r="AW234" s="13" t="s">
        <v>28</v>
      </c>
      <c r="AX234" s="13" t="s">
        <v>12</v>
      </c>
      <c r="AY234" s="161" t="s">
        <v>148</v>
      </c>
    </row>
    <row r="235" spans="2:65" s="1" customFormat="1" ht="16.5" customHeight="1">
      <c r="B235" s="139"/>
      <c r="C235" s="140" t="s">
        <v>340</v>
      </c>
      <c r="D235" s="140" t="s">
        <v>151</v>
      </c>
      <c r="E235" s="141" t="s">
        <v>475</v>
      </c>
      <c r="F235" s="142" t="s">
        <v>476</v>
      </c>
      <c r="G235" s="143" t="s">
        <v>154</v>
      </c>
      <c r="H235" s="144">
        <v>22.263999999999999</v>
      </c>
      <c r="I235" s="145">
        <v>13.38</v>
      </c>
      <c r="J235" s="145">
        <f>ROUND(I235*H235,2)</f>
        <v>297.89</v>
      </c>
      <c r="K235" s="146"/>
      <c r="L235" s="29"/>
      <c r="M235" s="147" t="s">
        <v>1</v>
      </c>
      <c r="N235" s="148" t="s">
        <v>37</v>
      </c>
      <c r="O235" s="149">
        <v>0</v>
      </c>
      <c r="P235" s="149">
        <f>O235*H235</f>
        <v>0</v>
      </c>
      <c r="Q235" s="149">
        <v>0</v>
      </c>
      <c r="R235" s="149">
        <f>Q235*H235</f>
        <v>0</v>
      </c>
      <c r="S235" s="149">
        <v>0</v>
      </c>
      <c r="T235" s="150">
        <f>S235*H235</f>
        <v>0</v>
      </c>
      <c r="AR235" s="151" t="s">
        <v>189</v>
      </c>
      <c r="AT235" s="151" t="s">
        <v>151</v>
      </c>
      <c r="AU235" s="151" t="s">
        <v>83</v>
      </c>
      <c r="AY235" s="17" t="s">
        <v>148</v>
      </c>
      <c r="BE235" s="152">
        <f>IF(N235="základná",J235,0)</f>
        <v>0</v>
      </c>
      <c r="BF235" s="152">
        <f>IF(N235="znížená",J235,0)</f>
        <v>297.89</v>
      </c>
      <c r="BG235" s="152">
        <f>IF(N235="zákl. prenesená",J235,0)</f>
        <v>0</v>
      </c>
      <c r="BH235" s="152">
        <f>IF(N235="zníž. prenesená",J235,0)</f>
        <v>0</v>
      </c>
      <c r="BI235" s="152">
        <f>IF(N235="nulová",J235,0)</f>
        <v>0</v>
      </c>
      <c r="BJ235" s="17" t="s">
        <v>83</v>
      </c>
      <c r="BK235" s="152">
        <f>ROUND(I235*H235,2)</f>
        <v>297.89</v>
      </c>
      <c r="BL235" s="17" t="s">
        <v>189</v>
      </c>
      <c r="BM235" s="151" t="s">
        <v>343</v>
      </c>
    </row>
    <row r="236" spans="2:65" s="12" customFormat="1" ht="12">
      <c r="B236" s="153"/>
      <c r="D236" s="154" t="s">
        <v>156</v>
      </c>
      <c r="E236" s="155" t="s">
        <v>1</v>
      </c>
      <c r="F236" s="156" t="s">
        <v>477</v>
      </c>
      <c r="H236" s="157">
        <v>22.263999999999999</v>
      </c>
      <c r="L236" s="153"/>
      <c r="M236" s="158"/>
      <c r="T236" s="159"/>
      <c r="AT236" s="155" t="s">
        <v>156</v>
      </c>
      <c r="AU236" s="155" t="s">
        <v>83</v>
      </c>
      <c r="AV236" s="12" t="s">
        <v>83</v>
      </c>
      <c r="AW236" s="12" t="s">
        <v>28</v>
      </c>
      <c r="AX236" s="12" t="s">
        <v>71</v>
      </c>
      <c r="AY236" s="155" t="s">
        <v>148</v>
      </c>
    </row>
    <row r="237" spans="2:65" s="14" customFormat="1" ht="12">
      <c r="B237" s="180"/>
      <c r="D237" s="154" t="s">
        <v>156</v>
      </c>
      <c r="E237" s="181" t="s">
        <v>1</v>
      </c>
      <c r="F237" s="182" t="s">
        <v>455</v>
      </c>
      <c r="H237" s="183">
        <v>22.263999999999999</v>
      </c>
      <c r="L237" s="180"/>
      <c r="M237" s="184"/>
      <c r="T237" s="185"/>
      <c r="AT237" s="181" t="s">
        <v>156</v>
      </c>
      <c r="AU237" s="181" t="s">
        <v>83</v>
      </c>
      <c r="AV237" s="14" t="s">
        <v>163</v>
      </c>
      <c r="AW237" s="14" t="s">
        <v>28</v>
      </c>
      <c r="AX237" s="14" t="s">
        <v>71</v>
      </c>
      <c r="AY237" s="181" t="s">
        <v>148</v>
      </c>
    </row>
    <row r="238" spans="2:65" s="13" customFormat="1" ht="12">
      <c r="B238" s="160"/>
      <c r="D238" s="154" t="s">
        <v>156</v>
      </c>
      <c r="E238" s="161" t="s">
        <v>1</v>
      </c>
      <c r="F238" s="162" t="s">
        <v>158</v>
      </c>
      <c r="H238" s="163">
        <v>22.263999999999999</v>
      </c>
      <c r="L238" s="160"/>
      <c r="M238" s="164"/>
      <c r="T238" s="165"/>
      <c r="AT238" s="161" t="s">
        <v>156</v>
      </c>
      <c r="AU238" s="161" t="s">
        <v>83</v>
      </c>
      <c r="AV238" s="13" t="s">
        <v>155</v>
      </c>
      <c r="AW238" s="13" t="s">
        <v>28</v>
      </c>
      <c r="AX238" s="13" t="s">
        <v>12</v>
      </c>
      <c r="AY238" s="161" t="s">
        <v>148</v>
      </c>
    </row>
    <row r="239" spans="2:65" s="1" customFormat="1" ht="16.5" customHeight="1">
      <c r="B239" s="139"/>
      <c r="C239" s="170" t="s">
        <v>250</v>
      </c>
      <c r="D239" s="170" t="s">
        <v>408</v>
      </c>
      <c r="E239" s="171" t="s">
        <v>478</v>
      </c>
      <c r="F239" s="172" t="s">
        <v>479</v>
      </c>
      <c r="G239" s="173" t="s">
        <v>154</v>
      </c>
      <c r="H239" s="174">
        <v>25.603999999999999</v>
      </c>
      <c r="I239" s="175">
        <v>18.77</v>
      </c>
      <c r="J239" s="175">
        <f>ROUND(I239*H239,2)</f>
        <v>480.59</v>
      </c>
      <c r="K239" s="176"/>
      <c r="L239" s="177"/>
      <c r="M239" s="178" t="s">
        <v>1</v>
      </c>
      <c r="N239" s="179" t="s">
        <v>37</v>
      </c>
      <c r="O239" s="149">
        <v>0</v>
      </c>
      <c r="P239" s="149">
        <f>O239*H239</f>
        <v>0</v>
      </c>
      <c r="Q239" s="149">
        <v>0</v>
      </c>
      <c r="R239" s="149">
        <f>Q239*H239</f>
        <v>0</v>
      </c>
      <c r="S239" s="149">
        <v>0</v>
      </c>
      <c r="T239" s="150">
        <f>S239*H239</f>
        <v>0</v>
      </c>
      <c r="AR239" s="151" t="s">
        <v>226</v>
      </c>
      <c r="AT239" s="151" t="s">
        <v>408</v>
      </c>
      <c r="AU239" s="151" t="s">
        <v>83</v>
      </c>
      <c r="AY239" s="17" t="s">
        <v>148</v>
      </c>
      <c r="BE239" s="152">
        <f>IF(N239="základná",J239,0)</f>
        <v>0</v>
      </c>
      <c r="BF239" s="152">
        <f>IF(N239="znížená",J239,0)</f>
        <v>480.59</v>
      </c>
      <c r="BG239" s="152">
        <f>IF(N239="zákl. prenesená",J239,0)</f>
        <v>0</v>
      </c>
      <c r="BH239" s="152">
        <f>IF(N239="zníž. prenesená",J239,0)</f>
        <v>0</v>
      </c>
      <c r="BI239" s="152">
        <f>IF(N239="nulová",J239,0)</f>
        <v>0</v>
      </c>
      <c r="BJ239" s="17" t="s">
        <v>83</v>
      </c>
      <c r="BK239" s="152">
        <f>ROUND(I239*H239,2)</f>
        <v>480.59</v>
      </c>
      <c r="BL239" s="17" t="s">
        <v>189</v>
      </c>
      <c r="BM239" s="151" t="s">
        <v>350</v>
      </c>
    </row>
    <row r="240" spans="2:65" s="12" customFormat="1" ht="12">
      <c r="B240" s="153"/>
      <c r="D240" s="154" t="s">
        <v>156</v>
      </c>
      <c r="E240" s="155" t="s">
        <v>1</v>
      </c>
      <c r="F240" s="156" t="s">
        <v>480</v>
      </c>
      <c r="H240" s="157">
        <v>25.603999999999999</v>
      </c>
      <c r="L240" s="153"/>
      <c r="M240" s="158"/>
      <c r="T240" s="159"/>
      <c r="AT240" s="155" t="s">
        <v>156</v>
      </c>
      <c r="AU240" s="155" t="s">
        <v>83</v>
      </c>
      <c r="AV240" s="12" t="s">
        <v>83</v>
      </c>
      <c r="AW240" s="12" t="s">
        <v>28</v>
      </c>
      <c r="AX240" s="12" t="s">
        <v>71</v>
      </c>
      <c r="AY240" s="155" t="s">
        <v>148</v>
      </c>
    </row>
    <row r="241" spans="2:65" s="13" customFormat="1" ht="12">
      <c r="B241" s="160"/>
      <c r="D241" s="154" t="s">
        <v>156</v>
      </c>
      <c r="E241" s="161" t="s">
        <v>1</v>
      </c>
      <c r="F241" s="162" t="s">
        <v>158</v>
      </c>
      <c r="H241" s="163">
        <v>25.603999999999999</v>
      </c>
      <c r="L241" s="160"/>
      <c r="M241" s="164"/>
      <c r="T241" s="165"/>
      <c r="AT241" s="161" t="s">
        <v>156</v>
      </c>
      <c r="AU241" s="161" t="s">
        <v>83</v>
      </c>
      <c r="AV241" s="13" t="s">
        <v>155</v>
      </c>
      <c r="AW241" s="13" t="s">
        <v>28</v>
      </c>
      <c r="AX241" s="13" t="s">
        <v>12</v>
      </c>
      <c r="AY241" s="161" t="s">
        <v>148</v>
      </c>
    </row>
    <row r="242" spans="2:65" s="1" customFormat="1" ht="24.25" customHeight="1">
      <c r="B242" s="139"/>
      <c r="C242" s="140" t="s">
        <v>354</v>
      </c>
      <c r="D242" s="140" t="s">
        <v>151</v>
      </c>
      <c r="E242" s="141" t="s">
        <v>481</v>
      </c>
      <c r="F242" s="142" t="s">
        <v>482</v>
      </c>
      <c r="G242" s="143" t="s">
        <v>357</v>
      </c>
      <c r="H242" s="144">
        <v>136.21</v>
      </c>
      <c r="I242" s="145">
        <v>0.30800001999999999</v>
      </c>
      <c r="J242" s="145">
        <f>ROUND(I242*H242,2)</f>
        <v>41.95</v>
      </c>
      <c r="K242" s="146"/>
      <c r="L242" s="29"/>
      <c r="M242" s="147" t="s">
        <v>1</v>
      </c>
      <c r="N242" s="148" t="s">
        <v>37</v>
      </c>
      <c r="O242" s="149">
        <v>0</v>
      </c>
      <c r="P242" s="149">
        <f>O242*H242</f>
        <v>0</v>
      </c>
      <c r="Q242" s="149">
        <v>0</v>
      </c>
      <c r="R242" s="149">
        <f>Q242*H242</f>
        <v>0</v>
      </c>
      <c r="S242" s="149">
        <v>0</v>
      </c>
      <c r="T242" s="150">
        <f>S242*H242</f>
        <v>0</v>
      </c>
      <c r="AR242" s="151" t="s">
        <v>189</v>
      </c>
      <c r="AT242" s="151" t="s">
        <v>151</v>
      </c>
      <c r="AU242" s="151" t="s">
        <v>83</v>
      </c>
      <c r="AY242" s="17" t="s">
        <v>148</v>
      </c>
      <c r="BE242" s="152">
        <f>IF(N242="základná",J242,0)</f>
        <v>0</v>
      </c>
      <c r="BF242" s="152">
        <f>IF(N242="znížená",J242,0)</f>
        <v>41.95</v>
      </c>
      <c r="BG242" s="152">
        <f>IF(N242="zákl. prenesená",J242,0)</f>
        <v>0</v>
      </c>
      <c r="BH242" s="152">
        <f>IF(N242="zníž. prenesená",J242,0)</f>
        <v>0</v>
      </c>
      <c r="BI242" s="152">
        <f>IF(N242="nulová",J242,0)</f>
        <v>0</v>
      </c>
      <c r="BJ242" s="17" t="s">
        <v>83</v>
      </c>
      <c r="BK242" s="152">
        <f>ROUND(I242*H242,2)</f>
        <v>41.95</v>
      </c>
      <c r="BL242" s="17" t="s">
        <v>189</v>
      </c>
      <c r="BM242" s="151" t="s">
        <v>358</v>
      </c>
    </row>
    <row r="243" spans="2:65" s="11" customFormat="1" ht="22.75" customHeight="1">
      <c r="B243" s="128"/>
      <c r="D243" s="129" t="s">
        <v>70</v>
      </c>
      <c r="E243" s="137" t="s">
        <v>483</v>
      </c>
      <c r="F243" s="137" t="s">
        <v>484</v>
      </c>
      <c r="J243" s="138">
        <f>BK243</f>
        <v>8244.7400000000016</v>
      </c>
      <c r="L243" s="128"/>
      <c r="M243" s="132"/>
      <c r="P243" s="133">
        <f>SUM(P244:P251)</f>
        <v>0</v>
      </c>
      <c r="R243" s="133">
        <f>SUM(R244:R251)</f>
        <v>0</v>
      </c>
      <c r="T243" s="134">
        <f>SUM(T244:T251)</f>
        <v>0</v>
      </c>
      <c r="AR243" s="129" t="s">
        <v>83</v>
      </c>
      <c r="AT243" s="135" t="s">
        <v>70</v>
      </c>
      <c r="AU243" s="135" t="s">
        <v>12</v>
      </c>
      <c r="AY243" s="129" t="s">
        <v>148</v>
      </c>
      <c r="BK243" s="136">
        <f>SUM(BK244:BK251)</f>
        <v>8244.7400000000016</v>
      </c>
    </row>
    <row r="244" spans="2:65" s="1" customFormat="1" ht="24.25" customHeight="1">
      <c r="B244" s="139"/>
      <c r="C244" s="140" t="s">
        <v>254</v>
      </c>
      <c r="D244" s="140" t="s">
        <v>151</v>
      </c>
      <c r="E244" s="141" t="s">
        <v>485</v>
      </c>
      <c r="F244" s="142" t="s">
        <v>486</v>
      </c>
      <c r="G244" s="143" t="s">
        <v>154</v>
      </c>
      <c r="H244" s="144">
        <v>211.26400000000001</v>
      </c>
      <c r="I244" s="145">
        <v>22</v>
      </c>
      <c r="J244" s="145">
        <f>ROUND(I244*H244,2)</f>
        <v>4647.8100000000004</v>
      </c>
      <c r="K244" s="146"/>
      <c r="L244" s="29"/>
      <c r="M244" s="147" t="s">
        <v>1</v>
      </c>
      <c r="N244" s="148" t="s">
        <v>37</v>
      </c>
      <c r="O244" s="149">
        <v>0</v>
      </c>
      <c r="P244" s="149">
        <f>O244*H244</f>
        <v>0</v>
      </c>
      <c r="Q244" s="149">
        <v>0</v>
      </c>
      <c r="R244" s="149">
        <f>Q244*H244</f>
        <v>0</v>
      </c>
      <c r="S244" s="149">
        <v>0</v>
      </c>
      <c r="T244" s="150">
        <f>S244*H244</f>
        <v>0</v>
      </c>
      <c r="AR244" s="151" t="s">
        <v>189</v>
      </c>
      <c r="AT244" s="151" t="s">
        <v>151</v>
      </c>
      <c r="AU244" s="151" t="s">
        <v>83</v>
      </c>
      <c r="AY244" s="17" t="s">
        <v>148</v>
      </c>
      <c r="BE244" s="152">
        <f>IF(N244="základná",J244,0)</f>
        <v>0</v>
      </c>
      <c r="BF244" s="152">
        <f>IF(N244="znížená",J244,0)</f>
        <v>4647.8100000000004</v>
      </c>
      <c r="BG244" s="152">
        <f>IF(N244="zákl. prenesená",J244,0)</f>
        <v>0</v>
      </c>
      <c r="BH244" s="152">
        <f>IF(N244="zníž. prenesená",J244,0)</f>
        <v>0</v>
      </c>
      <c r="BI244" s="152">
        <f>IF(N244="nulová",J244,0)</f>
        <v>0</v>
      </c>
      <c r="BJ244" s="17" t="s">
        <v>83</v>
      </c>
      <c r="BK244" s="152">
        <f>ROUND(I244*H244,2)</f>
        <v>4647.8100000000004</v>
      </c>
      <c r="BL244" s="17" t="s">
        <v>189</v>
      </c>
      <c r="BM244" s="151" t="s">
        <v>487</v>
      </c>
    </row>
    <row r="245" spans="2:65" s="12" customFormat="1" ht="12">
      <c r="B245" s="153"/>
      <c r="D245" s="154" t="s">
        <v>156</v>
      </c>
      <c r="E245" s="155" t="s">
        <v>1</v>
      </c>
      <c r="F245" s="156" t="s">
        <v>488</v>
      </c>
      <c r="H245" s="157">
        <v>211.26400000000001</v>
      </c>
      <c r="L245" s="153"/>
      <c r="M245" s="158"/>
      <c r="T245" s="159"/>
      <c r="AT245" s="155" t="s">
        <v>156</v>
      </c>
      <c r="AU245" s="155" t="s">
        <v>83</v>
      </c>
      <c r="AV245" s="12" t="s">
        <v>83</v>
      </c>
      <c r="AW245" s="12" t="s">
        <v>28</v>
      </c>
      <c r="AX245" s="12" t="s">
        <v>71</v>
      </c>
      <c r="AY245" s="155" t="s">
        <v>148</v>
      </c>
    </row>
    <row r="246" spans="2:65" s="13" customFormat="1" ht="12">
      <c r="B246" s="160"/>
      <c r="D246" s="154" t="s">
        <v>156</v>
      </c>
      <c r="E246" s="161" t="s">
        <v>1</v>
      </c>
      <c r="F246" s="162" t="s">
        <v>158</v>
      </c>
      <c r="H246" s="163">
        <v>211.26400000000001</v>
      </c>
      <c r="L246" s="160"/>
      <c r="M246" s="164"/>
      <c r="T246" s="165"/>
      <c r="AT246" s="161" t="s">
        <v>156</v>
      </c>
      <c r="AU246" s="161" t="s">
        <v>83</v>
      </c>
      <c r="AV246" s="13" t="s">
        <v>155</v>
      </c>
      <c r="AW246" s="13" t="s">
        <v>28</v>
      </c>
      <c r="AX246" s="13" t="s">
        <v>12</v>
      </c>
      <c r="AY246" s="161" t="s">
        <v>148</v>
      </c>
    </row>
    <row r="247" spans="2:65" s="1" customFormat="1" ht="16.5" customHeight="1">
      <c r="B247" s="139"/>
      <c r="C247" s="170" t="s">
        <v>489</v>
      </c>
      <c r="D247" s="170" t="s">
        <v>408</v>
      </c>
      <c r="E247" s="171" t="s">
        <v>490</v>
      </c>
      <c r="F247" s="172" t="s">
        <v>491</v>
      </c>
      <c r="G247" s="173" t="s">
        <v>154</v>
      </c>
      <c r="H247" s="174">
        <v>219.715</v>
      </c>
      <c r="I247" s="175">
        <v>15</v>
      </c>
      <c r="J247" s="175">
        <f>ROUND(I247*H247,2)</f>
        <v>3295.73</v>
      </c>
      <c r="K247" s="176"/>
      <c r="L247" s="177"/>
      <c r="M247" s="178" t="s">
        <v>1</v>
      </c>
      <c r="N247" s="179" t="s">
        <v>37</v>
      </c>
      <c r="O247" s="149">
        <v>0</v>
      </c>
      <c r="P247" s="149">
        <f>O247*H247</f>
        <v>0</v>
      </c>
      <c r="Q247" s="149">
        <v>0</v>
      </c>
      <c r="R247" s="149">
        <f>Q247*H247</f>
        <v>0</v>
      </c>
      <c r="S247" s="149">
        <v>0</v>
      </c>
      <c r="T247" s="150">
        <f>S247*H247</f>
        <v>0</v>
      </c>
      <c r="AR247" s="151" t="s">
        <v>226</v>
      </c>
      <c r="AT247" s="151" t="s">
        <v>408</v>
      </c>
      <c r="AU247" s="151" t="s">
        <v>83</v>
      </c>
      <c r="AY247" s="17" t="s">
        <v>148</v>
      </c>
      <c r="BE247" s="152">
        <f>IF(N247="základná",J247,0)</f>
        <v>0</v>
      </c>
      <c r="BF247" s="152">
        <f>IF(N247="znížená",J247,0)</f>
        <v>3295.73</v>
      </c>
      <c r="BG247" s="152">
        <f>IF(N247="zákl. prenesená",J247,0)</f>
        <v>0</v>
      </c>
      <c r="BH247" s="152">
        <f>IF(N247="zníž. prenesená",J247,0)</f>
        <v>0</v>
      </c>
      <c r="BI247" s="152">
        <f>IF(N247="nulová",J247,0)</f>
        <v>0</v>
      </c>
      <c r="BJ247" s="17" t="s">
        <v>83</v>
      </c>
      <c r="BK247" s="152">
        <f>ROUND(I247*H247,2)</f>
        <v>3295.73</v>
      </c>
      <c r="BL247" s="17" t="s">
        <v>189</v>
      </c>
      <c r="BM247" s="151" t="s">
        <v>492</v>
      </c>
    </row>
    <row r="248" spans="2:65" s="12" customFormat="1" ht="12">
      <c r="B248" s="153"/>
      <c r="D248" s="154" t="s">
        <v>156</v>
      </c>
      <c r="E248" s="155" t="s">
        <v>1</v>
      </c>
      <c r="F248" s="156" t="s">
        <v>493</v>
      </c>
      <c r="H248" s="157">
        <v>219.715</v>
      </c>
      <c r="L248" s="153"/>
      <c r="M248" s="158"/>
      <c r="T248" s="159"/>
      <c r="AT248" s="155" t="s">
        <v>156</v>
      </c>
      <c r="AU248" s="155" t="s">
        <v>83</v>
      </c>
      <c r="AV248" s="12" t="s">
        <v>83</v>
      </c>
      <c r="AW248" s="12" t="s">
        <v>28</v>
      </c>
      <c r="AX248" s="12" t="s">
        <v>71</v>
      </c>
      <c r="AY248" s="155" t="s">
        <v>148</v>
      </c>
    </row>
    <row r="249" spans="2:65" s="13" customFormat="1" ht="12">
      <c r="B249" s="160"/>
      <c r="D249" s="154" t="s">
        <v>156</v>
      </c>
      <c r="E249" s="161" t="s">
        <v>1</v>
      </c>
      <c r="F249" s="162" t="s">
        <v>158</v>
      </c>
      <c r="H249" s="163">
        <v>219.715</v>
      </c>
      <c r="L249" s="160"/>
      <c r="M249" s="164"/>
      <c r="T249" s="165"/>
      <c r="AT249" s="161" t="s">
        <v>156</v>
      </c>
      <c r="AU249" s="161" t="s">
        <v>83</v>
      </c>
      <c r="AV249" s="13" t="s">
        <v>155</v>
      </c>
      <c r="AW249" s="13" t="s">
        <v>28</v>
      </c>
      <c r="AX249" s="13" t="s">
        <v>12</v>
      </c>
      <c r="AY249" s="161" t="s">
        <v>148</v>
      </c>
    </row>
    <row r="250" spans="2:65" s="1" customFormat="1" ht="16.5" customHeight="1">
      <c r="B250" s="139"/>
      <c r="C250" s="140" t="s">
        <v>260</v>
      </c>
      <c r="D250" s="140" t="s">
        <v>151</v>
      </c>
      <c r="E250" s="141" t="s">
        <v>494</v>
      </c>
      <c r="F250" s="142" t="s">
        <v>495</v>
      </c>
      <c r="G250" s="143" t="s">
        <v>154</v>
      </c>
      <c r="H250" s="144">
        <v>211.26400000000001</v>
      </c>
      <c r="I250" s="145">
        <v>0.49</v>
      </c>
      <c r="J250" s="145">
        <f>ROUND(I250*H250,2)</f>
        <v>103.52</v>
      </c>
      <c r="K250" s="146"/>
      <c r="L250" s="29"/>
      <c r="M250" s="147" t="s">
        <v>1</v>
      </c>
      <c r="N250" s="148" t="s">
        <v>37</v>
      </c>
      <c r="O250" s="149">
        <v>0</v>
      </c>
      <c r="P250" s="149">
        <f>O250*H250</f>
        <v>0</v>
      </c>
      <c r="Q250" s="149">
        <v>0</v>
      </c>
      <c r="R250" s="149">
        <f>Q250*H250</f>
        <v>0</v>
      </c>
      <c r="S250" s="149">
        <v>0</v>
      </c>
      <c r="T250" s="150">
        <f>S250*H250</f>
        <v>0</v>
      </c>
      <c r="AR250" s="151" t="s">
        <v>189</v>
      </c>
      <c r="AT250" s="151" t="s">
        <v>151</v>
      </c>
      <c r="AU250" s="151" t="s">
        <v>83</v>
      </c>
      <c r="AY250" s="17" t="s">
        <v>148</v>
      </c>
      <c r="BE250" s="152">
        <f>IF(N250="základná",J250,0)</f>
        <v>0</v>
      </c>
      <c r="BF250" s="152">
        <f>IF(N250="znížená",J250,0)</f>
        <v>103.52</v>
      </c>
      <c r="BG250" s="152">
        <f>IF(N250="zákl. prenesená",J250,0)</f>
        <v>0</v>
      </c>
      <c r="BH250" s="152">
        <f>IF(N250="zníž. prenesená",J250,0)</f>
        <v>0</v>
      </c>
      <c r="BI250" s="152">
        <f>IF(N250="nulová",J250,0)</f>
        <v>0</v>
      </c>
      <c r="BJ250" s="17" t="s">
        <v>83</v>
      </c>
      <c r="BK250" s="152">
        <f>ROUND(I250*H250,2)</f>
        <v>103.52</v>
      </c>
      <c r="BL250" s="17" t="s">
        <v>189</v>
      </c>
      <c r="BM250" s="151" t="s">
        <v>496</v>
      </c>
    </row>
    <row r="251" spans="2:65" s="1" customFormat="1" ht="24.25" customHeight="1">
      <c r="B251" s="139"/>
      <c r="C251" s="140" t="s">
        <v>497</v>
      </c>
      <c r="D251" s="140" t="s">
        <v>151</v>
      </c>
      <c r="E251" s="141" t="s">
        <v>498</v>
      </c>
      <c r="F251" s="142" t="s">
        <v>499</v>
      </c>
      <c r="G251" s="143" t="s">
        <v>357</v>
      </c>
      <c r="H251" s="144">
        <v>112.32</v>
      </c>
      <c r="I251" s="145">
        <v>1.7600001000000001</v>
      </c>
      <c r="J251" s="145">
        <f>ROUND(I251*H251,2)</f>
        <v>197.68</v>
      </c>
      <c r="K251" s="146"/>
      <c r="L251" s="29"/>
      <c r="M251" s="147" t="s">
        <v>1</v>
      </c>
      <c r="N251" s="148" t="s">
        <v>37</v>
      </c>
      <c r="O251" s="149">
        <v>0</v>
      </c>
      <c r="P251" s="149">
        <f>O251*H251</f>
        <v>0</v>
      </c>
      <c r="Q251" s="149">
        <v>0</v>
      </c>
      <c r="R251" s="149">
        <f>Q251*H251</f>
        <v>0</v>
      </c>
      <c r="S251" s="149">
        <v>0</v>
      </c>
      <c r="T251" s="150">
        <f>S251*H251</f>
        <v>0</v>
      </c>
      <c r="AR251" s="151" t="s">
        <v>189</v>
      </c>
      <c r="AT251" s="151" t="s">
        <v>151</v>
      </c>
      <c r="AU251" s="151" t="s">
        <v>83</v>
      </c>
      <c r="AY251" s="17" t="s">
        <v>148</v>
      </c>
      <c r="BE251" s="152">
        <f>IF(N251="základná",J251,0)</f>
        <v>0</v>
      </c>
      <c r="BF251" s="152">
        <f>IF(N251="znížená",J251,0)</f>
        <v>197.68</v>
      </c>
      <c r="BG251" s="152">
        <f>IF(N251="zákl. prenesená",J251,0)</f>
        <v>0</v>
      </c>
      <c r="BH251" s="152">
        <f>IF(N251="zníž. prenesená",J251,0)</f>
        <v>0</v>
      </c>
      <c r="BI251" s="152">
        <f>IF(N251="nulová",J251,0)</f>
        <v>0</v>
      </c>
      <c r="BJ251" s="17" t="s">
        <v>83</v>
      </c>
      <c r="BK251" s="152">
        <f>ROUND(I251*H251,2)</f>
        <v>197.68</v>
      </c>
      <c r="BL251" s="17" t="s">
        <v>189</v>
      </c>
      <c r="BM251" s="151" t="s">
        <v>500</v>
      </c>
    </row>
    <row r="252" spans="2:65" s="11" customFormat="1" ht="22.75" customHeight="1">
      <c r="B252" s="128"/>
      <c r="D252" s="129" t="s">
        <v>70</v>
      </c>
      <c r="E252" s="137" t="s">
        <v>501</v>
      </c>
      <c r="F252" s="137" t="s">
        <v>502</v>
      </c>
      <c r="J252" s="138">
        <f>BK252</f>
        <v>4241.84</v>
      </c>
      <c r="L252" s="128"/>
      <c r="M252" s="132"/>
      <c r="P252" s="133">
        <f>SUM(P253:P260)</f>
        <v>0</v>
      </c>
      <c r="R252" s="133">
        <f>SUM(R253:R260)</f>
        <v>0</v>
      </c>
      <c r="T252" s="134">
        <f>SUM(T253:T260)</f>
        <v>0</v>
      </c>
      <c r="AR252" s="129" t="s">
        <v>83</v>
      </c>
      <c r="AT252" s="135" t="s">
        <v>70</v>
      </c>
      <c r="AU252" s="135" t="s">
        <v>12</v>
      </c>
      <c r="AY252" s="129" t="s">
        <v>148</v>
      </c>
      <c r="BK252" s="136">
        <f>SUM(BK253:BK260)</f>
        <v>4241.84</v>
      </c>
    </row>
    <row r="253" spans="2:65" s="1" customFormat="1" ht="24.25" customHeight="1">
      <c r="B253" s="139"/>
      <c r="C253" s="140" t="s">
        <v>263</v>
      </c>
      <c r="D253" s="140" t="s">
        <v>151</v>
      </c>
      <c r="E253" s="141" t="s">
        <v>503</v>
      </c>
      <c r="F253" s="142" t="s">
        <v>504</v>
      </c>
      <c r="G253" s="143" t="s">
        <v>154</v>
      </c>
      <c r="H253" s="144">
        <v>706.46199999999999</v>
      </c>
      <c r="I253" s="145">
        <v>1.01</v>
      </c>
      <c r="J253" s="145">
        <f>ROUND(I253*H253,2)</f>
        <v>713.53</v>
      </c>
      <c r="K253" s="146"/>
      <c r="L253" s="29"/>
      <c r="M253" s="147" t="s">
        <v>1</v>
      </c>
      <c r="N253" s="148" t="s">
        <v>37</v>
      </c>
      <c r="O253" s="149">
        <v>0</v>
      </c>
      <c r="P253" s="149">
        <f>O253*H253</f>
        <v>0</v>
      </c>
      <c r="Q253" s="149">
        <v>0</v>
      </c>
      <c r="R253" s="149">
        <f>Q253*H253</f>
        <v>0</v>
      </c>
      <c r="S253" s="149">
        <v>0</v>
      </c>
      <c r="T253" s="150">
        <f>S253*H253</f>
        <v>0</v>
      </c>
      <c r="AR253" s="151" t="s">
        <v>189</v>
      </c>
      <c r="AT253" s="151" t="s">
        <v>151</v>
      </c>
      <c r="AU253" s="151" t="s">
        <v>83</v>
      </c>
      <c r="AY253" s="17" t="s">
        <v>148</v>
      </c>
      <c r="BE253" s="152">
        <f>IF(N253="základná",J253,0)</f>
        <v>0</v>
      </c>
      <c r="BF253" s="152">
        <f>IF(N253="znížená",J253,0)</f>
        <v>713.53</v>
      </c>
      <c r="BG253" s="152">
        <f>IF(N253="zákl. prenesená",J253,0)</f>
        <v>0</v>
      </c>
      <c r="BH253" s="152">
        <f>IF(N253="zníž. prenesená",J253,0)</f>
        <v>0</v>
      </c>
      <c r="BI253" s="152">
        <f>IF(N253="nulová",J253,0)</f>
        <v>0</v>
      </c>
      <c r="BJ253" s="17" t="s">
        <v>83</v>
      </c>
      <c r="BK253" s="152">
        <f>ROUND(I253*H253,2)</f>
        <v>713.53</v>
      </c>
      <c r="BL253" s="17" t="s">
        <v>189</v>
      </c>
      <c r="BM253" s="151" t="s">
        <v>505</v>
      </c>
    </row>
    <row r="254" spans="2:65" s="12" customFormat="1" ht="12">
      <c r="B254" s="153"/>
      <c r="D254" s="154" t="s">
        <v>156</v>
      </c>
      <c r="E254" s="155" t="s">
        <v>1</v>
      </c>
      <c r="F254" s="156" t="s">
        <v>506</v>
      </c>
      <c r="H254" s="157">
        <v>706.46199999999999</v>
      </c>
      <c r="L254" s="153"/>
      <c r="M254" s="158"/>
      <c r="T254" s="159"/>
      <c r="AT254" s="155" t="s">
        <v>156</v>
      </c>
      <c r="AU254" s="155" t="s">
        <v>83</v>
      </c>
      <c r="AV254" s="12" t="s">
        <v>83</v>
      </c>
      <c r="AW254" s="12" t="s">
        <v>28</v>
      </c>
      <c r="AX254" s="12" t="s">
        <v>71</v>
      </c>
      <c r="AY254" s="155" t="s">
        <v>148</v>
      </c>
    </row>
    <row r="255" spans="2:65" s="13" customFormat="1" ht="12">
      <c r="B255" s="160"/>
      <c r="D255" s="154" t="s">
        <v>156</v>
      </c>
      <c r="E255" s="161" t="s">
        <v>1</v>
      </c>
      <c r="F255" s="162" t="s">
        <v>158</v>
      </c>
      <c r="H255" s="163">
        <v>706.46199999999999</v>
      </c>
      <c r="L255" s="160"/>
      <c r="M255" s="164"/>
      <c r="T255" s="165"/>
      <c r="AT255" s="161" t="s">
        <v>156</v>
      </c>
      <c r="AU255" s="161" t="s">
        <v>83</v>
      </c>
      <c r="AV255" s="13" t="s">
        <v>155</v>
      </c>
      <c r="AW255" s="13" t="s">
        <v>28</v>
      </c>
      <c r="AX255" s="13" t="s">
        <v>12</v>
      </c>
      <c r="AY255" s="161" t="s">
        <v>148</v>
      </c>
    </row>
    <row r="256" spans="2:65" s="1" customFormat="1" ht="24.25" customHeight="1">
      <c r="B256" s="139"/>
      <c r="C256" s="140" t="s">
        <v>507</v>
      </c>
      <c r="D256" s="140" t="s">
        <v>151</v>
      </c>
      <c r="E256" s="141" t="s">
        <v>508</v>
      </c>
      <c r="F256" s="142" t="s">
        <v>509</v>
      </c>
      <c r="G256" s="143" t="s">
        <v>154</v>
      </c>
      <c r="H256" s="144">
        <v>1002.361</v>
      </c>
      <c r="I256" s="145">
        <v>1.69</v>
      </c>
      <c r="J256" s="145">
        <f>ROUND(I256*H256,2)</f>
        <v>1693.99</v>
      </c>
      <c r="K256" s="146"/>
      <c r="L256" s="29"/>
      <c r="M256" s="147" t="s">
        <v>1</v>
      </c>
      <c r="N256" s="148" t="s">
        <v>37</v>
      </c>
      <c r="O256" s="149">
        <v>0</v>
      </c>
      <c r="P256" s="149">
        <f>O256*H256</f>
        <v>0</v>
      </c>
      <c r="Q256" s="149">
        <v>0</v>
      </c>
      <c r="R256" s="149">
        <f>Q256*H256</f>
        <v>0</v>
      </c>
      <c r="S256" s="149">
        <v>0</v>
      </c>
      <c r="T256" s="150">
        <f>S256*H256</f>
        <v>0</v>
      </c>
      <c r="AR256" s="151" t="s">
        <v>189</v>
      </c>
      <c r="AT256" s="151" t="s">
        <v>151</v>
      </c>
      <c r="AU256" s="151" t="s">
        <v>83</v>
      </c>
      <c r="AY256" s="17" t="s">
        <v>148</v>
      </c>
      <c r="BE256" s="152">
        <f>IF(N256="základná",J256,0)</f>
        <v>0</v>
      </c>
      <c r="BF256" s="152">
        <f>IF(N256="znížená",J256,0)</f>
        <v>1693.99</v>
      </c>
      <c r="BG256" s="152">
        <f>IF(N256="zákl. prenesená",J256,0)</f>
        <v>0</v>
      </c>
      <c r="BH256" s="152">
        <f>IF(N256="zníž. prenesená",J256,0)</f>
        <v>0</v>
      </c>
      <c r="BI256" s="152">
        <f>IF(N256="nulová",J256,0)</f>
        <v>0</v>
      </c>
      <c r="BJ256" s="17" t="s">
        <v>83</v>
      </c>
      <c r="BK256" s="152">
        <f>ROUND(I256*H256,2)</f>
        <v>1693.99</v>
      </c>
      <c r="BL256" s="17" t="s">
        <v>189</v>
      </c>
      <c r="BM256" s="151" t="s">
        <v>510</v>
      </c>
    </row>
    <row r="257" spans="2:65" s="1" customFormat="1" ht="37.75" customHeight="1">
      <c r="B257" s="139"/>
      <c r="C257" s="140" t="s">
        <v>268</v>
      </c>
      <c r="D257" s="140" t="s">
        <v>151</v>
      </c>
      <c r="E257" s="141" t="s">
        <v>511</v>
      </c>
      <c r="F257" s="142" t="s">
        <v>512</v>
      </c>
      <c r="G257" s="143" t="s">
        <v>154</v>
      </c>
      <c r="H257" s="144">
        <v>1002.361</v>
      </c>
      <c r="I257" s="145">
        <v>1.83</v>
      </c>
      <c r="J257" s="145">
        <f>ROUND(I257*H257,2)</f>
        <v>1834.32</v>
      </c>
      <c r="K257" s="146"/>
      <c r="L257" s="29"/>
      <c r="M257" s="147" t="s">
        <v>1</v>
      </c>
      <c r="N257" s="148" t="s">
        <v>37</v>
      </c>
      <c r="O257" s="149">
        <v>0</v>
      </c>
      <c r="P257" s="149">
        <f>O257*H257</f>
        <v>0</v>
      </c>
      <c r="Q257" s="149">
        <v>0</v>
      </c>
      <c r="R257" s="149">
        <f>Q257*H257</f>
        <v>0</v>
      </c>
      <c r="S257" s="149">
        <v>0</v>
      </c>
      <c r="T257" s="150">
        <f>S257*H257</f>
        <v>0</v>
      </c>
      <c r="AR257" s="151" t="s">
        <v>189</v>
      </c>
      <c r="AT257" s="151" t="s">
        <v>151</v>
      </c>
      <c r="AU257" s="151" t="s">
        <v>83</v>
      </c>
      <c r="AY257" s="17" t="s">
        <v>148</v>
      </c>
      <c r="BE257" s="152">
        <f>IF(N257="základná",J257,0)</f>
        <v>0</v>
      </c>
      <c r="BF257" s="152">
        <f>IF(N257="znížená",J257,0)</f>
        <v>1834.32</v>
      </c>
      <c r="BG257" s="152">
        <f>IF(N257="zákl. prenesená",J257,0)</f>
        <v>0</v>
      </c>
      <c r="BH257" s="152">
        <f>IF(N257="zníž. prenesená",J257,0)</f>
        <v>0</v>
      </c>
      <c r="BI257" s="152">
        <f>IF(N257="nulová",J257,0)</f>
        <v>0</v>
      </c>
      <c r="BJ257" s="17" t="s">
        <v>83</v>
      </c>
      <c r="BK257" s="152">
        <f>ROUND(I257*H257,2)</f>
        <v>1834.32</v>
      </c>
      <c r="BL257" s="17" t="s">
        <v>189</v>
      </c>
      <c r="BM257" s="151" t="s">
        <v>513</v>
      </c>
    </row>
    <row r="258" spans="2:65" s="12" customFormat="1" ht="12">
      <c r="B258" s="153"/>
      <c r="D258" s="154" t="s">
        <v>156</v>
      </c>
      <c r="E258" s="155" t="s">
        <v>1</v>
      </c>
      <c r="F258" s="156" t="s">
        <v>514</v>
      </c>
      <c r="H258" s="157">
        <v>890.55100000000004</v>
      </c>
      <c r="L258" s="153"/>
      <c r="M258" s="158"/>
      <c r="T258" s="159"/>
      <c r="AT258" s="155" t="s">
        <v>156</v>
      </c>
      <c r="AU258" s="155" t="s">
        <v>83</v>
      </c>
      <c r="AV258" s="12" t="s">
        <v>83</v>
      </c>
      <c r="AW258" s="12" t="s">
        <v>28</v>
      </c>
      <c r="AX258" s="12" t="s">
        <v>71</v>
      </c>
      <c r="AY258" s="155" t="s">
        <v>148</v>
      </c>
    </row>
    <row r="259" spans="2:65" s="12" customFormat="1" ht="12">
      <c r="B259" s="153"/>
      <c r="D259" s="154" t="s">
        <v>156</v>
      </c>
      <c r="E259" s="155" t="s">
        <v>1</v>
      </c>
      <c r="F259" s="156" t="s">
        <v>515</v>
      </c>
      <c r="H259" s="157">
        <v>111.81</v>
      </c>
      <c r="L259" s="153"/>
      <c r="M259" s="158"/>
      <c r="T259" s="159"/>
      <c r="AT259" s="155" t="s">
        <v>156</v>
      </c>
      <c r="AU259" s="155" t="s">
        <v>83</v>
      </c>
      <c r="AV259" s="12" t="s">
        <v>83</v>
      </c>
      <c r="AW259" s="12" t="s">
        <v>28</v>
      </c>
      <c r="AX259" s="12" t="s">
        <v>71</v>
      </c>
      <c r="AY259" s="155" t="s">
        <v>148</v>
      </c>
    </row>
    <row r="260" spans="2:65" s="13" customFormat="1" ht="12">
      <c r="B260" s="160"/>
      <c r="D260" s="154" t="s">
        <v>156</v>
      </c>
      <c r="E260" s="161" t="s">
        <v>1</v>
      </c>
      <c r="F260" s="162" t="s">
        <v>158</v>
      </c>
      <c r="H260" s="163">
        <v>1002.3610000000001</v>
      </c>
      <c r="L260" s="160"/>
      <c r="M260" s="164"/>
      <c r="T260" s="165"/>
      <c r="AT260" s="161" t="s">
        <v>156</v>
      </c>
      <c r="AU260" s="161" t="s">
        <v>83</v>
      </c>
      <c r="AV260" s="13" t="s">
        <v>155</v>
      </c>
      <c r="AW260" s="13" t="s">
        <v>28</v>
      </c>
      <c r="AX260" s="13" t="s">
        <v>12</v>
      </c>
      <c r="AY260" s="161" t="s">
        <v>148</v>
      </c>
    </row>
    <row r="261" spans="2:65" s="11" customFormat="1" ht="26" customHeight="1">
      <c r="B261" s="128"/>
      <c r="D261" s="129" t="s">
        <v>70</v>
      </c>
      <c r="E261" s="130" t="s">
        <v>344</v>
      </c>
      <c r="F261" s="130" t="s">
        <v>345</v>
      </c>
      <c r="J261" s="131">
        <f>BK261</f>
        <v>1618.03</v>
      </c>
      <c r="L261" s="128"/>
      <c r="M261" s="132"/>
      <c r="P261" s="133">
        <f>SUM(P262:P265)</f>
        <v>0</v>
      </c>
      <c r="R261" s="133">
        <f>SUM(R262:R265)</f>
        <v>0</v>
      </c>
      <c r="T261" s="134">
        <f>SUM(T262:T265)</f>
        <v>0</v>
      </c>
      <c r="AR261" s="129" t="s">
        <v>155</v>
      </c>
      <c r="AT261" s="135" t="s">
        <v>70</v>
      </c>
      <c r="AU261" s="135" t="s">
        <v>71</v>
      </c>
      <c r="AY261" s="129" t="s">
        <v>148</v>
      </c>
      <c r="BK261" s="136">
        <f>SUM(BK262:BK265)</f>
        <v>1618.03</v>
      </c>
    </row>
    <row r="262" spans="2:65" s="1" customFormat="1" ht="37.75" customHeight="1">
      <c r="B262" s="139"/>
      <c r="C262" s="140" t="s">
        <v>516</v>
      </c>
      <c r="D262" s="140" t="s">
        <v>151</v>
      </c>
      <c r="E262" s="141" t="s">
        <v>517</v>
      </c>
      <c r="F262" s="142" t="s">
        <v>518</v>
      </c>
      <c r="G262" s="143" t="s">
        <v>348</v>
      </c>
      <c r="H262" s="144">
        <v>75.25</v>
      </c>
      <c r="I262" s="145">
        <v>21.49</v>
      </c>
      <c r="J262" s="145">
        <f>ROUND(I262*H262,2)</f>
        <v>1617.12</v>
      </c>
      <c r="K262" s="146"/>
      <c r="L262" s="29"/>
      <c r="M262" s="147" t="s">
        <v>1</v>
      </c>
      <c r="N262" s="148" t="s">
        <v>37</v>
      </c>
      <c r="O262" s="149">
        <v>0</v>
      </c>
      <c r="P262" s="149">
        <f>O262*H262</f>
        <v>0</v>
      </c>
      <c r="Q262" s="149">
        <v>0</v>
      </c>
      <c r="R262" s="149">
        <f>Q262*H262</f>
        <v>0</v>
      </c>
      <c r="S262" s="149">
        <v>0</v>
      </c>
      <c r="T262" s="150">
        <f>S262*H262</f>
        <v>0</v>
      </c>
      <c r="AR262" s="151" t="s">
        <v>349</v>
      </c>
      <c r="AT262" s="151" t="s">
        <v>151</v>
      </c>
      <c r="AU262" s="151" t="s">
        <v>12</v>
      </c>
      <c r="AY262" s="17" t="s">
        <v>148</v>
      </c>
      <c r="BE262" s="152">
        <f>IF(N262="základná",J262,0)</f>
        <v>0</v>
      </c>
      <c r="BF262" s="152">
        <f>IF(N262="znížená",J262,0)</f>
        <v>1617.12</v>
      </c>
      <c r="BG262" s="152">
        <f>IF(N262="zákl. prenesená",J262,0)</f>
        <v>0</v>
      </c>
      <c r="BH262" s="152">
        <f>IF(N262="zníž. prenesená",J262,0)</f>
        <v>0</v>
      </c>
      <c r="BI262" s="152">
        <f>IF(N262="nulová",J262,0)</f>
        <v>0</v>
      </c>
      <c r="BJ262" s="17" t="s">
        <v>83</v>
      </c>
      <c r="BK262" s="152">
        <f>ROUND(I262*H262,2)</f>
        <v>1617.12</v>
      </c>
      <c r="BL262" s="17" t="s">
        <v>349</v>
      </c>
      <c r="BM262" s="151" t="s">
        <v>519</v>
      </c>
    </row>
    <row r="263" spans="2:65" s="12" customFormat="1" ht="12">
      <c r="B263" s="153"/>
      <c r="D263" s="154" t="s">
        <v>156</v>
      </c>
      <c r="E263" s="155" t="s">
        <v>1</v>
      </c>
      <c r="F263" s="156" t="s">
        <v>520</v>
      </c>
      <c r="H263" s="157">
        <v>75.25</v>
      </c>
      <c r="L263" s="153"/>
      <c r="M263" s="158"/>
      <c r="T263" s="159"/>
      <c r="AT263" s="155" t="s">
        <v>156</v>
      </c>
      <c r="AU263" s="155" t="s">
        <v>12</v>
      </c>
      <c r="AV263" s="12" t="s">
        <v>83</v>
      </c>
      <c r="AW263" s="12" t="s">
        <v>28</v>
      </c>
      <c r="AX263" s="12" t="s">
        <v>71</v>
      </c>
      <c r="AY263" s="155" t="s">
        <v>148</v>
      </c>
    </row>
    <row r="264" spans="2:65" s="13" customFormat="1" ht="12">
      <c r="B264" s="160"/>
      <c r="D264" s="154" t="s">
        <v>156</v>
      </c>
      <c r="E264" s="161" t="s">
        <v>1</v>
      </c>
      <c r="F264" s="162" t="s">
        <v>158</v>
      </c>
      <c r="H264" s="163">
        <v>75.25</v>
      </c>
      <c r="L264" s="160"/>
      <c r="M264" s="164"/>
      <c r="T264" s="165"/>
      <c r="AT264" s="161" t="s">
        <v>156</v>
      </c>
      <c r="AU264" s="161" t="s">
        <v>12</v>
      </c>
      <c r="AV264" s="13" t="s">
        <v>155</v>
      </c>
      <c r="AW264" s="13" t="s">
        <v>28</v>
      </c>
      <c r="AX264" s="13" t="s">
        <v>12</v>
      </c>
      <c r="AY264" s="161" t="s">
        <v>148</v>
      </c>
    </row>
    <row r="265" spans="2:65" s="1" customFormat="1" ht="24.25" customHeight="1">
      <c r="B265" s="139"/>
      <c r="C265" s="170" t="s">
        <v>271</v>
      </c>
      <c r="D265" s="170" t="s">
        <v>408</v>
      </c>
      <c r="E265" s="171" t="s">
        <v>521</v>
      </c>
      <c r="F265" s="172" t="s">
        <v>522</v>
      </c>
      <c r="G265" s="173" t="s">
        <v>523</v>
      </c>
      <c r="H265" s="174">
        <v>1</v>
      </c>
      <c r="I265" s="175">
        <v>0.91</v>
      </c>
      <c r="J265" s="175">
        <f>ROUND(I265*H265,2)</f>
        <v>0.91</v>
      </c>
      <c r="K265" s="176"/>
      <c r="L265" s="177"/>
      <c r="M265" s="178" t="s">
        <v>1</v>
      </c>
      <c r="N265" s="179" t="s">
        <v>37</v>
      </c>
      <c r="O265" s="149">
        <v>0</v>
      </c>
      <c r="P265" s="149">
        <f>O265*H265</f>
        <v>0</v>
      </c>
      <c r="Q265" s="149">
        <v>0</v>
      </c>
      <c r="R265" s="149">
        <f>Q265*H265</f>
        <v>0</v>
      </c>
      <c r="S265" s="149">
        <v>0</v>
      </c>
      <c r="T265" s="150">
        <f>S265*H265</f>
        <v>0</v>
      </c>
      <c r="AR265" s="151" t="s">
        <v>349</v>
      </c>
      <c r="AT265" s="151" t="s">
        <v>408</v>
      </c>
      <c r="AU265" s="151" t="s">
        <v>12</v>
      </c>
      <c r="AY265" s="17" t="s">
        <v>148</v>
      </c>
      <c r="BE265" s="152">
        <f>IF(N265="základná",J265,0)</f>
        <v>0</v>
      </c>
      <c r="BF265" s="152">
        <f>IF(N265="znížená",J265,0)</f>
        <v>0.91</v>
      </c>
      <c r="BG265" s="152">
        <f>IF(N265="zákl. prenesená",J265,0)</f>
        <v>0</v>
      </c>
      <c r="BH265" s="152">
        <f>IF(N265="zníž. prenesená",J265,0)</f>
        <v>0</v>
      </c>
      <c r="BI265" s="152">
        <f>IF(N265="nulová",J265,0)</f>
        <v>0</v>
      </c>
      <c r="BJ265" s="17" t="s">
        <v>83</v>
      </c>
      <c r="BK265" s="152">
        <f>ROUND(I265*H265,2)</f>
        <v>0.91</v>
      </c>
      <c r="BL265" s="17" t="s">
        <v>349</v>
      </c>
      <c r="BM265" s="151" t="s">
        <v>524</v>
      </c>
    </row>
    <row r="266" spans="2:65" s="11" customFormat="1" ht="26" customHeight="1">
      <c r="B266" s="128"/>
      <c r="D266" s="129" t="s">
        <v>70</v>
      </c>
      <c r="E266" s="130" t="s">
        <v>352</v>
      </c>
      <c r="F266" s="130" t="s">
        <v>353</v>
      </c>
      <c r="J266" s="131">
        <f>BK266</f>
        <v>240.18</v>
      </c>
      <c r="L266" s="128"/>
      <c r="M266" s="132"/>
      <c r="P266" s="133">
        <f>P267</f>
        <v>0</v>
      </c>
      <c r="R266" s="133">
        <f>R267</f>
        <v>0</v>
      </c>
      <c r="T266" s="134">
        <f>T267</f>
        <v>0</v>
      </c>
      <c r="AR266" s="129" t="s">
        <v>173</v>
      </c>
      <c r="AT266" s="135" t="s">
        <v>70</v>
      </c>
      <c r="AU266" s="135" t="s">
        <v>71</v>
      </c>
      <c r="AY266" s="129" t="s">
        <v>148</v>
      </c>
      <c r="BK266" s="136">
        <f>BK267</f>
        <v>240.18</v>
      </c>
    </row>
    <row r="267" spans="2:65" s="1" customFormat="1" ht="24.25" customHeight="1">
      <c r="B267" s="139"/>
      <c r="C267" s="140" t="s">
        <v>525</v>
      </c>
      <c r="D267" s="140" t="s">
        <v>151</v>
      </c>
      <c r="E267" s="141" t="s">
        <v>355</v>
      </c>
      <c r="F267" s="142" t="s">
        <v>356</v>
      </c>
      <c r="G267" s="143" t="s">
        <v>357</v>
      </c>
      <c r="H267" s="144">
        <v>77.98</v>
      </c>
      <c r="I267" s="145">
        <v>3.0800001799999999</v>
      </c>
      <c r="J267" s="145">
        <f>ROUND(I267*H267,2)</f>
        <v>240.18</v>
      </c>
      <c r="K267" s="146"/>
      <c r="L267" s="29"/>
      <c r="M267" s="147" t="s">
        <v>1</v>
      </c>
      <c r="N267" s="148" t="s">
        <v>37</v>
      </c>
      <c r="O267" s="149">
        <v>0</v>
      </c>
      <c r="P267" s="149">
        <f>O267*H267</f>
        <v>0</v>
      </c>
      <c r="Q267" s="149">
        <v>0</v>
      </c>
      <c r="R267" s="149">
        <f>Q267*H267</f>
        <v>0</v>
      </c>
      <c r="S267" s="149">
        <v>0</v>
      </c>
      <c r="T267" s="150">
        <f>S267*H267</f>
        <v>0</v>
      </c>
      <c r="AR267" s="151" t="s">
        <v>155</v>
      </c>
      <c r="AT267" s="151" t="s">
        <v>151</v>
      </c>
      <c r="AU267" s="151" t="s">
        <v>12</v>
      </c>
      <c r="AY267" s="17" t="s">
        <v>148</v>
      </c>
      <c r="BE267" s="152">
        <f>IF(N267="základná",J267,0)</f>
        <v>0</v>
      </c>
      <c r="BF267" s="152">
        <f>IF(N267="znížená",J267,0)</f>
        <v>240.18</v>
      </c>
      <c r="BG267" s="152">
        <f>IF(N267="zákl. prenesená",J267,0)</f>
        <v>0</v>
      </c>
      <c r="BH267" s="152">
        <f>IF(N267="zníž. prenesená",J267,0)</f>
        <v>0</v>
      </c>
      <c r="BI267" s="152">
        <f>IF(N267="nulová",J267,0)</f>
        <v>0</v>
      </c>
      <c r="BJ267" s="17" t="s">
        <v>83</v>
      </c>
      <c r="BK267" s="152">
        <f>ROUND(I267*H267,2)</f>
        <v>240.18</v>
      </c>
      <c r="BL267" s="17" t="s">
        <v>155</v>
      </c>
      <c r="BM267" s="151" t="s">
        <v>526</v>
      </c>
    </row>
    <row r="268" spans="2:65" s="11" customFormat="1" ht="26" customHeight="1">
      <c r="B268" s="128"/>
      <c r="D268" s="129" t="s">
        <v>70</v>
      </c>
      <c r="E268" s="130" t="s">
        <v>359</v>
      </c>
      <c r="F268" s="130" t="s">
        <v>360</v>
      </c>
      <c r="J268" s="131">
        <f>BK268</f>
        <v>0</v>
      </c>
      <c r="L268" s="128"/>
      <c r="M268" s="166"/>
      <c r="N268" s="167"/>
      <c r="O268" s="167"/>
      <c r="P268" s="168">
        <v>0</v>
      </c>
      <c r="Q268" s="167"/>
      <c r="R268" s="168">
        <v>0</v>
      </c>
      <c r="S268" s="167"/>
      <c r="T268" s="169">
        <v>0</v>
      </c>
      <c r="AR268" s="129" t="s">
        <v>12</v>
      </c>
      <c r="AT268" s="135" t="s">
        <v>70</v>
      </c>
      <c r="AU268" s="135" t="s">
        <v>71</v>
      </c>
      <c r="AY268" s="129" t="s">
        <v>148</v>
      </c>
      <c r="BK268" s="136">
        <v>0</v>
      </c>
    </row>
    <row r="269" spans="2:65" s="1" customFormat="1" ht="7" customHeight="1">
      <c r="B269" s="44"/>
      <c r="C269" s="45"/>
      <c r="D269" s="45"/>
      <c r="E269" s="45"/>
      <c r="F269" s="45"/>
      <c r="G269" s="45"/>
      <c r="H269" s="45"/>
      <c r="I269" s="45"/>
      <c r="J269" s="45"/>
      <c r="K269" s="45"/>
      <c r="L269" s="29"/>
    </row>
  </sheetData>
  <autoFilter ref="C134:K268" xr:uid="{00000000-0009-0000-0000-000002000000}"/>
  <mergeCells count="11">
    <mergeCell ref="L2:V2"/>
    <mergeCell ref="E87:H87"/>
    <mergeCell ref="E89:H89"/>
    <mergeCell ref="E123:H123"/>
    <mergeCell ref="E125:H125"/>
    <mergeCell ref="E127:H12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M145"/>
  <sheetViews>
    <sheetView showGridLines="0" topLeftCell="A118" workbookViewId="0">
      <selection activeCell="I138" sqref="I138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90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ht="12" customHeight="1">
      <c r="B8" s="20"/>
      <c r="D8" s="26" t="s">
        <v>113</v>
      </c>
      <c r="L8" s="20"/>
    </row>
    <row r="9" spans="2:46" s="1" customFormat="1" ht="16.5" customHeight="1">
      <c r="B9" s="29"/>
      <c r="E9" s="232" t="s">
        <v>114</v>
      </c>
      <c r="F9" s="234"/>
      <c r="G9" s="234"/>
      <c r="H9" s="234"/>
      <c r="L9" s="29"/>
    </row>
    <row r="10" spans="2:46" s="1" customFormat="1" ht="12" customHeight="1">
      <c r="B10" s="29"/>
      <c r="D10" s="26" t="s">
        <v>115</v>
      </c>
      <c r="L10" s="29"/>
    </row>
    <row r="11" spans="2:46" s="1" customFormat="1" ht="16.5" customHeight="1">
      <c r="B11" s="29"/>
      <c r="E11" s="196" t="s">
        <v>527</v>
      </c>
      <c r="F11" s="234"/>
      <c r="G11" s="234"/>
      <c r="H11" s="234"/>
      <c r="L11" s="29"/>
    </row>
    <row r="12" spans="2:46" s="1" customFormat="1" ht="11">
      <c r="B12" s="29"/>
      <c r="L12" s="29"/>
    </row>
    <row r="13" spans="2:46" s="1" customFormat="1" ht="12" customHeight="1">
      <c r="B13" s="29"/>
      <c r="D13" s="26" t="s">
        <v>15</v>
      </c>
      <c r="F13" s="24" t="s">
        <v>1</v>
      </c>
      <c r="I13" s="26" t="s">
        <v>16</v>
      </c>
      <c r="J13" s="24" t="s">
        <v>1</v>
      </c>
      <c r="L13" s="29"/>
    </row>
    <row r="14" spans="2:46" s="1" customFormat="1" ht="12" customHeight="1">
      <c r="B14" s="29"/>
      <c r="D14" s="26" t="s">
        <v>17</v>
      </c>
      <c r="F14" s="24" t="s">
        <v>18</v>
      </c>
      <c r="I14" s="26" t="s">
        <v>19</v>
      </c>
      <c r="J14" s="52" t="str">
        <f>'Rekapitulácia stavby'!AN8</f>
        <v>12. 2. 2023</v>
      </c>
      <c r="L14" s="29"/>
    </row>
    <row r="15" spans="2:46" s="1" customFormat="1" ht="10.75" customHeight="1">
      <c r="B15" s="29"/>
      <c r="L15" s="29"/>
    </row>
    <row r="16" spans="2:46" s="1" customFormat="1" ht="12" customHeight="1">
      <c r="B16" s="29"/>
      <c r="D16" s="26" t="s">
        <v>21</v>
      </c>
      <c r="I16" s="26" t="s">
        <v>22</v>
      </c>
      <c r="J16" s="24" t="s">
        <v>1</v>
      </c>
      <c r="L16" s="29"/>
    </row>
    <row r="17" spans="2:12" s="1" customFormat="1" ht="18" customHeight="1">
      <c r="B17" s="29"/>
      <c r="E17" s="24" t="s">
        <v>23</v>
      </c>
      <c r="I17" s="26" t="s">
        <v>24</v>
      </c>
      <c r="J17" s="24" t="s">
        <v>1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6" t="s">
        <v>25</v>
      </c>
      <c r="I19" s="26" t="s">
        <v>22</v>
      </c>
      <c r="J19" s="24" t="s">
        <v>1</v>
      </c>
      <c r="L19" s="29"/>
    </row>
    <row r="20" spans="2:12" s="1" customFormat="1" ht="18" customHeight="1">
      <c r="B20" s="29"/>
      <c r="E20" s="24" t="s">
        <v>23</v>
      </c>
      <c r="I20" s="26" t="s">
        <v>24</v>
      </c>
      <c r="J20" s="24" t="s">
        <v>1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6" t="s">
        <v>26</v>
      </c>
      <c r="I22" s="26" t="s">
        <v>22</v>
      </c>
      <c r="J22" s="24" t="str">
        <f>IF('Rekapitulácia stavby'!AN16="","",'Rekapitulácia stavby'!AN16)</f>
        <v/>
      </c>
      <c r="L22" s="29"/>
    </row>
    <row r="23" spans="2:12" s="1" customFormat="1" ht="18" customHeight="1">
      <c r="B23" s="29"/>
      <c r="E23" s="24" t="str">
        <f>IF('Rekapitulácia stavby'!E17="","",'Rekapitulácia stavby'!E17)</f>
        <v xml:space="preserve"> </v>
      </c>
      <c r="I23" s="26" t="s">
        <v>24</v>
      </c>
      <c r="J23" s="24" t="str">
        <f>IF('Rekapitulácia stavby'!AN17="","",'Rekapitulácia stavby'!AN17)</f>
        <v/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6" t="s">
        <v>29</v>
      </c>
      <c r="I25" s="26" t="s">
        <v>22</v>
      </c>
      <c r="J25" s="24" t="str">
        <f>IF('Rekapitulácia stavby'!AN19="","",'Rekapitulácia stavby'!AN19)</f>
        <v/>
      </c>
      <c r="L25" s="29"/>
    </row>
    <row r="26" spans="2:12" s="1" customFormat="1" ht="18" customHeight="1">
      <c r="B26" s="29"/>
      <c r="E26" s="24" t="str">
        <f>IF('Rekapitulácia stavby'!E20="","",'Rekapitulácia stavby'!E20)</f>
        <v xml:space="preserve"> </v>
      </c>
      <c r="I26" s="26" t="s">
        <v>24</v>
      </c>
      <c r="J26" s="24" t="str">
        <f>IF('Rekapitulácia stavby'!AN20="","",'Rekapitulácia stavby'!AN20)</f>
        <v/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6" t="s">
        <v>30</v>
      </c>
      <c r="L28" s="29"/>
    </row>
    <row r="29" spans="2:12" s="7" customFormat="1" ht="16.5" customHeight="1">
      <c r="B29" s="94"/>
      <c r="E29" s="202" t="s">
        <v>1</v>
      </c>
      <c r="F29" s="202"/>
      <c r="G29" s="202"/>
      <c r="H29" s="202"/>
      <c r="L29" s="94"/>
    </row>
    <row r="30" spans="2:12" s="1" customFormat="1" ht="7" customHeight="1">
      <c r="B30" s="29"/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25.5" customHeight="1">
      <c r="B32" s="29"/>
      <c r="D32" s="95" t="s">
        <v>31</v>
      </c>
      <c r="J32" s="66">
        <f>ROUND(J125, 2)</f>
        <v>22117.4</v>
      </c>
      <c r="L32" s="29"/>
    </row>
    <row r="33" spans="2:12" s="1" customFormat="1" ht="7" customHeight="1">
      <c r="B33" s="29"/>
      <c r="D33" s="53"/>
      <c r="E33" s="53"/>
      <c r="F33" s="53"/>
      <c r="G33" s="53"/>
      <c r="H33" s="53"/>
      <c r="I33" s="53"/>
      <c r="J33" s="53"/>
      <c r="K33" s="53"/>
      <c r="L33" s="29"/>
    </row>
    <row r="34" spans="2:12" s="1" customFormat="1" ht="14.5" customHeight="1">
      <c r="B34" s="29"/>
      <c r="F34" s="32" t="s">
        <v>33</v>
      </c>
      <c r="I34" s="32" t="s">
        <v>32</v>
      </c>
      <c r="J34" s="32" t="s">
        <v>34</v>
      </c>
      <c r="L34" s="29"/>
    </row>
    <row r="35" spans="2:12" s="1" customFormat="1" ht="14.5" customHeight="1">
      <c r="B35" s="29"/>
      <c r="D35" s="55" t="s">
        <v>35</v>
      </c>
      <c r="E35" s="34" t="s">
        <v>36</v>
      </c>
      <c r="F35" s="96">
        <f>ROUND((SUM(BE125:BE144)),  2)</f>
        <v>0</v>
      </c>
      <c r="G35" s="97"/>
      <c r="H35" s="97"/>
      <c r="I35" s="98">
        <v>0.2</v>
      </c>
      <c r="J35" s="96">
        <f>ROUND(((SUM(BE125:BE144))*I35),  2)</f>
        <v>0</v>
      </c>
      <c r="L35" s="29"/>
    </row>
    <row r="36" spans="2:12" s="1" customFormat="1" ht="14.5" customHeight="1">
      <c r="B36" s="29"/>
      <c r="E36" s="34" t="s">
        <v>37</v>
      </c>
      <c r="F36" s="86">
        <f>ROUND((SUM(BF125:BF144)),  2)</f>
        <v>22117.4</v>
      </c>
      <c r="I36" s="99">
        <v>0.2</v>
      </c>
      <c r="J36" s="86">
        <f>ROUND(((SUM(BF125:BF144))*I36),  2)</f>
        <v>4423.4799999999996</v>
      </c>
      <c r="L36" s="29"/>
    </row>
    <row r="37" spans="2:12" s="1" customFormat="1" ht="14.5" hidden="1" customHeight="1">
      <c r="B37" s="29"/>
      <c r="E37" s="26" t="s">
        <v>38</v>
      </c>
      <c r="F37" s="86">
        <f>ROUND((SUM(BG125:BG144)),  2)</f>
        <v>0</v>
      </c>
      <c r="I37" s="99">
        <v>0.2</v>
      </c>
      <c r="J37" s="86">
        <f>0</f>
        <v>0</v>
      </c>
      <c r="L37" s="29"/>
    </row>
    <row r="38" spans="2:12" s="1" customFormat="1" ht="14.5" hidden="1" customHeight="1">
      <c r="B38" s="29"/>
      <c r="E38" s="26" t="s">
        <v>39</v>
      </c>
      <c r="F38" s="86">
        <f>ROUND((SUM(BH125:BH144)),  2)</f>
        <v>0</v>
      </c>
      <c r="I38" s="99">
        <v>0.2</v>
      </c>
      <c r="J38" s="86">
        <f>0</f>
        <v>0</v>
      </c>
      <c r="L38" s="29"/>
    </row>
    <row r="39" spans="2:12" s="1" customFormat="1" ht="14.5" hidden="1" customHeight="1">
      <c r="B39" s="29"/>
      <c r="E39" s="34" t="s">
        <v>40</v>
      </c>
      <c r="F39" s="96">
        <f>ROUND((SUM(BI125:BI144)),  2)</f>
        <v>0</v>
      </c>
      <c r="G39" s="97"/>
      <c r="H39" s="97"/>
      <c r="I39" s="98">
        <v>0</v>
      </c>
      <c r="J39" s="96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5" customHeight="1">
      <c r="B41" s="29"/>
      <c r="C41" s="100"/>
      <c r="D41" s="101" t="s">
        <v>41</v>
      </c>
      <c r="E41" s="57"/>
      <c r="F41" s="57"/>
      <c r="G41" s="102" t="s">
        <v>42</v>
      </c>
      <c r="H41" s="103" t="s">
        <v>43</v>
      </c>
      <c r="I41" s="57"/>
      <c r="J41" s="104">
        <f>SUM(J32:J39)</f>
        <v>26540.880000000001</v>
      </c>
      <c r="K41" s="105"/>
      <c r="L41" s="29"/>
    </row>
    <row r="42" spans="2:12" s="1" customFormat="1" ht="14.5" customHeight="1">
      <c r="B42" s="29"/>
      <c r="L42" s="29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12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12" s="1" customFormat="1" ht="25" hidden="1" customHeight="1">
      <c r="B82" s="29"/>
      <c r="C82" s="21" t="s">
        <v>117</v>
      </c>
      <c r="L82" s="29"/>
    </row>
    <row r="83" spans="2:12" s="1" customFormat="1" ht="7" hidden="1" customHeight="1">
      <c r="B83" s="29"/>
      <c r="L83" s="29"/>
    </row>
    <row r="84" spans="2:12" s="1" customFormat="1" ht="12" hidden="1" customHeight="1">
      <c r="B84" s="29"/>
      <c r="C84" s="26" t="s">
        <v>13</v>
      </c>
      <c r="L84" s="29"/>
    </row>
    <row r="85" spans="2:12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12" ht="12" hidden="1" customHeight="1">
      <c r="B86" s="20"/>
      <c r="C86" s="26" t="s">
        <v>113</v>
      </c>
      <c r="L86" s="20"/>
    </row>
    <row r="87" spans="2:12" s="1" customFormat="1" ht="16.5" hidden="1" customHeight="1">
      <c r="B87" s="29"/>
      <c r="E87" s="232" t="s">
        <v>114</v>
      </c>
      <c r="F87" s="234"/>
      <c r="G87" s="234"/>
      <c r="H87" s="234"/>
      <c r="L87" s="29"/>
    </row>
    <row r="88" spans="2:12" s="1" customFormat="1" ht="12" hidden="1" customHeight="1">
      <c r="B88" s="29"/>
      <c r="C88" s="26" t="s">
        <v>115</v>
      </c>
      <c r="L88" s="29"/>
    </row>
    <row r="89" spans="2:12" s="1" customFormat="1" ht="16.5" hidden="1" customHeight="1">
      <c r="B89" s="29"/>
      <c r="E89" s="196" t="str">
        <f>E11</f>
        <v>01-01-03 - PSV, stolárske vyrobky</v>
      </c>
      <c r="F89" s="234"/>
      <c r="G89" s="234"/>
      <c r="H89" s="234"/>
      <c r="L89" s="29"/>
    </row>
    <row r="90" spans="2:12" s="1" customFormat="1" ht="7" hidden="1" customHeight="1">
      <c r="B90" s="29"/>
      <c r="L90" s="29"/>
    </row>
    <row r="91" spans="2:12" s="1" customFormat="1" ht="12" hidden="1" customHeight="1">
      <c r="B91" s="29"/>
      <c r="C91" s="26" t="s">
        <v>17</v>
      </c>
      <c r="F91" s="24" t="str">
        <f>F14</f>
        <v>Piestany</v>
      </c>
      <c r="I91" s="26" t="s">
        <v>19</v>
      </c>
      <c r="J91" s="52" t="str">
        <f>IF(J14="","",J14)</f>
        <v>12. 2. 2023</v>
      </c>
      <c r="L91" s="29"/>
    </row>
    <row r="92" spans="2:12" s="1" customFormat="1" ht="7" hidden="1" customHeight="1">
      <c r="B92" s="29"/>
      <c r="L92" s="29"/>
    </row>
    <row r="93" spans="2:12" s="1" customFormat="1" ht="15.25" hidden="1" customHeight="1">
      <c r="B93" s="29"/>
      <c r="C93" s="26" t="s">
        <v>21</v>
      </c>
      <c r="F93" s="24" t="str">
        <f>E17</f>
        <v>AGORA, s.r.o.</v>
      </c>
      <c r="I93" s="26" t="s">
        <v>26</v>
      </c>
      <c r="J93" s="27" t="str">
        <f>E23</f>
        <v xml:space="preserve"> </v>
      </c>
      <c r="L93" s="29"/>
    </row>
    <row r="94" spans="2:12" s="1" customFormat="1" ht="15.25" hidden="1" customHeight="1">
      <c r="B94" s="29"/>
      <c r="C94" s="26" t="s">
        <v>25</v>
      </c>
      <c r="F94" s="24" t="str">
        <f>IF(E20="","",E20)</f>
        <v>AGORA, s.r.o.</v>
      </c>
      <c r="I94" s="26" t="s">
        <v>29</v>
      </c>
      <c r="J94" s="27" t="str">
        <f>E26</f>
        <v xml:space="preserve"> </v>
      </c>
      <c r="L94" s="29"/>
    </row>
    <row r="95" spans="2:12" s="1" customFormat="1" ht="10.25" hidden="1" customHeight="1">
      <c r="B95" s="29"/>
      <c r="L95" s="29"/>
    </row>
    <row r="96" spans="2:12" s="1" customFormat="1" ht="29.25" hidden="1" customHeight="1">
      <c r="B96" s="29"/>
      <c r="C96" s="108" t="s">
        <v>118</v>
      </c>
      <c r="D96" s="100"/>
      <c r="E96" s="100"/>
      <c r="F96" s="100"/>
      <c r="G96" s="100"/>
      <c r="H96" s="100"/>
      <c r="I96" s="100"/>
      <c r="J96" s="109" t="s">
        <v>119</v>
      </c>
      <c r="K96" s="100"/>
      <c r="L96" s="29"/>
    </row>
    <row r="97" spans="2:47" s="1" customFormat="1" ht="10.25" hidden="1" customHeight="1">
      <c r="B97" s="29"/>
      <c r="L97" s="29"/>
    </row>
    <row r="98" spans="2:47" s="1" customFormat="1" ht="22.75" hidden="1" customHeight="1">
      <c r="B98" s="29"/>
      <c r="C98" s="110" t="s">
        <v>120</v>
      </c>
      <c r="J98" s="66">
        <f>J125</f>
        <v>22117.4</v>
      </c>
      <c r="L98" s="29"/>
      <c r="AU98" s="17" t="s">
        <v>121</v>
      </c>
    </row>
    <row r="99" spans="2:47" s="8" customFormat="1" ht="25" hidden="1" customHeight="1">
      <c r="B99" s="111"/>
      <c r="D99" s="112" t="s">
        <v>125</v>
      </c>
      <c r="E99" s="113"/>
      <c r="F99" s="113"/>
      <c r="G99" s="113"/>
      <c r="H99" s="113"/>
      <c r="I99" s="113"/>
      <c r="J99" s="114">
        <f>J126</f>
        <v>21238.95</v>
      </c>
      <c r="L99" s="111"/>
    </row>
    <row r="100" spans="2:47" s="9" customFormat="1" ht="20" hidden="1" customHeight="1">
      <c r="B100" s="115"/>
      <c r="D100" s="116" t="s">
        <v>528</v>
      </c>
      <c r="E100" s="117"/>
      <c r="F100" s="117"/>
      <c r="G100" s="117"/>
      <c r="H100" s="117"/>
      <c r="I100" s="117"/>
      <c r="J100" s="118">
        <f>J127</f>
        <v>19524.670000000002</v>
      </c>
      <c r="L100" s="115"/>
    </row>
    <row r="101" spans="2:47" s="9" customFormat="1" ht="20" hidden="1" customHeight="1">
      <c r="B101" s="115"/>
      <c r="D101" s="116" t="s">
        <v>129</v>
      </c>
      <c r="E101" s="117"/>
      <c r="F101" s="117"/>
      <c r="G101" s="117"/>
      <c r="H101" s="117"/>
      <c r="I101" s="117"/>
      <c r="J101" s="118">
        <f>J137</f>
        <v>1714.2800000000002</v>
      </c>
      <c r="L101" s="115"/>
    </row>
    <row r="102" spans="2:47" s="8" customFormat="1" ht="25" hidden="1" customHeight="1">
      <c r="B102" s="111"/>
      <c r="D102" s="112" t="s">
        <v>132</v>
      </c>
      <c r="E102" s="113"/>
      <c r="F102" s="113"/>
      <c r="G102" s="113"/>
      <c r="H102" s="113"/>
      <c r="I102" s="113"/>
      <c r="J102" s="114">
        <f>J142</f>
        <v>878.45</v>
      </c>
      <c r="L102" s="111"/>
    </row>
    <row r="103" spans="2:47" s="8" customFormat="1" ht="25" hidden="1" customHeight="1">
      <c r="B103" s="111"/>
      <c r="D103" s="112" t="s">
        <v>133</v>
      </c>
      <c r="E103" s="113"/>
      <c r="F103" s="113"/>
      <c r="G103" s="113"/>
      <c r="H103" s="113"/>
      <c r="I103" s="113"/>
      <c r="J103" s="114">
        <f>J144</f>
        <v>0</v>
      </c>
      <c r="L103" s="111"/>
    </row>
    <row r="104" spans="2:47" s="1" customFormat="1" ht="21.75" hidden="1" customHeight="1">
      <c r="B104" s="29"/>
      <c r="L104" s="29"/>
    </row>
    <row r="105" spans="2:47" s="1" customFormat="1" ht="7" hidden="1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29"/>
    </row>
    <row r="106" spans="2:47" ht="11" hidden="1"/>
    <row r="107" spans="2:47" ht="11" hidden="1"/>
    <row r="108" spans="2:47" ht="11" hidden="1"/>
    <row r="109" spans="2:47" s="1" customFormat="1" ht="7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29"/>
    </row>
    <row r="110" spans="2:47" s="1" customFormat="1" ht="25" customHeight="1">
      <c r="B110" s="29"/>
      <c r="C110" s="21" t="s">
        <v>134</v>
      </c>
      <c r="L110" s="29"/>
    </row>
    <row r="111" spans="2:47" s="1" customFormat="1" ht="7" customHeight="1">
      <c r="B111" s="29"/>
      <c r="L111" s="29"/>
    </row>
    <row r="112" spans="2:47" s="1" customFormat="1" ht="12" customHeight="1">
      <c r="B112" s="29"/>
      <c r="C112" s="26" t="s">
        <v>13</v>
      </c>
      <c r="L112" s="29"/>
    </row>
    <row r="113" spans="2:65" s="1" customFormat="1" ht="16.5" customHeight="1">
      <c r="B113" s="29"/>
      <c r="E113" s="232" t="str">
        <f>E7</f>
        <v>NÚRCH - modernizácia vybraných rehabilitačných priestorov</v>
      </c>
      <c r="F113" s="233"/>
      <c r="G113" s="233"/>
      <c r="H113" s="233"/>
      <c r="L113" s="29"/>
    </row>
    <row r="114" spans="2:65" ht="12" customHeight="1">
      <c r="B114" s="20"/>
      <c r="C114" s="26" t="s">
        <v>113</v>
      </c>
      <c r="L114" s="20"/>
    </row>
    <row r="115" spans="2:65" s="1" customFormat="1" ht="16.5" customHeight="1">
      <c r="B115" s="29"/>
      <c r="E115" s="232" t="s">
        <v>114</v>
      </c>
      <c r="F115" s="234"/>
      <c r="G115" s="234"/>
      <c r="H115" s="234"/>
      <c r="L115" s="29"/>
    </row>
    <row r="116" spans="2:65" s="1" customFormat="1" ht="12" customHeight="1">
      <c r="B116" s="29"/>
      <c r="C116" s="26" t="s">
        <v>115</v>
      </c>
      <c r="L116" s="29"/>
    </row>
    <row r="117" spans="2:65" s="1" customFormat="1" ht="16.5" customHeight="1">
      <c r="B117" s="29"/>
      <c r="E117" s="196" t="str">
        <f>E11</f>
        <v>01-01-03 - PSV, stolárske vyrobky</v>
      </c>
      <c r="F117" s="234"/>
      <c r="G117" s="234"/>
      <c r="H117" s="234"/>
      <c r="L117" s="29"/>
    </row>
    <row r="118" spans="2:65" s="1" customFormat="1" ht="7" customHeight="1">
      <c r="B118" s="29"/>
      <c r="L118" s="29"/>
    </row>
    <row r="119" spans="2:65" s="1" customFormat="1" ht="12" customHeight="1">
      <c r="B119" s="29"/>
      <c r="C119" s="26" t="s">
        <v>17</v>
      </c>
      <c r="F119" s="24" t="str">
        <f>F14</f>
        <v>Piestany</v>
      </c>
      <c r="I119" s="26" t="s">
        <v>19</v>
      </c>
      <c r="J119" s="52" t="str">
        <f>IF(J14="","",J14)</f>
        <v>12. 2. 2023</v>
      </c>
      <c r="L119" s="29"/>
    </row>
    <row r="120" spans="2:65" s="1" customFormat="1" ht="7" customHeight="1">
      <c r="B120" s="29"/>
      <c r="L120" s="29"/>
    </row>
    <row r="121" spans="2:65" s="1" customFormat="1" ht="15.25" customHeight="1">
      <c r="B121" s="29"/>
      <c r="C121" s="26" t="s">
        <v>21</v>
      </c>
      <c r="F121" s="24" t="str">
        <f>E17</f>
        <v>AGORA, s.r.o.</v>
      </c>
      <c r="I121" s="26" t="s">
        <v>26</v>
      </c>
      <c r="J121" s="27" t="str">
        <f>E23</f>
        <v xml:space="preserve"> </v>
      </c>
      <c r="L121" s="29"/>
    </row>
    <row r="122" spans="2:65" s="1" customFormat="1" ht="15.25" customHeight="1">
      <c r="B122" s="29"/>
      <c r="C122" s="26" t="s">
        <v>25</v>
      </c>
      <c r="F122" s="24" t="str">
        <f>IF(E20="","",E20)</f>
        <v>AGORA, s.r.o.</v>
      </c>
      <c r="I122" s="26" t="s">
        <v>29</v>
      </c>
      <c r="J122" s="27" t="str">
        <f>E26</f>
        <v xml:space="preserve"> </v>
      </c>
      <c r="L122" s="29"/>
    </row>
    <row r="123" spans="2:65" s="1" customFormat="1" ht="10.25" customHeight="1">
      <c r="B123" s="29"/>
      <c r="L123" s="29"/>
    </row>
    <row r="124" spans="2:65" s="10" customFormat="1" ht="29.25" customHeight="1">
      <c r="B124" s="119"/>
      <c r="C124" s="120" t="s">
        <v>135</v>
      </c>
      <c r="D124" s="121" t="s">
        <v>56</v>
      </c>
      <c r="E124" s="121" t="s">
        <v>52</v>
      </c>
      <c r="F124" s="121" t="s">
        <v>53</v>
      </c>
      <c r="G124" s="121" t="s">
        <v>136</v>
      </c>
      <c r="H124" s="121" t="s">
        <v>137</v>
      </c>
      <c r="I124" s="121" t="s">
        <v>138</v>
      </c>
      <c r="J124" s="122" t="s">
        <v>119</v>
      </c>
      <c r="K124" s="123" t="s">
        <v>139</v>
      </c>
      <c r="L124" s="119"/>
      <c r="M124" s="59" t="s">
        <v>1</v>
      </c>
      <c r="N124" s="60" t="s">
        <v>35</v>
      </c>
      <c r="O124" s="60" t="s">
        <v>140</v>
      </c>
      <c r="P124" s="60" t="s">
        <v>141</v>
      </c>
      <c r="Q124" s="60" t="s">
        <v>142</v>
      </c>
      <c r="R124" s="60" t="s">
        <v>143</v>
      </c>
      <c r="S124" s="60" t="s">
        <v>144</v>
      </c>
      <c r="T124" s="61" t="s">
        <v>145</v>
      </c>
    </row>
    <row r="125" spans="2:65" s="1" customFormat="1" ht="22.75" customHeight="1">
      <c r="B125" s="29"/>
      <c r="C125" s="64" t="s">
        <v>120</v>
      </c>
      <c r="J125" s="124">
        <f>BK125</f>
        <v>22117.4</v>
      </c>
      <c r="L125" s="29"/>
      <c r="M125" s="62"/>
      <c r="N125" s="53"/>
      <c r="O125" s="53"/>
      <c r="P125" s="125">
        <f>P126+P142+P144</f>
        <v>0</v>
      </c>
      <c r="Q125" s="53"/>
      <c r="R125" s="125">
        <f>R126+R142+R144</f>
        <v>0</v>
      </c>
      <c r="S125" s="53"/>
      <c r="T125" s="126">
        <f>T126+T142+T144</f>
        <v>0</v>
      </c>
      <c r="AT125" s="17" t="s">
        <v>70</v>
      </c>
      <c r="AU125" s="17" t="s">
        <v>121</v>
      </c>
      <c r="BK125" s="127">
        <f>BK126+BK142+BK144</f>
        <v>22117.4</v>
      </c>
    </row>
    <row r="126" spans="2:65" s="11" customFormat="1" ht="26" customHeight="1">
      <c r="B126" s="128"/>
      <c r="D126" s="129" t="s">
        <v>70</v>
      </c>
      <c r="E126" s="130" t="s">
        <v>286</v>
      </c>
      <c r="F126" s="130" t="s">
        <v>287</v>
      </c>
      <c r="J126" s="131">
        <f>BK126</f>
        <v>21238.95</v>
      </c>
      <c r="L126" s="128"/>
      <c r="M126" s="132"/>
      <c r="P126" s="133">
        <f>P127+P137</f>
        <v>0</v>
      </c>
      <c r="R126" s="133">
        <f>R127+R137</f>
        <v>0</v>
      </c>
      <c r="T126" s="134">
        <f>T127+T137</f>
        <v>0</v>
      </c>
      <c r="AR126" s="129" t="s">
        <v>83</v>
      </c>
      <c r="AT126" s="135" t="s">
        <v>70</v>
      </c>
      <c r="AU126" s="135" t="s">
        <v>71</v>
      </c>
      <c r="AY126" s="129" t="s">
        <v>148</v>
      </c>
      <c r="BK126" s="136">
        <f>BK127+BK137</f>
        <v>21238.95</v>
      </c>
    </row>
    <row r="127" spans="2:65" s="11" customFormat="1" ht="22.75" customHeight="1">
      <c r="B127" s="128"/>
      <c r="D127" s="129" t="s">
        <v>70</v>
      </c>
      <c r="E127" s="137" t="s">
        <v>529</v>
      </c>
      <c r="F127" s="137" t="s">
        <v>530</v>
      </c>
      <c r="J127" s="138">
        <f>BK127</f>
        <v>19524.670000000002</v>
      </c>
      <c r="L127" s="128"/>
      <c r="M127" s="132"/>
      <c r="P127" s="133">
        <f>SUM(P128:P136)</f>
        <v>0</v>
      </c>
      <c r="R127" s="133">
        <f>SUM(R128:R136)</f>
        <v>0</v>
      </c>
      <c r="T127" s="134">
        <f>SUM(T128:T136)</f>
        <v>0</v>
      </c>
      <c r="AR127" s="129" t="s">
        <v>83</v>
      </c>
      <c r="AT127" s="135" t="s">
        <v>70</v>
      </c>
      <c r="AU127" s="135" t="s">
        <v>12</v>
      </c>
      <c r="AY127" s="129" t="s">
        <v>148</v>
      </c>
      <c r="BK127" s="136">
        <f>SUM(BK128:BK136)</f>
        <v>19524.670000000002</v>
      </c>
    </row>
    <row r="128" spans="2:65" s="1" customFormat="1" ht="16.5" customHeight="1">
      <c r="B128" s="139"/>
      <c r="C128" s="140" t="s">
        <v>12</v>
      </c>
      <c r="D128" s="140" t="s">
        <v>151</v>
      </c>
      <c r="E128" s="141" t="s">
        <v>531</v>
      </c>
      <c r="F128" s="142" t="s">
        <v>532</v>
      </c>
      <c r="G128" s="143" t="s">
        <v>185</v>
      </c>
      <c r="H128" s="144">
        <v>6</v>
      </c>
      <c r="I128" s="145">
        <v>1250</v>
      </c>
      <c r="J128" s="145">
        <f t="shared" ref="J128:J136" si="0">ROUND(I128*H128,2)</f>
        <v>7500</v>
      </c>
      <c r="K128" s="146"/>
      <c r="L128" s="29"/>
      <c r="M128" s="147" t="s">
        <v>1</v>
      </c>
      <c r="N128" s="148" t="s">
        <v>37</v>
      </c>
      <c r="O128" s="149">
        <v>0</v>
      </c>
      <c r="P128" s="149">
        <f t="shared" ref="P128:P136" si="1">O128*H128</f>
        <v>0</v>
      </c>
      <c r="Q128" s="149">
        <v>0</v>
      </c>
      <c r="R128" s="149">
        <f t="shared" ref="R128:R136" si="2">Q128*H128</f>
        <v>0</v>
      </c>
      <c r="S128" s="149">
        <v>0</v>
      </c>
      <c r="T128" s="150">
        <f t="shared" ref="T128:T136" si="3">S128*H128</f>
        <v>0</v>
      </c>
      <c r="AR128" s="151" t="s">
        <v>189</v>
      </c>
      <c r="AT128" s="151" t="s">
        <v>151</v>
      </c>
      <c r="AU128" s="151" t="s">
        <v>83</v>
      </c>
      <c r="AY128" s="17" t="s">
        <v>148</v>
      </c>
      <c r="BE128" s="152">
        <f t="shared" ref="BE128:BE136" si="4">IF(N128="základná",J128,0)</f>
        <v>0</v>
      </c>
      <c r="BF128" s="152">
        <f t="shared" ref="BF128:BF136" si="5">IF(N128="znížená",J128,0)</f>
        <v>7500</v>
      </c>
      <c r="BG128" s="152">
        <f t="shared" ref="BG128:BG136" si="6">IF(N128="zákl. prenesená",J128,0)</f>
        <v>0</v>
      </c>
      <c r="BH128" s="152">
        <f t="shared" ref="BH128:BH136" si="7">IF(N128="zníž. prenesená",J128,0)</f>
        <v>0</v>
      </c>
      <c r="BI128" s="152">
        <f t="shared" ref="BI128:BI136" si="8">IF(N128="nulová",J128,0)</f>
        <v>0</v>
      </c>
      <c r="BJ128" s="17" t="s">
        <v>83</v>
      </c>
      <c r="BK128" s="152">
        <f t="shared" ref="BK128:BK136" si="9">ROUND(I128*H128,2)</f>
        <v>7500</v>
      </c>
      <c r="BL128" s="17" t="s">
        <v>189</v>
      </c>
      <c r="BM128" s="151" t="s">
        <v>83</v>
      </c>
    </row>
    <row r="129" spans="2:65" s="1" customFormat="1" ht="16.5" customHeight="1">
      <c r="B129" s="139"/>
      <c r="C129" s="140" t="s">
        <v>83</v>
      </c>
      <c r="D129" s="140" t="s">
        <v>151</v>
      </c>
      <c r="E129" s="141" t="s">
        <v>533</v>
      </c>
      <c r="F129" s="142" t="s">
        <v>534</v>
      </c>
      <c r="G129" s="143" t="s">
        <v>185</v>
      </c>
      <c r="H129" s="144">
        <v>5</v>
      </c>
      <c r="I129" s="145">
        <v>1115</v>
      </c>
      <c r="J129" s="145">
        <f t="shared" si="0"/>
        <v>5575</v>
      </c>
      <c r="K129" s="146"/>
      <c r="L129" s="29"/>
      <c r="M129" s="147" t="s">
        <v>1</v>
      </c>
      <c r="N129" s="148" t="s">
        <v>37</v>
      </c>
      <c r="O129" s="149">
        <v>0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189</v>
      </c>
      <c r="AT129" s="151" t="s">
        <v>151</v>
      </c>
      <c r="AU129" s="151" t="s">
        <v>83</v>
      </c>
      <c r="AY129" s="17" t="s">
        <v>148</v>
      </c>
      <c r="BE129" s="152">
        <f t="shared" si="4"/>
        <v>0</v>
      </c>
      <c r="BF129" s="152">
        <f t="shared" si="5"/>
        <v>5575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83</v>
      </c>
      <c r="BK129" s="152">
        <f t="shared" si="9"/>
        <v>5575</v>
      </c>
      <c r="BL129" s="17" t="s">
        <v>189</v>
      </c>
      <c r="BM129" s="151" t="s">
        <v>155</v>
      </c>
    </row>
    <row r="130" spans="2:65" s="1" customFormat="1" ht="16.5" customHeight="1">
      <c r="B130" s="139"/>
      <c r="C130" s="140" t="s">
        <v>163</v>
      </c>
      <c r="D130" s="140" t="s">
        <v>151</v>
      </c>
      <c r="E130" s="141" t="s">
        <v>535</v>
      </c>
      <c r="F130" s="142" t="s">
        <v>536</v>
      </c>
      <c r="G130" s="143" t="s">
        <v>185</v>
      </c>
      <c r="H130" s="144">
        <v>1</v>
      </c>
      <c r="I130" s="145">
        <v>855</v>
      </c>
      <c r="J130" s="145">
        <f t="shared" si="0"/>
        <v>855</v>
      </c>
      <c r="K130" s="146"/>
      <c r="L130" s="29"/>
      <c r="M130" s="147" t="s">
        <v>1</v>
      </c>
      <c r="N130" s="148" t="s">
        <v>37</v>
      </c>
      <c r="O130" s="149">
        <v>0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189</v>
      </c>
      <c r="AT130" s="151" t="s">
        <v>151</v>
      </c>
      <c r="AU130" s="151" t="s">
        <v>83</v>
      </c>
      <c r="AY130" s="17" t="s">
        <v>148</v>
      </c>
      <c r="BE130" s="152">
        <f t="shared" si="4"/>
        <v>0</v>
      </c>
      <c r="BF130" s="152">
        <f t="shared" si="5"/>
        <v>855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83</v>
      </c>
      <c r="BK130" s="152">
        <f t="shared" si="9"/>
        <v>855</v>
      </c>
      <c r="BL130" s="17" t="s">
        <v>189</v>
      </c>
      <c r="BM130" s="151" t="s">
        <v>166</v>
      </c>
    </row>
    <row r="131" spans="2:65" s="1" customFormat="1" ht="16.5" customHeight="1">
      <c r="B131" s="139"/>
      <c r="C131" s="140" t="s">
        <v>155</v>
      </c>
      <c r="D131" s="140" t="s">
        <v>151</v>
      </c>
      <c r="E131" s="141" t="s">
        <v>537</v>
      </c>
      <c r="F131" s="142" t="s">
        <v>538</v>
      </c>
      <c r="G131" s="143" t="s">
        <v>185</v>
      </c>
      <c r="H131" s="144">
        <v>6</v>
      </c>
      <c r="I131" s="145">
        <v>455</v>
      </c>
      <c r="J131" s="145">
        <f t="shared" si="0"/>
        <v>2730</v>
      </c>
      <c r="K131" s="146"/>
      <c r="L131" s="29"/>
      <c r="M131" s="147" t="s">
        <v>1</v>
      </c>
      <c r="N131" s="148" t="s">
        <v>37</v>
      </c>
      <c r="O131" s="149">
        <v>0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189</v>
      </c>
      <c r="AT131" s="151" t="s">
        <v>151</v>
      </c>
      <c r="AU131" s="151" t="s">
        <v>83</v>
      </c>
      <c r="AY131" s="17" t="s">
        <v>148</v>
      </c>
      <c r="BE131" s="152">
        <f t="shared" si="4"/>
        <v>0</v>
      </c>
      <c r="BF131" s="152">
        <f t="shared" si="5"/>
        <v>2730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83</v>
      </c>
      <c r="BK131" s="152">
        <f t="shared" si="9"/>
        <v>2730</v>
      </c>
      <c r="BL131" s="17" t="s">
        <v>189</v>
      </c>
      <c r="BM131" s="151" t="s">
        <v>172</v>
      </c>
    </row>
    <row r="132" spans="2:65" s="1" customFormat="1" ht="16.5" customHeight="1">
      <c r="B132" s="139"/>
      <c r="C132" s="140" t="s">
        <v>173</v>
      </c>
      <c r="D132" s="140" t="s">
        <v>151</v>
      </c>
      <c r="E132" s="141" t="s">
        <v>539</v>
      </c>
      <c r="F132" s="142" t="s">
        <v>540</v>
      </c>
      <c r="G132" s="143" t="s">
        <v>185</v>
      </c>
      <c r="H132" s="144">
        <v>5</v>
      </c>
      <c r="I132" s="145">
        <v>5.39</v>
      </c>
      <c r="J132" s="145">
        <f t="shared" si="0"/>
        <v>26.95</v>
      </c>
      <c r="K132" s="146"/>
      <c r="L132" s="29"/>
      <c r="M132" s="147" t="s">
        <v>1</v>
      </c>
      <c r="N132" s="148" t="s">
        <v>37</v>
      </c>
      <c r="O132" s="149">
        <v>0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189</v>
      </c>
      <c r="AT132" s="151" t="s">
        <v>151</v>
      </c>
      <c r="AU132" s="151" t="s">
        <v>83</v>
      </c>
      <c r="AY132" s="17" t="s">
        <v>148</v>
      </c>
      <c r="BE132" s="152">
        <f t="shared" si="4"/>
        <v>0</v>
      </c>
      <c r="BF132" s="152">
        <f t="shared" si="5"/>
        <v>26.95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83</v>
      </c>
      <c r="BK132" s="152">
        <f t="shared" si="9"/>
        <v>26.95</v>
      </c>
      <c r="BL132" s="17" t="s">
        <v>189</v>
      </c>
      <c r="BM132" s="151" t="s">
        <v>176</v>
      </c>
    </row>
    <row r="133" spans="2:65" s="1" customFormat="1" ht="16.5" customHeight="1">
      <c r="B133" s="139"/>
      <c r="C133" s="140" t="s">
        <v>166</v>
      </c>
      <c r="D133" s="140" t="s">
        <v>151</v>
      </c>
      <c r="E133" s="141" t="s">
        <v>541</v>
      </c>
      <c r="F133" s="142" t="s">
        <v>542</v>
      </c>
      <c r="G133" s="143" t="s">
        <v>185</v>
      </c>
      <c r="H133" s="144">
        <v>4</v>
      </c>
      <c r="I133" s="145">
        <v>137.56</v>
      </c>
      <c r="J133" s="145">
        <f t="shared" si="0"/>
        <v>550.24</v>
      </c>
      <c r="K133" s="146"/>
      <c r="L133" s="29"/>
      <c r="M133" s="147" t="s">
        <v>1</v>
      </c>
      <c r="N133" s="148" t="s">
        <v>37</v>
      </c>
      <c r="O133" s="149">
        <v>0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189</v>
      </c>
      <c r="AT133" s="151" t="s">
        <v>151</v>
      </c>
      <c r="AU133" s="151" t="s">
        <v>83</v>
      </c>
      <c r="AY133" s="17" t="s">
        <v>148</v>
      </c>
      <c r="BE133" s="152">
        <f t="shared" si="4"/>
        <v>0</v>
      </c>
      <c r="BF133" s="152">
        <f t="shared" si="5"/>
        <v>550.24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83</v>
      </c>
      <c r="BK133" s="152">
        <f t="shared" si="9"/>
        <v>550.24</v>
      </c>
      <c r="BL133" s="17" t="s">
        <v>189</v>
      </c>
      <c r="BM133" s="151" t="s">
        <v>180</v>
      </c>
    </row>
    <row r="134" spans="2:65" s="1" customFormat="1" ht="16.5" customHeight="1">
      <c r="B134" s="139"/>
      <c r="C134" s="140" t="s">
        <v>182</v>
      </c>
      <c r="D134" s="140" t="s">
        <v>151</v>
      </c>
      <c r="E134" s="141" t="s">
        <v>543</v>
      </c>
      <c r="F134" s="142" t="s">
        <v>544</v>
      </c>
      <c r="G134" s="143" t="s">
        <v>185</v>
      </c>
      <c r="H134" s="144">
        <v>12</v>
      </c>
      <c r="I134" s="145">
        <v>133</v>
      </c>
      <c r="J134" s="145">
        <f t="shared" si="0"/>
        <v>1596</v>
      </c>
      <c r="K134" s="146"/>
      <c r="L134" s="29"/>
      <c r="M134" s="147" t="s">
        <v>1</v>
      </c>
      <c r="N134" s="148" t="s">
        <v>37</v>
      </c>
      <c r="O134" s="149">
        <v>0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189</v>
      </c>
      <c r="AT134" s="151" t="s">
        <v>151</v>
      </c>
      <c r="AU134" s="151" t="s">
        <v>83</v>
      </c>
      <c r="AY134" s="17" t="s">
        <v>148</v>
      </c>
      <c r="BE134" s="152">
        <f t="shared" si="4"/>
        <v>0</v>
      </c>
      <c r="BF134" s="152">
        <f t="shared" si="5"/>
        <v>1596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83</v>
      </c>
      <c r="BK134" s="152">
        <f t="shared" si="9"/>
        <v>1596</v>
      </c>
      <c r="BL134" s="17" t="s">
        <v>189</v>
      </c>
      <c r="BM134" s="151" t="s">
        <v>186</v>
      </c>
    </row>
    <row r="135" spans="2:65" s="1" customFormat="1" ht="16.5" customHeight="1">
      <c r="B135" s="139"/>
      <c r="C135" s="140" t="s">
        <v>172</v>
      </c>
      <c r="D135" s="140" t="s">
        <v>151</v>
      </c>
      <c r="E135" s="141" t="s">
        <v>545</v>
      </c>
      <c r="F135" s="142" t="s">
        <v>546</v>
      </c>
      <c r="G135" s="143" t="s">
        <v>185</v>
      </c>
      <c r="H135" s="144">
        <v>3</v>
      </c>
      <c r="I135" s="145">
        <v>188.01</v>
      </c>
      <c r="J135" s="145">
        <f t="shared" si="0"/>
        <v>564.03</v>
      </c>
      <c r="K135" s="146"/>
      <c r="L135" s="29"/>
      <c r="M135" s="147" t="s">
        <v>1</v>
      </c>
      <c r="N135" s="148" t="s">
        <v>37</v>
      </c>
      <c r="O135" s="149">
        <v>0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189</v>
      </c>
      <c r="AT135" s="151" t="s">
        <v>151</v>
      </c>
      <c r="AU135" s="151" t="s">
        <v>83</v>
      </c>
      <c r="AY135" s="17" t="s">
        <v>148</v>
      </c>
      <c r="BE135" s="152">
        <f t="shared" si="4"/>
        <v>0</v>
      </c>
      <c r="BF135" s="152">
        <f t="shared" si="5"/>
        <v>564.03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83</v>
      </c>
      <c r="BK135" s="152">
        <f t="shared" si="9"/>
        <v>564.03</v>
      </c>
      <c r="BL135" s="17" t="s">
        <v>189</v>
      </c>
      <c r="BM135" s="151" t="s">
        <v>189</v>
      </c>
    </row>
    <row r="136" spans="2:65" s="1" customFormat="1" ht="24.25" customHeight="1">
      <c r="B136" s="139"/>
      <c r="C136" s="140" t="s">
        <v>149</v>
      </c>
      <c r="D136" s="140" t="s">
        <v>151</v>
      </c>
      <c r="E136" s="141" t="s">
        <v>547</v>
      </c>
      <c r="F136" s="142" t="s">
        <v>548</v>
      </c>
      <c r="G136" s="143" t="s">
        <v>357</v>
      </c>
      <c r="H136" s="144">
        <v>263.32</v>
      </c>
      <c r="I136" s="145">
        <v>0.48399991999999997</v>
      </c>
      <c r="J136" s="145">
        <f t="shared" si="0"/>
        <v>127.45</v>
      </c>
      <c r="K136" s="146"/>
      <c r="L136" s="29"/>
      <c r="M136" s="147" t="s">
        <v>1</v>
      </c>
      <c r="N136" s="148" t="s">
        <v>37</v>
      </c>
      <c r="O136" s="149">
        <v>0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189</v>
      </c>
      <c r="AT136" s="151" t="s">
        <v>151</v>
      </c>
      <c r="AU136" s="151" t="s">
        <v>83</v>
      </c>
      <c r="AY136" s="17" t="s">
        <v>148</v>
      </c>
      <c r="BE136" s="152">
        <f t="shared" si="4"/>
        <v>0</v>
      </c>
      <c r="BF136" s="152">
        <f t="shared" si="5"/>
        <v>127.45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7" t="s">
        <v>83</v>
      </c>
      <c r="BK136" s="152">
        <f t="shared" si="9"/>
        <v>127.45</v>
      </c>
      <c r="BL136" s="17" t="s">
        <v>189</v>
      </c>
      <c r="BM136" s="151" t="s">
        <v>193</v>
      </c>
    </row>
    <row r="137" spans="2:65" s="11" customFormat="1" ht="22.75" customHeight="1">
      <c r="B137" s="128"/>
      <c r="D137" s="129" t="s">
        <v>70</v>
      </c>
      <c r="E137" s="137" t="s">
        <v>306</v>
      </c>
      <c r="F137" s="137" t="s">
        <v>307</v>
      </c>
      <c r="J137" s="138">
        <f>BK137</f>
        <v>1714.2800000000002</v>
      </c>
      <c r="L137" s="128"/>
      <c r="M137" s="132"/>
      <c r="P137" s="133">
        <f>SUM(P138:P141)</f>
        <v>0</v>
      </c>
      <c r="R137" s="133">
        <f>SUM(R138:R141)</f>
        <v>0</v>
      </c>
      <c r="T137" s="134">
        <f>SUM(T138:T141)</f>
        <v>0</v>
      </c>
      <c r="AR137" s="129" t="s">
        <v>83</v>
      </c>
      <c r="AT137" s="135" t="s">
        <v>70</v>
      </c>
      <c r="AU137" s="135" t="s">
        <v>12</v>
      </c>
      <c r="AY137" s="129" t="s">
        <v>148</v>
      </c>
      <c r="BK137" s="136">
        <f>SUM(BK138:BK141)</f>
        <v>1714.2800000000002</v>
      </c>
    </row>
    <row r="138" spans="2:65" s="1" customFormat="1" ht="16.5" customHeight="1">
      <c r="B138" s="139"/>
      <c r="C138" s="140" t="s">
        <v>176</v>
      </c>
      <c r="D138" s="140" t="s">
        <v>151</v>
      </c>
      <c r="E138" s="141" t="s">
        <v>549</v>
      </c>
      <c r="F138" s="142" t="s">
        <v>550</v>
      </c>
      <c r="G138" s="143" t="s">
        <v>185</v>
      </c>
      <c r="H138" s="144">
        <v>1</v>
      </c>
      <c r="I138" s="145">
        <v>515.96</v>
      </c>
      <c r="J138" s="145">
        <f>ROUND(I138*H138,2)</f>
        <v>515.96</v>
      </c>
      <c r="K138" s="146"/>
      <c r="L138" s="29"/>
      <c r="M138" s="147" t="s">
        <v>1</v>
      </c>
      <c r="N138" s="148" t="s">
        <v>37</v>
      </c>
      <c r="O138" s="149">
        <v>0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189</v>
      </c>
      <c r="AT138" s="151" t="s">
        <v>151</v>
      </c>
      <c r="AU138" s="151" t="s">
        <v>83</v>
      </c>
      <c r="AY138" s="17" t="s">
        <v>148</v>
      </c>
      <c r="BE138" s="152">
        <f>IF(N138="základná",J138,0)</f>
        <v>0</v>
      </c>
      <c r="BF138" s="152">
        <f>IF(N138="znížená",J138,0)</f>
        <v>515.96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515.96</v>
      </c>
      <c r="BL138" s="17" t="s">
        <v>189</v>
      </c>
      <c r="BM138" s="151" t="s">
        <v>7</v>
      </c>
    </row>
    <row r="139" spans="2:65" s="1" customFormat="1" ht="21.75" customHeight="1">
      <c r="B139" s="139"/>
      <c r="C139" s="140" t="s">
        <v>198</v>
      </c>
      <c r="D139" s="140" t="s">
        <v>151</v>
      </c>
      <c r="E139" s="141" t="s">
        <v>551</v>
      </c>
      <c r="F139" s="142" t="s">
        <v>552</v>
      </c>
      <c r="G139" s="143" t="s">
        <v>185</v>
      </c>
      <c r="H139" s="144">
        <v>2</v>
      </c>
      <c r="I139" s="145">
        <v>311.7</v>
      </c>
      <c r="J139" s="145">
        <f>ROUND(I139*H139,2)</f>
        <v>623.4</v>
      </c>
      <c r="K139" s="146"/>
      <c r="L139" s="29"/>
      <c r="M139" s="147" t="s">
        <v>1</v>
      </c>
      <c r="N139" s="148" t="s">
        <v>37</v>
      </c>
      <c r="O139" s="149">
        <v>0</v>
      </c>
      <c r="P139" s="149">
        <f>O139*H139</f>
        <v>0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AR139" s="151" t="s">
        <v>189</v>
      </c>
      <c r="AT139" s="151" t="s">
        <v>151</v>
      </c>
      <c r="AU139" s="151" t="s">
        <v>83</v>
      </c>
      <c r="AY139" s="17" t="s">
        <v>148</v>
      </c>
      <c r="BE139" s="152">
        <f>IF(N139="základná",J139,0)</f>
        <v>0</v>
      </c>
      <c r="BF139" s="152">
        <f>IF(N139="znížená",J139,0)</f>
        <v>623.4</v>
      </c>
      <c r="BG139" s="152">
        <f>IF(N139="zákl. prenesená",J139,0)</f>
        <v>0</v>
      </c>
      <c r="BH139" s="152">
        <f>IF(N139="zníž. prenesená",J139,0)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623.4</v>
      </c>
      <c r="BL139" s="17" t="s">
        <v>189</v>
      </c>
      <c r="BM139" s="151" t="s">
        <v>201</v>
      </c>
    </row>
    <row r="140" spans="2:65" s="1" customFormat="1" ht="21.75" customHeight="1">
      <c r="B140" s="139"/>
      <c r="C140" s="140" t="s">
        <v>180</v>
      </c>
      <c r="D140" s="140" t="s">
        <v>151</v>
      </c>
      <c r="E140" s="141" t="s">
        <v>553</v>
      </c>
      <c r="F140" s="142" t="s">
        <v>554</v>
      </c>
      <c r="G140" s="143" t="s">
        <v>185</v>
      </c>
      <c r="H140" s="144">
        <v>2</v>
      </c>
      <c r="I140" s="145">
        <v>216.76</v>
      </c>
      <c r="J140" s="145">
        <f>ROUND(I140*H140,2)</f>
        <v>433.52</v>
      </c>
      <c r="K140" s="146"/>
      <c r="L140" s="29"/>
      <c r="M140" s="147" t="s">
        <v>1</v>
      </c>
      <c r="N140" s="148" t="s">
        <v>37</v>
      </c>
      <c r="O140" s="149">
        <v>0</v>
      </c>
      <c r="P140" s="149">
        <f>O140*H140</f>
        <v>0</v>
      </c>
      <c r="Q140" s="149">
        <v>0</v>
      </c>
      <c r="R140" s="149">
        <f>Q140*H140</f>
        <v>0</v>
      </c>
      <c r="S140" s="149">
        <v>0</v>
      </c>
      <c r="T140" s="150">
        <f>S140*H140</f>
        <v>0</v>
      </c>
      <c r="AR140" s="151" t="s">
        <v>189</v>
      </c>
      <c r="AT140" s="151" t="s">
        <v>151</v>
      </c>
      <c r="AU140" s="151" t="s">
        <v>83</v>
      </c>
      <c r="AY140" s="17" t="s">
        <v>148</v>
      </c>
      <c r="BE140" s="152">
        <f>IF(N140="základná",J140,0)</f>
        <v>0</v>
      </c>
      <c r="BF140" s="152">
        <f>IF(N140="znížená",J140,0)</f>
        <v>433.52</v>
      </c>
      <c r="BG140" s="152">
        <f>IF(N140="zákl. prenesená",J140,0)</f>
        <v>0</v>
      </c>
      <c r="BH140" s="152">
        <f>IF(N140="zníž. prenesená",J140,0)</f>
        <v>0</v>
      </c>
      <c r="BI140" s="152">
        <f>IF(N140="nulová",J140,0)</f>
        <v>0</v>
      </c>
      <c r="BJ140" s="17" t="s">
        <v>83</v>
      </c>
      <c r="BK140" s="152">
        <f>ROUND(I140*H140,2)</f>
        <v>433.52</v>
      </c>
      <c r="BL140" s="17" t="s">
        <v>189</v>
      </c>
      <c r="BM140" s="151" t="s">
        <v>207</v>
      </c>
    </row>
    <row r="141" spans="2:65" s="1" customFormat="1" ht="24.25" customHeight="1">
      <c r="B141" s="139"/>
      <c r="C141" s="140" t="s">
        <v>209</v>
      </c>
      <c r="D141" s="140" t="s">
        <v>151</v>
      </c>
      <c r="E141" s="141" t="s">
        <v>555</v>
      </c>
      <c r="F141" s="142" t="s">
        <v>556</v>
      </c>
      <c r="G141" s="143" t="s">
        <v>357</v>
      </c>
      <c r="H141" s="144">
        <v>178.54</v>
      </c>
      <c r="I141" s="145">
        <v>0.79199987000000005</v>
      </c>
      <c r="J141" s="145">
        <f>ROUND(I141*H141,2)</f>
        <v>141.4</v>
      </c>
      <c r="K141" s="146"/>
      <c r="L141" s="29"/>
      <c r="M141" s="147" t="s">
        <v>1</v>
      </c>
      <c r="N141" s="148" t="s">
        <v>37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51" t="s">
        <v>189</v>
      </c>
      <c r="AT141" s="151" t="s">
        <v>151</v>
      </c>
      <c r="AU141" s="151" t="s">
        <v>83</v>
      </c>
      <c r="AY141" s="17" t="s">
        <v>148</v>
      </c>
      <c r="BE141" s="152">
        <f>IF(N141="základná",J141,0)</f>
        <v>0</v>
      </c>
      <c r="BF141" s="152">
        <f>IF(N141="znížená",J141,0)</f>
        <v>141.4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141.4</v>
      </c>
      <c r="BL141" s="17" t="s">
        <v>189</v>
      </c>
      <c r="BM141" s="151" t="s">
        <v>212</v>
      </c>
    </row>
    <row r="142" spans="2:65" s="11" customFormat="1" ht="26" customHeight="1">
      <c r="B142" s="128"/>
      <c r="D142" s="129" t="s">
        <v>70</v>
      </c>
      <c r="E142" s="130" t="s">
        <v>352</v>
      </c>
      <c r="F142" s="130" t="s">
        <v>353</v>
      </c>
      <c r="J142" s="131">
        <f>BK142</f>
        <v>878.45</v>
      </c>
      <c r="L142" s="128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9" t="s">
        <v>173</v>
      </c>
      <c r="AT142" s="135" t="s">
        <v>70</v>
      </c>
      <c r="AU142" s="135" t="s">
        <v>71</v>
      </c>
      <c r="AY142" s="129" t="s">
        <v>148</v>
      </c>
      <c r="BK142" s="136">
        <f>BK143</f>
        <v>878.45</v>
      </c>
    </row>
    <row r="143" spans="2:65" s="1" customFormat="1" ht="24.25" customHeight="1">
      <c r="B143" s="139"/>
      <c r="C143" s="140" t="s">
        <v>186</v>
      </c>
      <c r="D143" s="140" t="s">
        <v>151</v>
      </c>
      <c r="E143" s="141" t="s">
        <v>355</v>
      </c>
      <c r="F143" s="142" t="s">
        <v>356</v>
      </c>
      <c r="G143" s="143" t="s">
        <v>357</v>
      </c>
      <c r="H143" s="144">
        <v>285.20999999999998</v>
      </c>
      <c r="I143" s="145">
        <v>3.0799995099999999</v>
      </c>
      <c r="J143" s="145">
        <f>ROUND(I143*H143,2)</f>
        <v>878.45</v>
      </c>
      <c r="K143" s="146"/>
      <c r="L143" s="29"/>
      <c r="M143" s="147" t="s">
        <v>1</v>
      </c>
      <c r="N143" s="148" t="s">
        <v>37</v>
      </c>
      <c r="O143" s="149">
        <v>0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AR143" s="151" t="s">
        <v>155</v>
      </c>
      <c r="AT143" s="151" t="s">
        <v>151</v>
      </c>
      <c r="AU143" s="151" t="s">
        <v>12</v>
      </c>
      <c r="AY143" s="17" t="s">
        <v>148</v>
      </c>
      <c r="BE143" s="152">
        <f>IF(N143="základná",J143,0)</f>
        <v>0</v>
      </c>
      <c r="BF143" s="152">
        <f>IF(N143="znížená",J143,0)</f>
        <v>878.45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7" t="s">
        <v>83</v>
      </c>
      <c r="BK143" s="152">
        <f>ROUND(I143*H143,2)</f>
        <v>878.45</v>
      </c>
      <c r="BL143" s="17" t="s">
        <v>155</v>
      </c>
      <c r="BM143" s="151" t="s">
        <v>217</v>
      </c>
    </row>
    <row r="144" spans="2:65" s="11" customFormat="1" ht="26" customHeight="1">
      <c r="B144" s="128"/>
      <c r="D144" s="129" t="s">
        <v>70</v>
      </c>
      <c r="E144" s="130" t="s">
        <v>359</v>
      </c>
      <c r="F144" s="130" t="s">
        <v>360</v>
      </c>
      <c r="J144" s="131">
        <f>BK144</f>
        <v>0</v>
      </c>
      <c r="L144" s="128"/>
      <c r="M144" s="166"/>
      <c r="N144" s="167"/>
      <c r="O144" s="167"/>
      <c r="P144" s="168">
        <v>0</v>
      </c>
      <c r="Q144" s="167"/>
      <c r="R144" s="168">
        <v>0</v>
      </c>
      <c r="S144" s="167"/>
      <c r="T144" s="169">
        <v>0</v>
      </c>
      <c r="AR144" s="129" t="s">
        <v>12</v>
      </c>
      <c r="AT144" s="135" t="s">
        <v>70</v>
      </c>
      <c r="AU144" s="135" t="s">
        <v>71</v>
      </c>
      <c r="AY144" s="129" t="s">
        <v>148</v>
      </c>
      <c r="BK144" s="136">
        <v>0</v>
      </c>
    </row>
    <row r="145" spans="2:12" s="1" customFormat="1" ht="7" customHeight="1">
      <c r="B145" s="44"/>
      <c r="C145" s="45"/>
      <c r="D145" s="45"/>
      <c r="E145" s="45"/>
      <c r="F145" s="45"/>
      <c r="G145" s="45"/>
      <c r="H145" s="45"/>
      <c r="I145" s="45"/>
      <c r="J145" s="45"/>
      <c r="K145" s="45"/>
      <c r="L145" s="29"/>
    </row>
  </sheetData>
  <autoFilter ref="C124:K144" xr:uid="{00000000-0009-0000-0000-000003000000}"/>
  <mergeCells count="11">
    <mergeCell ref="L2:V2"/>
    <mergeCell ref="E87:H87"/>
    <mergeCell ref="E89:H89"/>
    <mergeCell ref="E113:H113"/>
    <mergeCell ref="E115:H115"/>
    <mergeCell ref="E117:H11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M139"/>
  <sheetViews>
    <sheetView showGridLines="0" topLeftCell="A124" workbookViewId="0">
      <selection activeCell="I129" sqref="I129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93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ht="12" customHeight="1">
      <c r="B8" s="20"/>
      <c r="D8" s="26" t="s">
        <v>113</v>
      </c>
      <c r="L8" s="20"/>
    </row>
    <row r="9" spans="2:46" s="1" customFormat="1" ht="16.5" customHeight="1">
      <c r="B9" s="29"/>
      <c r="E9" s="232" t="s">
        <v>114</v>
      </c>
      <c r="F9" s="234"/>
      <c r="G9" s="234"/>
      <c r="H9" s="234"/>
      <c r="L9" s="29"/>
    </row>
    <row r="10" spans="2:46" s="1" customFormat="1" ht="12" customHeight="1">
      <c r="B10" s="29"/>
      <c r="D10" s="26" t="s">
        <v>115</v>
      </c>
      <c r="L10" s="29"/>
    </row>
    <row r="11" spans="2:46" s="1" customFormat="1" ht="16.5" customHeight="1">
      <c r="B11" s="29"/>
      <c r="E11" s="196" t="s">
        <v>557</v>
      </c>
      <c r="F11" s="234"/>
      <c r="G11" s="234"/>
      <c r="H11" s="234"/>
      <c r="L11" s="29"/>
    </row>
    <row r="12" spans="2:46" s="1" customFormat="1" ht="11">
      <c r="B12" s="29"/>
      <c r="L12" s="29"/>
    </row>
    <row r="13" spans="2:46" s="1" customFormat="1" ht="12" customHeight="1">
      <c r="B13" s="29"/>
      <c r="D13" s="26" t="s">
        <v>15</v>
      </c>
      <c r="F13" s="24" t="s">
        <v>1</v>
      </c>
      <c r="I13" s="26" t="s">
        <v>16</v>
      </c>
      <c r="J13" s="24" t="s">
        <v>1</v>
      </c>
      <c r="L13" s="29"/>
    </row>
    <row r="14" spans="2:46" s="1" customFormat="1" ht="12" customHeight="1">
      <c r="B14" s="29"/>
      <c r="D14" s="26" t="s">
        <v>17</v>
      </c>
      <c r="F14" s="24" t="s">
        <v>18</v>
      </c>
      <c r="I14" s="26" t="s">
        <v>19</v>
      </c>
      <c r="J14" s="52" t="str">
        <f>'Rekapitulácia stavby'!AN8</f>
        <v>12. 2. 2023</v>
      </c>
      <c r="L14" s="29"/>
    </row>
    <row r="15" spans="2:46" s="1" customFormat="1" ht="10.75" customHeight="1">
      <c r="B15" s="29"/>
      <c r="L15" s="29"/>
    </row>
    <row r="16" spans="2:46" s="1" customFormat="1" ht="12" customHeight="1">
      <c r="B16" s="29"/>
      <c r="D16" s="26" t="s">
        <v>21</v>
      </c>
      <c r="I16" s="26" t="s">
        <v>22</v>
      </c>
      <c r="J16" s="24" t="s">
        <v>1</v>
      </c>
      <c r="L16" s="29"/>
    </row>
    <row r="17" spans="2:12" s="1" customFormat="1" ht="18" customHeight="1">
      <c r="B17" s="29"/>
      <c r="E17" s="24" t="s">
        <v>23</v>
      </c>
      <c r="I17" s="26" t="s">
        <v>24</v>
      </c>
      <c r="J17" s="24" t="s">
        <v>1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6" t="s">
        <v>25</v>
      </c>
      <c r="I19" s="26" t="s">
        <v>22</v>
      </c>
      <c r="J19" s="24" t="s">
        <v>1</v>
      </c>
      <c r="L19" s="29"/>
    </row>
    <row r="20" spans="2:12" s="1" customFormat="1" ht="18" customHeight="1">
      <c r="B20" s="29"/>
      <c r="E20" s="24" t="s">
        <v>23</v>
      </c>
      <c r="I20" s="26" t="s">
        <v>24</v>
      </c>
      <c r="J20" s="24" t="s">
        <v>1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6" t="s">
        <v>26</v>
      </c>
      <c r="I22" s="26" t="s">
        <v>22</v>
      </c>
      <c r="J22" s="24" t="str">
        <f>IF('Rekapitulácia stavby'!AN16="","",'Rekapitulácia stavby'!AN16)</f>
        <v/>
      </c>
      <c r="L22" s="29"/>
    </row>
    <row r="23" spans="2:12" s="1" customFormat="1" ht="18" customHeight="1">
      <c r="B23" s="29"/>
      <c r="E23" s="24" t="str">
        <f>IF('Rekapitulácia stavby'!E17="","",'Rekapitulácia stavby'!E17)</f>
        <v xml:space="preserve"> </v>
      </c>
      <c r="I23" s="26" t="s">
        <v>24</v>
      </c>
      <c r="J23" s="24" t="str">
        <f>IF('Rekapitulácia stavby'!AN17="","",'Rekapitulácia stavby'!AN17)</f>
        <v/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6" t="s">
        <v>29</v>
      </c>
      <c r="I25" s="26" t="s">
        <v>22</v>
      </c>
      <c r="J25" s="24" t="str">
        <f>IF('Rekapitulácia stavby'!AN19="","",'Rekapitulácia stavby'!AN19)</f>
        <v/>
      </c>
      <c r="L25" s="29"/>
    </row>
    <row r="26" spans="2:12" s="1" customFormat="1" ht="18" customHeight="1">
      <c r="B26" s="29"/>
      <c r="E26" s="24" t="str">
        <f>IF('Rekapitulácia stavby'!E20="","",'Rekapitulácia stavby'!E20)</f>
        <v xml:space="preserve"> </v>
      </c>
      <c r="I26" s="26" t="s">
        <v>24</v>
      </c>
      <c r="J26" s="24" t="str">
        <f>IF('Rekapitulácia stavby'!AN20="","",'Rekapitulácia stavby'!AN20)</f>
        <v/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6" t="s">
        <v>30</v>
      </c>
      <c r="L28" s="29"/>
    </row>
    <row r="29" spans="2:12" s="7" customFormat="1" ht="16.5" customHeight="1">
      <c r="B29" s="94"/>
      <c r="E29" s="202" t="s">
        <v>1</v>
      </c>
      <c r="F29" s="202"/>
      <c r="G29" s="202"/>
      <c r="H29" s="202"/>
      <c r="L29" s="94"/>
    </row>
    <row r="30" spans="2:12" s="1" customFormat="1" ht="7" customHeight="1">
      <c r="B30" s="29"/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25.5" customHeight="1">
      <c r="B32" s="29"/>
      <c r="D32" s="95" t="s">
        <v>31</v>
      </c>
      <c r="J32" s="66">
        <f>ROUND(J125, 2)</f>
        <v>9960.08</v>
      </c>
      <c r="L32" s="29"/>
    </row>
    <row r="33" spans="2:12" s="1" customFormat="1" ht="7" customHeight="1">
      <c r="B33" s="29"/>
      <c r="D33" s="53"/>
      <c r="E33" s="53"/>
      <c r="F33" s="53"/>
      <c r="G33" s="53"/>
      <c r="H33" s="53"/>
      <c r="I33" s="53"/>
      <c r="J33" s="53"/>
      <c r="K33" s="53"/>
      <c r="L33" s="29"/>
    </row>
    <row r="34" spans="2:12" s="1" customFormat="1" ht="14.5" customHeight="1">
      <c r="B34" s="29"/>
      <c r="F34" s="32" t="s">
        <v>33</v>
      </c>
      <c r="I34" s="32" t="s">
        <v>32</v>
      </c>
      <c r="J34" s="32" t="s">
        <v>34</v>
      </c>
      <c r="L34" s="29"/>
    </row>
    <row r="35" spans="2:12" s="1" customFormat="1" ht="14.5" customHeight="1">
      <c r="B35" s="29"/>
      <c r="D35" s="55" t="s">
        <v>35</v>
      </c>
      <c r="E35" s="34" t="s">
        <v>36</v>
      </c>
      <c r="F35" s="96">
        <f>ROUND((SUM(BE125:BE138)),  2)</f>
        <v>0</v>
      </c>
      <c r="G35" s="97"/>
      <c r="H35" s="97"/>
      <c r="I35" s="98">
        <v>0.2</v>
      </c>
      <c r="J35" s="96">
        <f>ROUND(((SUM(BE125:BE138))*I35),  2)</f>
        <v>0</v>
      </c>
      <c r="L35" s="29"/>
    </row>
    <row r="36" spans="2:12" s="1" customFormat="1" ht="14.5" customHeight="1">
      <c r="B36" s="29"/>
      <c r="E36" s="34" t="s">
        <v>37</v>
      </c>
      <c r="F36" s="86">
        <f>ROUND((SUM(BF125:BF138)),  2)</f>
        <v>9960.08</v>
      </c>
      <c r="I36" s="99">
        <v>0.2</v>
      </c>
      <c r="J36" s="86">
        <f>ROUND(((SUM(BF125:BF138))*I36),  2)</f>
        <v>1992.02</v>
      </c>
      <c r="L36" s="29"/>
    </row>
    <row r="37" spans="2:12" s="1" customFormat="1" ht="14.5" hidden="1" customHeight="1">
      <c r="B37" s="29"/>
      <c r="E37" s="26" t="s">
        <v>38</v>
      </c>
      <c r="F37" s="86">
        <f>ROUND((SUM(BG125:BG138)),  2)</f>
        <v>0</v>
      </c>
      <c r="I37" s="99">
        <v>0.2</v>
      </c>
      <c r="J37" s="86">
        <f>0</f>
        <v>0</v>
      </c>
      <c r="L37" s="29"/>
    </row>
    <row r="38" spans="2:12" s="1" customFormat="1" ht="14.5" hidden="1" customHeight="1">
      <c r="B38" s="29"/>
      <c r="E38" s="26" t="s">
        <v>39</v>
      </c>
      <c r="F38" s="86">
        <f>ROUND((SUM(BH125:BH138)),  2)</f>
        <v>0</v>
      </c>
      <c r="I38" s="99">
        <v>0.2</v>
      </c>
      <c r="J38" s="86">
        <f>0</f>
        <v>0</v>
      </c>
      <c r="L38" s="29"/>
    </row>
    <row r="39" spans="2:12" s="1" customFormat="1" ht="14.5" hidden="1" customHeight="1">
      <c r="B39" s="29"/>
      <c r="E39" s="34" t="s">
        <v>40</v>
      </c>
      <c r="F39" s="96">
        <f>ROUND((SUM(BI125:BI138)),  2)</f>
        <v>0</v>
      </c>
      <c r="G39" s="97"/>
      <c r="H39" s="97"/>
      <c r="I39" s="98">
        <v>0</v>
      </c>
      <c r="J39" s="96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5" customHeight="1">
      <c r="B41" s="29"/>
      <c r="C41" s="100"/>
      <c r="D41" s="101" t="s">
        <v>41</v>
      </c>
      <c r="E41" s="57"/>
      <c r="F41" s="57"/>
      <c r="G41" s="102" t="s">
        <v>42</v>
      </c>
      <c r="H41" s="103" t="s">
        <v>43</v>
      </c>
      <c r="I41" s="57"/>
      <c r="J41" s="104">
        <f>SUM(J32:J39)</f>
        <v>11952.1</v>
      </c>
      <c r="K41" s="105"/>
      <c r="L41" s="29"/>
    </row>
    <row r="42" spans="2:12" s="1" customFormat="1" ht="14.5" customHeight="1">
      <c r="B42" s="29"/>
      <c r="L42" s="29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12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12" s="1" customFormat="1" ht="25" hidden="1" customHeight="1">
      <c r="B82" s="29"/>
      <c r="C82" s="21" t="s">
        <v>117</v>
      </c>
      <c r="L82" s="29"/>
    </row>
    <row r="83" spans="2:12" s="1" customFormat="1" ht="7" hidden="1" customHeight="1">
      <c r="B83" s="29"/>
      <c r="L83" s="29"/>
    </row>
    <row r="84" spans="2:12" s="1" customFormat="1" ht="12" hidden="1" customHeight="1">
      <c r="B84" s="29"/>
      <c r="C84" s="26" t="s">
        <v>13</v>
      </c>
      <c r="L84" s="29"/>
    </row>
    <row r="85" spans="2:12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12" ht="12" hidden="1" customHeight="1">
      <c r="B86" s="20"/>
      <c r="C86" s="26" t="s">
        <v>113</v>
      </c>
      <c r="L86" s="20"/>
    </row>
    <row r="87" spans="2:12" s="1" customFormat="1" ht="16.5" hidden="1" customHeight="1">
      <c r="B87" s="29"/>
      <c r="E87" s="232" t="s">
        <v>114</v>
      </c>
      <c r="F87" s="234"/>
      <c r="G87" s="234"/>
      <c r="H87" s="234"/>
      <c r="L87" s="29"/>
    </row>
    <row r="88" spans="2:12" s="1" customFormat="1" ht="12" hidden="1" customHeight="1">
      <c r="B88" s="29"/>
      <c r="C88" s="26" t="s">
        <v>115</v>
      </c>
      <c r="L88" s="29"/>
    </row>
    <row r="89" spans="2:12" s="1" customFormat="1" ht="16.5" hidden="1" customHeight="1">
      <c r="B89" s="29"/>
      <c r="E89" s="196" t="str">
        <f>E11</f>
        <v>01-01-04 - Výplne otvorov</v>
      </c>
      <c r="F89" s="234"/>
      <c r="G89" s="234"/>
      <c r="H89" s="234"/>
      <c r="L89" s="29"/>
    </row>
    <row r="90" spans="2:12" s="1" customFormat="1" ht="7" hidden="1" customHeight="1">
      <c r="B90" s="29"/>
      <c r="L90" s="29"/>
    </row>
    <row r="91" spans="2:12" s="1" customFormat="1" ht="12" hidden="1" customHeight="1">
      <c r="B91" s="29"/>
      <c r="C91" s="26" t="s">
        <v>17</v>
      </c>
      <c r="F91" s="24" t="str">
        <f>F14</f>
        <v>Piestany</v>
      </c>
      <c r="I91" s="26" t="s">
        <v>19</v>
      </c>
      <c r="J91" s="52" t="str">
        <f>IF(J14="","",J14)</f>
        <v>12. 2. 2023</v>
      </c>
      <c r="L91" s="29"/>
    </row>
    <row r="92" spans="2:12" s="1" customFormat="1" ht="7" hidden="1" customHeight="1">
      <c r="B92" s="29"/>
      <c r="L92" s="29"/>
    </row>
    <row r="93" spans="2:12" s="1" customFormat="1" ht="15.25" hidden="1" customHeight="1">
      <c r="B93" s="29"/>
      <c r="C93" s="26" t="s">
        <v>21</v>
      </c>
      <c r="F93" s="24" t="str">
        <f>E17</f>
        <v>AGORA, s.r.o.</v>
      </c>
      <c r="I93" s="26" t="s">
        <v>26</v>
      </c>
      <c r="J93" s="27" t="str">
        <f>E23</f>
        <v xml:space="preserve"> </v>
      </c>
      <c r="L93" s="29"/>
    </row>
    <row r="94" spans="2:12" s="1" customFormat="1" ht="15.25" hidden="1" customHeight="1">
      <c r="B94" s="29"/>
      <c r="C94" s="26" t="s">
        <v>25</v>
      </c>
      <c r="F94" s="24" t="str">
        <f>IF(E20="","",E20)</f>
        <v>AGORA, s.r.o.</v>
      </c>
      <c r="I94" s="26" t="s">
        <v>29</v>
      </c>
      <c r="J94" s="27" t="str">
        <f>E26</f>
        <v xml:space="preserve"> </v>
      </c>
      <c r="L94" s="29"/>
    </row>
    <row r="95" spans="2:12" s="1" customFormat="1" ht="10.25" hidden="1" customHeight="1">
      <c r="B95" s="29"/>
      <c r="L95" s="29"/>
    </row>
    <row r="96" spans="2:12" s="1" customFormat="1" ht="29.25" hidden="1" customHeight="1">
      <c r="B96" s="29"/>
      <c r="C96" s="108" t="s">
        <v>118</v>
      </c>
      <c r="D96" s="100"/>
      <c r="E96" s="100"/>
      <c r="F96" s="100"/>
      <c r="G96" s="100"/>
      <c r="H96" s="100"/>
      <c r="I96" s="100"/>
      <c r="J96" s="109" t="s">
        <v>119</v>
      </c>
      <c r="K96" s="100"/>
      <c r="L96" s="29"/>
    </row>
    <row r="97" spans="2:47" s="1" customFormat="1" ht="10.25" hidden="1" customHeight="1">
      <c r="B97" s="29"/>
      <c r="L97" s="29"/>
    </row>
    <row r="98" spans="2:47" s="1" customFormat="1" ht="22.75" hidden="1" customHeight="1">
      <c r="B98" s="29"/>
      <c r="C98" s="110" t="s">
        <v>120</v>
      </c>
      <c r="J98" s="66">
        <f>J125</f>
        <v>9960.08</v>
      </c>
      <c r="L98" s="29"/>
      <c r="AU98" s="17" t="s">
        <v>121</v>
      </c>
    </row>
    <row r="99" spans="2:47" s="8" customFormat="1" ht="25" hidden="1" customHeight="1">
      <c r="B99" s="111"/>
      <c r="D99" s="112" t="s">
        <v>125</v>
      </c>
      <c r="E99" s="113"/>
      <c r="F99" s="113"/>
      <c r="G99" s="113"/>
      <c r="H99" s="113"/>
      <c r="I99" s="113"/>
      <c r="J99" s="114">
        <f>J126</f>
        <v>9881.08</v>
      </c>
      <c r="L99" s="111"/>
    </row>
    <row r="100" spans="2:47" s="9" customFormat="1" ht="20" hidden="1" customHeight="1">
      <c r="B100" s="115"/>
      <c r="D100" s="116" t="s">
        <v>528</v>
      </c>
      <c r="E100" s="117"/>
      <c r="F100" s="117"/>
      <c r="G100" s="117"/>
      <c r="H100" s="117"/>
      <c r="I100" s="117"/>
      <c r="J100" s="118">
        <f>J127</f>
        <v>5065.1499999999996</v>
      </c>
      <c r="L100" s="115"/>
    </row>
    <row r="101" spans="2:47" s="9" customFormat="1" ht="20" hidden="1" customHeight="1">
      <c r="B101" s="115"/>
      <c r="D101" s="116" t="s">
        <v>129</v>
      </c>
      <c r="E101" s="117"/>
      <c r="F101" s="117"/>
      <c r="G101" s="117"/>
      <c r="H101" s="117"/>
      <c r="I101" s="117"/>
      <c r="J101" s="118">
        <f>J132</f>
        <v>4815.93</v>
      </c>
      <c r="L101" s="115"/>
    </row>
    <row r="102" spans="2:47" s="8" customFormat="1" ht="25" hidden="1" customHeight="1">
      <c r="B102" s="111"/>
      <c r="D102" s="112" t="s">
        <v>132</v>
      </c>
      <c r="E102" s="113"/>
      <c r="F102" s="113"/>
      <c r="G102" s="113"/>
      <c r="H102" s="113"/>
      <c r="I102" s="113"/>
      <c r="J102" s="114">
        <f>J136</f>
        <v>79</v>
      </c>
      <c r="L102" s="111"/>
    </row>
    <row r="103" spans="2:47" s="8" customFormat="1" ht="25" hidden="1" customHeight="1">
      <c r="B103" s="111"/>
      <c r="D103" s="112" t="s">
        <v>133</v>
      </c>
      <c r="E103" s="113"/>
      <c r="F103" s="113"/>
      <c r="G103" s="113"/>
      <c r="H103" s="113"/>
      <c r="I103" s="113"/>
      <c r="J103" s="114">
        <f>J138</f>
        <v>0</v>
      </c>
      <c r="L103" s="111"/>
    </row>
    <row r="104" spans="2:47" s="1" customFormat="1" ht="21.75" hidden="1" customHeight="1">
      <c r="B104" s="29"/>
      <c r="L104" s="29"/>
    </row>
    <row r="105" spans="2:47" s="1" customFormat="1" ht="7" hidden="1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29"/>
    </row>
    <row r="106" spans="2:47" ht="11" hidden="1"/>
    <row r="107" spans="2:47" ht="11" hidden="1"/>
    <row r="108" spans="2:47" ht="11" hidden="1"/>
    <row r="109" spans="2:47" s="1" customFormat="1" ht="7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29"/>
    </row>
    <row r="110" spans="2:47" s="1" customFormat="1" ht="25" customHeight="1">
      <c r="B110" s="29"/>
      <c r="C110" s="21" t="s">
        <v>134</v>
      </c>
      <c r="L110" s="29"/>
    </row>
    <row r="111" spans="2:47" s="1" customFormat="1" ht="7" customHeight="1">
      <c r="B111" s="29"/>
      <c r="L111" s="29"/>
    </row>
    <row r="112" spans="2:47" s="1" customFormat="1" ht="12" customHeight="1">
      <c r="B112" s="29"/>
      <c r="C112" s="26" t="s">
        <v>13</v>
      </c>
      <c r="L112" s="29"/>
    </row>
    <row r="113" spans="2:65" s="1" customFormat="1" ht="16.5" customHeight="1">
      <c r="B113" s="29"/>
      <c r="E113" s="232" t="str">
        <f>E7</f>
        <v>NÚRCH - modernizácia vybraných rehabilitačných priestorov</v>
      </c>
      <c r="F113" s="233"/>
      <c r="G113" s="233"/>
      <c r="H113" s="233"/>
      <c r="L113" s="29"/>
    </row>
    <row r="114" spans="2:65" ht="12" customHeight="1">
      <c r="B114" s="20"/>
      <c r="C114" s="26" t="s">
        <v>113</v>
      </c>
      <c r="L114" s="20"/>
    </row>
    <row r="115" spans="2:65" s="1" customFormat="1" ht="16.5" customHeight="1">
      <c r="B115" s="29"/>
      <c r="E115" s="232" t="s">
        <v>114</v>
      </c>
      <c r="F115" s="234"/>
      <c r="G115" s="234"/>
      <c r="H115" s="234"/>
      <c r="L115" s="29"/>
    </row>
    <row r="116" spans="2:65" s="1" customFormat="1" ht="12" customHeight="1">
      <c r="B116" s="29"/>
      <c r="C116" s="26" t="s">
        <v>115</v>
      </c>
      <c r="L116" s="29"/>
    </row>
    <row r="117" spans="2:65" s="1" customFormat="1" ht="16.5" customHeight="1">
      <c r="B117" s="29"/>
      <c r="E117" s="196" t="str">
        <f>E11</f>
        <v>01-01-04 - Výplne otvorov</v>
      </c>
      <c r="F117" s="234"/>
      <c r="G117" s="234"/>
      <c r="H117" s="234"/>
      <c r="L117" s="29"/>
    </row>
    <row r="118" spans="2:65" s="1" customFormat="1" ht="7" customHeight="1">
      <c r="B118" s="29"/>
      <c r="L118" s="29"/>
    </row>
    <row r="119" spans="2:65" s="1" customFormat="1" ht="12" customHeight="1">
      <c r="B119" s="29"/>
      <c r="C119" s="26" t="s">
        <v>17</v>
      </c>
      <c r="F119" s="24" t="str">
        <f>F14</f>
        <v>Piestany</v>
      </c>
      <c r="I119" s="26" t="s">
        <v>19</v>
      </c>
      <c r="J119" s="52" t="str">
        <f>IF(J14="","",J14)</f>
        <v>12. 2. 2023</v>
      </c>
      <c r="L119" s="29"/>
    </row>
    <row r="120" spans="2:65" s="1" customFormat="1" ht="7" customHeight="1">
      <c r="B120" s="29"/>
      <c r="L120" s="29"/>
    </row>
    <row r="121" spans="2:65" s="1" customFormat="1" ht="15.25" customHeight="1">
      <c r="B121" s="29"/>
      <c r="C121" s="26" t="s">
        <v>21</v>
      </c>
      <c r="F121" s="24" t="str">
        <f>E17</f>
        <v>AGORA, s.r.o.</v>
      </c>
      <c r="I121" s="26" t="s">
        <v>26</v>
      </c>
      <c r="J121" s="27" t="str">
        <f>E23</f>
        <v xml:space="preserve"> </v>
      </c>
      <c r="L121" s="29"/>
    </row>
    <row r="122" spans="2:65" s="1" customFormat="1" ht="15.25" customHeight="1">
      <c r="B122" s="29"/>
      <c r="C122" s="26" t="s">
        <v>25</v>
      </c>
      <c r="F122" s="24" t="str">
        <f>IF(E20="","",E20)</f>
        <v>AGORA, s.r.o.</v>
      </c>
      <c r="I122" s="26" t="s">
        <v>29</v>
      </c>
      <c r="J122" s="27" t="str">
        <f>E26</f>
        <v xml:space="preserve"> </v>
      </c>
      <c r="L122" s="29"/>
    </row>
    <row r="123" spans="2:65" s="1" customFormat="1" ht="10.25" customHeight="1">
      <c r="B123" s="29"/>
      <c r="L123" s="29"/>
    </row>
    <row r="124" spans="2:65" s="10" customFormat="1" ht="29.25" customHeight="1">
      <c r="B124" s="119"/>
      <c r="C124" s="120" t="s">
        <v>135</v>
      </c>
      <c r="D124" s="121" t="s">
        <v>56</v>
      </c>
      <c r="E124" s="121" t="s">
        <v>52</v>
      </c>
      <c r="F124" s="121" t="s">
        <v>53</v>
      </c>
      <c r="G124" s="121" t="s">
        <v>136</v>
      </c>
      <c r="H124" s="121" t="s">
        <v>137</v>
      </c>
      <c r="I124" s="121" t="s">
        <v>138</v>
      </c>
      <c r="J124" s="122" t="s">
        <v>119</v>
      </c>
      <c r="K124" s="123" t="s">
        <v>139</v>
      </c>
      <c r="L124" s="119"/>
      <c r="M124" s="59" t="s">
        <v>1</v>
      </c>
      <c r="N124" s="60" t="s">
        <v>35</v>
      </c>
      <c r="O124" s="60" t="s">
        <v>140</v>
      </c>
      <c r="P124" s="60" t="s">
        <v>141</v>
      </c>
      <c r="Q124" s="60" t="s">
        <v>142</v>
      </c>
      <c r="R124" s="60" t="s">
        <v>143</v>
      </c>
      <c r="S124" s="60" t="s">
        <v>144</v>
      </c>
      <c r="T124" s="61" t="s">
        <v>145</v>
      </c>
    </row>
    <row r="125" spans="2:65" s="1" customFormat="1" ht="22.75" customHeight="1">
      <c r="B125" s="29"/>
      <c r="C125" s="64" t="s">
        <v>120</v>
      </c>
      <c r="J125" s="124">
        <f>BK125</f>
        <v>9960.08</v>
      </c>
      <c r="L125" s="29"/>
      <c r="M125" s="62"/>
      <c r="N125" s="53"/>
      <c r="O125" s="53"/>
      <c r="P125" s="125">
        <f>P126+P136+P138</f>
        <v>0</v>
      </c>
      <c r="Q125" s="53"/>
      <c r="R125" s="125">
        <f>R126+R136+R138</f>
        <v>0</v>
      </c>
      <c r="S125" s="53"/>
      <c r="T125" s="126">
        <f>T126+T136+T138</f>
        <v>0</v>
      </c>
      <c r="AT125" s="17" t="s">
        <v>70</v>
      </c>
      <c r="AU125" s="17" t="s">
        <v>121</v>
      </c>
      <c r="BK125" s="127">
        <f>BK126+BK136+BK138</f>
        <v>9960.08</v>
      </c>
    </row>
    <row r="126" spans="2:65" s="11" customFormat="1" ht="26" customHeight="1">
      <c r="B126" s="128"/>
      <c r="D126" s="129" t="s">
        <v>70</v>
      </c>
      <c r="E126" s="130" t="s">
        <v>286</v>
      </c>
      <c r="F126" s="130" t="s">
        <v>287</v>
      </c>
      <c r="J126" s="131">
        <f>BK126</f>
        <v>9881.08</v>
      </c>
      <c r="L126" s="128"/>
      <c r="M126" s="132"/>
      <c r="P126" s="133">
        <f>P127+P132</f>
        <v>0</v>
      </c>
      <c r="R126" s="133">
        <f>R127+R132</f>
        <v>0</v>
      </c>
      <c r="T126" s="134">
        <f>T127+T132</f>
        <v>0</v>
      </c>
      <c r="AR126" s="129" t="s">
        <v>83</v>
      </c>
      <c r="AT126" s="135" t="s">
        <v>70</v>
      </c>
      <c r="AU126" s="135" t="s">
        <v>71</v>
      </c>
      <c r="AY126" s="129" t="s">
        <v>148</v>
      </c>
      <c r="BK126" s="136">
        <f>BK127+BK132</f>
        <v>9881.08</v>
      </c>
    </row>
    <row r="127" spans="2:65" s="11" customFormat="1" ht="22.75" customHeight="1">
      <c r="B127" s="128"/>
      <c r="D127" s="129" t="s">
        <v>70</v>
      </c>
      <c r="E127" s="137" t="s">
        <v>529</v>
      </c>
      <c r="F127" s="137" t="s">
        <v>530</v>
      </c>
      <c r="J127" s="138">
        <f>BK127</f>
        <v>5065.1499999999996</v>
      </c>
      <c r="L127" s="128"/>
      <c r="M127" s="132"/>
      <c r="P127" s="133">
        <f>SUM(P128:P131)</f>
        <v>0</v>
      </c>
      <c r="R127" s="133">
        <f>SUM(R128:R131)</f>
        <v>0</v>
      </c>
      <c r="T127" s="134">
        <f>SUM(T128:T131)</f>
        <v>0</v>
      </c>
      <c r="AR127" s="129" t="s">
        <v>83</v>
      </c>
      <c r="AT127" s="135" t="s">
        <v>70</v>
      </c>
      <c r="AU127" s="135" t="s">
        <v>12</v>
      </c>
      <c r="AY127" s="129" t="s">
        <v>148</v>
      </c>
      <c r="BK127" s="136">
        <f>SUM(BK128:BK131)</f>
        <v>5065.1499999999996</v>
      </c>
    </row>
    <row r="128" spans="2:65" s="1" customFormat="1" ht="16.5" customHeight="1">
      <c r="B128" s="139"/>
      <c r="C128" s="140" t="s">
        <v>12</v>
      </c>
      <c r="D128" s="140" t="s">
        <v>151</v>
      </c>
      <c r="E128" s="141" t="s">
        <v>558</v>
      </c>
      <c r="F128" s="142" t="s">
        <v>559</v>
      </c>
      <c r="G128" s="143" t="s">
        <v>185</v>
      </c>
      <c r="H128" s="144">
        <v>7</v>
      </c>
      <c r="I128" s="145">
        <v>368</v>
      </c>
      <c r="J128" s="145">
        <f>ROUND(I128*H128,2)</f>
        <v>2576</v>
      </c>
      <c r="K128" s="146"/>
      <c r="L128" s="29"/>
      <c r="M128" s="147" t="s">
        <v>1</v>
      </c>
      <c r="N128" s="148" t="s">
        <v>37</v>
      </c>
      <c r="O128" s="149">
        <v>0</v>
      </c>
      <c r="P128" s="149">
        <f>O128*H128</f>
        <v>0</v>
      </c>
      <c r="Q128" s="149">
        <v>0</v>
      </c>
      <c r="R128" s="149">
        <f>Q128*H128</f>
        <v>0</v>
      </c>
      <c r="S128" s="149">
        <v>0</v>
      </c>
      <c r="T128" s="150">
        <f>S128*H128</f>
        <v>0</v>
      </c>
      <c r="AR128" s="151" t="s">
        <v>189</v>
      </c>
      <c r="AT128" s="151" t="s">
        <v>151</v>
      </c>
      <c r="AU128" s="151" t="s">
        <v>83</v>
      </c>
      <c r="AY128" s="17" t="s">
        <v>148</v>
      </c>
      <c r="BE128" s="152">
        <f>IF(N128="základná",J128,0)</f>
        <v>0</v>
      </c>
      <c r="BF128" s="152">
        <f>IF(N128="znížená",J128,0)</f>
        <v>2576</v>
      </c>
      <c r="BG128" s="152">
        <f>IF(N128="zákl. prenesená",J128,0)</f>
        <v>0</v>
      </c>
      <c r="BH128" s="152">
        <f>IF(N128="zníž. prenesená",J128,0)</f>
        <v>0</v>
      </c>
      <c r="BI128" s="152">
        <f>IF(N128="nulová",J128,0)</f>
        <v>0</v>
      </c>
      <c r="BJ128" s="17" t="s">
        <v>83</v>
      </c>
      <c r="BK128" s="152">
        <f>ROUND(I128*H128,2)</f>
        <v>2576</v>
      </c>
      <c r="BL128" s="17" t="s">
        <v>189</v>
      </c>
      <c r="BM128" s="151" t="s">
        <v>83</v>
      </c>
    </row>
    <row r="129" spans="2:65" s="1" customFormat="1" ht="16.5" customHeight="1">
      <c r="B129" s="139"/>
      <c r="C129" s="140" t="s">
        <v>83</v>
      </c>
      <c r="D129" s="140" t="s">
        <v>151</v>
      </c>
      <c r="E129" s="141" t="s">
        <v>560</v>
      </c>
      <c r="F129" s="142" t="s">
        <v>561</v>
      </c>
      <c r="G129" s="143" t="s">
        <v>185</v>
      </c>
      <c r="H129" s="144">
        <v>5</v>
      </c>
      <c r="I129" s="145">
        <v>358</v>
      </c>
      <c r="J129" s="145">
        <f>ROUND(I129*H129,2)</f>
        <v>1790</v>
      </c>
      <c r="K129" s="146"/>
      <c r="L129" s="29"/>
      <c r="M129" s="147" t="s">
        <v>1</v>
      </c>
      <c r="N129" s="148" t="s">
        <v>37</v>
      </c>
      <c r="O129" s="149">
        <v>0</v>
      </c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AR129" s="151" t="s">
        <v>189</v>
      </c>
      <c r="AT129" s="151" t="s">
        <v>151</v>
      </c>
      <c r="AU129" s="151" t="s">
        <v>83</v>
      </c>
      <c r="AY129" s="17" t="s">
        <v>148</v>
      </c>
      <c r="BE129" s="152">
        <f>IF(N129="základná",J129,0)</f>
        <v>0</v>
      </c>
      <c r="BF129" s="152">
        <f>IF(N129="znížená",J129,0)</f>
        <v>1790</v>
      </c>
      <c r="BG129" s="152">
        <f>IF(N129="zákl. prenesená",J129,0)</f>
        <v>0</v>
      </c>
      <c r="BH129" s="152">
        <f>IF(N129="zníž. prenesená",J129,0)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1790</v>
      </c>
      <c r="BL129" s="17" t="s">
        <v>189</v>
      </c>
      <c r="BM129" s="151" t="s">
        <v>155</v>
      </c>
    </row>
    <row r="130" spans="2:65" s="1" customFormat="1" ht="16.5" customHeight="1">
      <c r="B130" s="139"/>
      <c r="C130" s="140" t="s">
        <v>163</v>
      </c>
      <c r="D130" s="140" t="s">
        <v>151</v>
      </c>
      <c r="E130" s="141" t="s">
        <v>562</v>
      </c>
      <c r="F130" s="142" t="s">
        <v>563</v>
      </c>
      <c r="G130" s="143" t="s">
        <v>185</v>
      </c>
      <c r="H130" s="144">
        <v>1</v>
      </c>
      <c r="I130" s="145">
        <v>664.58</v>
      </c>
      <c r="J130" s="145">
        <f>ROUND(I130*H130,2)</f>
        <v>664.58</v>
      </c>
      <c r="K130" s="146"/>
      <c r="L130" s="29"/>
      <c r="M130" s="147" t="s">
        <v>1</v>
      </c>
      <c r="N130" s="148" t="s">
        <v>37</v>
      </c>
      <c r="O130" s="149">
        <v>0</v>
      </c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1" t="s">
        <v>189</v>
      </c>
      <c r="AT130" s="151" t="s">
        <v>151</v>
      </c>
      <c r="AU130" s="151" t="s">
        <v>83</v>
      </c>
      <c r="AY130" s="17" t="s">
        <v>148</v>
      </c>
      <c r="BE130" s="152">
        <f>IF(N130="základná",J130,0)</f>
        <v>0</v>
      </c>
      <c r="BF130" s="152">
        <f>IF(N130="znížená",J130,0)</f>
        <v>664.58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7" t="s">
        <v>83</v>
      </c>
      <c r="BK130" s="152">
        <f>ROUND(I130*H130,2)</f>
        <v>664.58</v>
      </c>
      <c r="BL130" s="17" t="s">
        <v>189</v>
      </c>
      <c r="BM130" s="151" t="s">
        <v>166</v>
      </c>
    </row>
    <row r="131" spans="2:65" s="1" customFormat="1" ht="24.25" customHeight="1">
      <c r="B131" s="139"/>
      <c r="C131" s="140" t="s">
        <v>155</v>
      </c>
      <c r="D131" s="140" t="s">
        <v>151</v>
      </c>
      <c r="E131" s="141" t="s">
        <v>547</v>
      </c>
      <c r="F131" s="142" t="s">
        <v>548</v>
      </c>
      <c r="G131" s="143" t="s">
        <v>357</v>
      </c>
      <c r="H131" s="144">
        <v>71.42</v>
      </c>
      <c r="I131" s="145">
        <v>0.48399982000000003</v>
      </c>
      <c r="J131" s="145">
        <f>ROUND(I131*H131,2)</f>
        <v>34.57</v>
      </c>
      <c r="K131" s="146"/>
      <c r="L131" s="29"/>
      <c r="M131" s="147" t="s">
        <v>1</v>
      </c>
      <c r="N131" s="148" t="s">
        <v>37</v>
      </c>
      <c r="O131" s="149">
        <v>0</v>
      </c>
      <c r="P131" s="149">
        <f>O131*H131</f>
        <v>0</v>
      </c>
      <c r="Q131" s="149">
        <v>0</v>
      </c>
      <c r="R131" s="149">
        <f>Q131*H131</f>
        <v>0</v>
      </c>
      <c r="S131" s="149">
        <v>0</v>
      </c>
      <c r="T131" s="150">
        <f>S131*H131</f>
        <v>0</v>
      </c>
      <c r="AR131" s="151" t="s">
        <v>189</v>
      </c>
      <c r="AT131" s="151" t="s">
        <v>151</v>
      </c>
      <c r="AU131" s="151" t="s">
        <v>83</v>
      </c>
      <c r="AY131" s="17" t="s">
        <v>148</v>
      </c>
      <c r="BE131" s="152">
        <f>IF(N131="základná",J131,0)</f>
        <v>0</v>
      </c>
      <c r="BF131" s="152">
        <f>IF(N131="znížená",J131,0)</f>
        <v>34.57</v>
      </c>
      <c r="BG131" s="152">
        <f>IF(N131="zákl. prenesená",J131,0)</f>
        <v>0</v>
      </c>
      <c r="BH131" s="152">
        <f>IF(N131="zníž. prenesená",J131,0)</f>
        <v>0</v>
      </c>
      <c r="BI131" s="152">
        <f>IF(N131="nulová",J131,0)</f>
        <v>0</v>
      </c>
      <c r="BJ131" s="17" t="s">
        <v>83</v>
      </c>
      <c r="BK131" s="152">
        <f>ROUND(I131*H131,2)</f>
        <v>34.57</v>
      </c>
      <c r="BL131" s="17" t="s">
        <v>189</v>
      </c>
      <c r="BM131" s="151" t="s">
        <v>172</v>
      </c>
    </row>
    <row r="132" spans="2:65" s="11" customFormat="1" ht="22.75" customHeight="1">
      <c r="B132" s="128"/>
      <c r="D132" s="129" t="s">
        <v>70</v>
      </c>
      <c r="E132" s="137" t="s">
        <v>306</v>
      </c>
      <c r="F132" s="137" t="s">
        <v>307</v>
      </c>
      <c r="J132" s="138">
        <f>BK132</f>
        <v>4815.93</v>
      </c>
      <c r="L132" s="128"/>
      <c r="M132" s="132"/>
      <c r="P132" s="133">
        <f>SUM(P133:P135)</f>
        <v>0</v>
      </c>
      <c r="R132" s="133">
        <f>SUM(R133:R135)</f>
        <v>0</v>
      </c>
      <c r="T132" s="134">
        <f>SUM(T133:T135)</f>
        <v>0</v>
      </c>
      <c r="AR132" s="129" t="s">
        <v>83</v>
      </c>
      <c r="AT132" s="135" t="s">
        <v>70</v>
      </c>
      <c r="AU132" s="135" t="s">
        <v>12</v>
      </c>
      <c r="AY132" s="129" t="s">
        <v>148</v>
      </c>
      <c r="BK132" s="136">
        <f>SUM(BK133:BK135)</f>
        <v>4815.93</v>
      </c>
    </row>
    <row r="133" spans="2:65" s="1" customFormat="1" ht="24.25" customHeight="1">
      <c r="B133" s="139"/>
      <c r="C133" s="140" t="s">
        <v>173</v>
      </c>
      <c r="D133" s="140" t="s">
        <v>151</v>
      </c>
      <c r="E133" s="141" t="s">
        <v>564</v>
      </c>
      <c r="F133" s="142" t="s">
        <v>565</v>
      </c>
      <c r="G133" s="143" t="s">
        <v>185</v>
      </c>
      <c r="H133" s="144">
        <v>1</v>
      </c>
      <c r="I133" s="145">
        <v>1669.05</v>
      </c>
      <c r="J133" s="145">
        <f>ROUND(I133*H133,2)</f>
        <v>1669.05</v>
      </c>
      <c r="K133" s="146"/>
      <c r="L133" s="29"/>
      <c r="M133" s="147" t="s">
        <v>1</v>
      </c>
      <c r="N133" s="148" t="s">
        <v>37</v>
      </c>
      <c r="O133" s="149">
        <v>0</v>
      </c>
      <c r="P133" s="149">
        <f>O133*H133</f>
        <v>0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AR133" s="151" t="s">
        <v>189</v>
      </c>
      <c r="AT133" s="151" t="s">
        <v>151</v>
      </c>
      <c r="AU133" s="151" t="s">
        <v>83</v>
      </c>
      <c r="AY133" s="17" t="s">
        <v>148</v>
      </c>
      <c r="BE133" s="152">
        <f>IF(N133="základná",J133,0)</f>
        <v>0</v>
      </c>
      <c r="BF133" s="152">
        <f>IF(N133="znížená",J133,0)</f>
        <v>1669.05</v>
      </c>
      <c r="BG133" s="152">
        <f>IF(N133="zákl. prenesená",J133,0)</f>
        <v>0</v>
      </c>
      <c r="BH133" s="152">
        <f>IF(N133="zníž. prenesená",J133,0)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1669.05</v>
      </c>
      <c r="BL133" s="17" t="s">
        <v>189</v>
      </c>
      <c r="BM133" s="151" t="s">
        <v>176</v>
      </c>
    </row>
    <row r="134" spans="2:65" s="1" customFormat="1" ht="24.25" customHeight="1">
      <c r="B134" s="139"/>
      <c r="C134" s="140" t="s">
        <v>166</v>
      </c>
      <c r="D134" s="140" t="s">
        <v>151</v>
      </c>
      <c r="E134" s="141" t="s">
        <v>566</v>
      </c>
      <c r="F134" s="142" t="s">
        <v>567</v>
      </c>
      <c r="G134" s="143" t="s">
        <v>185</v>
      </c>
      <c r="H134" s="144">
        <v>1</v>
      </c>
      <c r="I134" s="145">
        <v>3095</v>
      </c>
      <c r="J134" s="145">
        <f>ROUND(I134*H134,2)</f>
        <v>3095</v>
      </c>
      <c r="K134" s="146"/>
      <c r="L134" s="29"/>
      <c r="M134" s="147" t="s">
        <v>1</v>
      </c>
      <c r="N134" s="148" t="s">
        <v>37</v>
      </c>
      <c r="O134" s="149">
        <v>0</v>
      </c>
      <c r="P134" s="149">
        <f>O134*H134</f>
        <v>0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AR134" s="151" t="s">
        <v>189</v>
      </c>
      <c r="AT134" s="151" t="s">
        <v>151</v>
      </c>
      <c r="AU134" s="151" t="s">
        <v>83</v>
      </c>
      <c r="AY134" s="17" t="s">
        <v>148</v>
      </c>
      <c r="BE134" s="152">
        <f>IF(N134="základná",J134,0)</f>
        <v>0</v>
      </c>
      <c r="BF134" s="152">
        <f>IF(N134="znížená",J134,0)</f>
        <v>3095</v>
      </c>
      <c r="BG134" s="152">
        <f>IF(N134="zákl. prenesená",J134,0)</f>
        <v>0</v>
      </c>
      <c r="BH134" s="152">
        <f>IF(N134="zníž. prenesená",J134,0)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3095</v>
      </c>
      <c r="BL134" s="17" t="s">
        <v>189</v>
      </c>
      <c r="BM134" s="151" t="s">
        <v>180</v>
      </c>
    </row>
    <row r="135" spans="2:65" s="1" customFormat="1" ht="24.25" customHeight="1">
      <c r="B135" s="139"/>
      <c r="C135" s="140" t="s">
        <v>182</v>
      </c>
      <c r="D135" s="140" t="s">
        <v>151</v>
      </c>
      <c r="E135" s="141" t="s">
        <v>555</v>
      </c>
      <c r="F135" s="142" t="s">
        <v>556</v>
      </c>
      <c r="G135" s="143" t="s">
        <v>357</v>
      </c>
      <c r="H135" s="144">
        <v>65.510000000000005</v>
      </c>
      <c r="I135" s="145">
        <v>0.79199971000000002</v>
      </c>
      <c r="J135" s="145">
        <f>ROUND(I135*H135,2)</f>
        <v>51.88</v>
      </c>
      <c r="K135" s="146"/>
      <c r="L135" s="29"/>
      <c r="M135" s="147" t="s">
        <v>1</v>
      </c>
      <c r="N135" s="148" t="s">
        <v>37</v>
      </c>
      <c r="O135" s="149">
        <v>0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189</v>
      </c>
      <c r="AT135" s="151" t="s">
        <v>151</v>
      </c>
      <c r="AU135" s="151" t="s">
        <v>83</v>
      </c>
      <c r="AY135" s="17" t="s">
        <v>148</v>
      </c>
      <c r="BE135" s="152">
        <f>IF(N135="základná",J135,0)</f>
        <v>0</v>
      </c>
      <c r="BF135" s="152">
        <f>IF(N135="znížená",J135,0)</f>
        <v>51.88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51.88</v>
      </c>
      <c r="BL135" s="17" t="s">
        <v>189</v>
      </c>
      <c r="BM135" s="151" t="s">
        <v>186</v>
      </c>
    </row>
    <row r="136" spans="2:65" s="11" customFormat="1" ht="26" customHeight="1">
      <c r="B136" s="128"/>
      <c r="D136" s="129" t="s">
        <v>70</v>
      </c>
      <c r="E136" s="130" t="s">
        <v>352</v>
      </c>
      <c r="F136" s="130" t="s">
        <v>353</v>
      </c>
      <c r="J136" s="131">
        <f>BK136</f>
        <v>79</v>
      </c>
      <c r="L136" s="128"/>
      <c r="M136" s="132"/>
      <c r="P136" s="133">
        <f>P137</f>
        <v>0</v>
      </c>
      <c r="R136" s="133">
        <f>R137</f>
        <v>0</v>
      </c>
      <c r="T136" s="134">
        <f>T137</f>
        <v>0</v>
      </c>
      <c r="AR136" s="129" t="s">
        <v>173</v>
      </c>
      <c r="AT136" s="135" t="s">
        <v>70</v>
      </c>
      <c r="AU136" s="135" t="s">
        <v>71</v>
      </c>
      <c r="AY136" s="129" t="s">
        <v>148</v>
      </c>
      <c r="BK136" s="136">
        <f>BK137</f>
        <v>79</v>
      </c>
    </row>
    <row r="137" spans="2:65" s="1" customFormat="1" ht="24.25" customHeight="1">
      <c r="B137" s="139"/>
      <c r="C137" s="140" t="s">
        <v>172</v>
      </c>
      <c r="D137" s="140" t="s">
        <v>151</v>
      </c>
      <c r="E137" s="141" t="s">
        <v>355</v>
      </c>
      <c r="F137" s="142" t="s">
        <v>356</v>
      </c>
      <c r="G137" s="143" t="s">
        <v>357</v>
      </c>
      <c r="H137" s="144">
        <v>25.65</v>
      </c>
      <c r="I137" s="145">
        <v>3.0799988800000002</v>
      </c>
      <c r="J137" s="145">
        <f>ROUND(I137*H137,2)</f>
        <v>79</v>
      </c>
      <c r="K137" s="146"/>
      <c r="L137" s="29"/>
      <c r="M137" s="147" t="s">
        <v>1</v>
      </c>
      <c r="N137" s="148" t="s">
        <v>37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AR137" s="151" t="s">
        <v>155</v>
      </c>
      <c r="AT137" s="151" t="s">
        <v>151</v>
      </c>
      <c r="AU137" s="151" t="s">
        <v>12</v>
      </c>
      <c r="AY137" s="17" t="s">
        <v>148</v>
      </c>
      <c r="BE137" s="152">
        <f>IF(N137="základná",J137,0)</f>
        <v>0</v>
      </c>
      <c r="BF137" s="152">
        <f>IF(N137="znížená",J137,0)</f>
        <v>79</v>
      </c>
      <c r="BG137" s="152">
        <f>IF(N137="zákl. prenesená",J137,0)</f>
        <v>0</v>
      </c>
      <c r="BH137" s="152">
        <f>IF(N137="zníž. prenesená",J137,0)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79</v>
      </c>
      <c r="BL137" s="17" t="s">
        <v>155</v>
      </c>
      <c r="BM137" s="151" t="s">
        <v>189</v>
      </c>
    </row>
    <row r="138" spans="2:65" s="11" customFormat="1" ht="26" customHeight="1">
      <c r="B138" s="128"/>
      <c r="D138" s="129" t="s">
        <v>70</v>
      </c>
      <c r="E138" s="130" t="s">
        <v>359</v>
      </c>
      <c r="F138" s="130" t="s">
        <v>360</v>
      </c>
      <c r="J138" s="131">
        <f>BK138</f>
        <v>0</v>
      </c>
      <c r="L138" s="128"/>
      <c r="M138" s="166"/>
      <c r="N138" s="167"/>
      <c r="O138" s="167"/>
      <c r="P138" s="168">
        <v>0</v>
      </c>
      <c r="Q138" s="167"/>
      <c r="R138" s="168">
        <v>0</v>
      </c>
      <c r="S138" s="167"/>
      <c r="T138" s="169">
        <v>0</v>
      </c>
      <c r="AR138" s="129" t="s">
        <v>12</v>
      </c>
      <c r="AT138" s="135" t="s">
        <v>70</v>
      </c>
      <c r="AU138" s="135" t="s">
        <v>71</v>
      </c>
      <c r="AY138" s="129" t="s">
        <v>148</v>
      </c>
      <c r="BK138" s="136">
        <v>0</v>
      </c>
    </row>
    <row r="139" spans="2:65" s="1" customFormat="1" ht="7" customHeight="1"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29"/>
    </row>
  </sheetData>
  <autoFilter ref="C124:K138" xr:uid="{00000000-0009-0000-0000-000004000000}"/>
  <mergeCells count="11">
    <mergeCell ref="L2:V2"/>
    <mergeCell ref="E87:H87"/>
    <mergeCell ref="E89:H89"/>
    <mergeCell ref="E113:H113"/>
    <mergeCell ref="E115:H115"/>
    <mergeCell ref="E117:H117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BM137"/>
  <sheetViews>
    <sheetView showGridLines="0" topLeftCell="A114" workbookViewId="0">
      <selection activeCell="I136" sqref="I136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96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ht="12" customHeight="1">
      <c r="B8" s="20"/>
      <c r="D8" s="26" t="s">
        <v>113</v>
      </c>
      <c r="L8" s="20"/>
    </row>
    <row r="9" spans="2:46" s="1" customFormat="1" ht="16.5" customHeight="1">
      <c r="B9" s="29"/>
      <c r="E9" s="232" t="s">
        <v>114</v>
      </c>
      <c r="F9" s="234"/>
      <c r="G9" s="234"/>
      <c r="H9" s="234"/>
      <c r="L9" s="29"/>
    </row>
    <row r="10" spans="2:46" s="1" customFormat="1" ht="12" customHeight="1">
      <c r="B10" s="29"/>
      <c r="D10" s="26" t="s">
        <v>115</v>
      </c>
      <c r="L10" s="29"/>
    </row>
    <row r="11" spans="2:46" s="1" customFormat="1" ht="16.5" customHeight="1">
      <c r="B11" s="29"/>
      <c r="E11" s="196" t="s">
        <v>568</v>
      </c>
      <c r="F11" s="234"/>
      <c r="G11" s="234"/>
      <c r="H11" s="234"/>
      <c r="L11" s="29"/>
    </row>
    <row r="12" spans="2:46" s="1" customFormat="1" ht="11">
      <c r="B12" s="29"/>
      <c r="L12" s="29"/>
    </row>
    <row r="13" spans="2:46" s="1" customFormat="1" ht="12" customHeight="1">
      <c r="B13" s="29"/>
      <c r="D13" s="26" t="s">
        <v>15</v>
      </c>
      <c r="F13" s="24" t="s">
        <v>1</v>
      </c>
      <c r="I13" s="26" t="s">
        <v>16</v>
      </c>
      <c r="J13" s="24" t="s">
        <v>1</v>
      </c>
      <c r="L13" s="29"/>
    </row>
    <row r="14" spans="2:46" s="1" customFormat="1" ht="12" customHeight="1">
      <c r="B14" s="29"/>
      <c r="D14" s="26" t="s">
        <v>17</v>
      </c>
      <c r="F14" s="24" t="s">
        <v>18</v>
      </c>
      <c r="I14" s="26" t="s">
        <v>19</v>
      </c>
      <c r="J14" s="52" t="str">
        <f>'Rekapitulácia stavby'!AN8</f>
        <v>12. 2. 2023</v>
      </c>
      <c r="L14" s="29"/>
    </row>
    <row r="15" spans="2:46" s="1" customFormat="1" ht="10.75" customHeight="1">
      <c r="B15" s="29"/>
      <c r="L15" s="29"/>
    </row>
    <row r="16" spans="2:46" s="1" customFormat="1" ht="12" customHeight="1">
      <c r="B16" s="29"/>
      <c r="D16" s="26" t="s">
        <v>21</v>
      </c>
      <c r="I16" s="26" t="s">
        <v>22</v>
      </c>
      <c r="J16" s="24" t="s">
        <v>1</v>
      </c>
      <c r="L16" s="29"/>
    </row>
    <row r="17" spans="2:12" s="1" customFormat="1" ht="18" customHeight="1">
      <c r="B17" s="29"/>
      <c r="E17" s="24" t="s">
        <v>23</v>
      </c>
      <c r="I17" s="26" t="s">
        <v>24</v>
      </c>
      <c r="J17" s="24" t="s">
        <v>1</v>
      </c>
      <c r="L17" s="29"/>
    </row>
    <row r="18" spans="2:12" s="1" customFormat="1" ht="7" customHeight="1">
      <c r="B18" s="29"/>
      <c r="L18" s="29"/>
    </row>
    <row r="19" spans="2:12" s="1" customFormat="1" ht="12" customHeight="1">
      <c r="B19" s="29"/>
      <c r="D19" s="26" t="s">
        <v>25</v>
      </c>
      <c r="I19" s="26" t="s">
        <v>22</v>
      </c>
      <c r="J19" s="24" t="s">
        <v>1</v>
      </c>
      <c r="L19" s="29"/>
    </row>
    <row r="20" spans="2:12" s="1" customFormat="1" ht="18" customHeight="1">
      <c r="B20" s="29"/>
      <c r="E20" s="24" t="s">
        <v>23</v>
      </c>
      <c r="I20" s="26" t="s">
        <v>24</v>
      </c>
      <c r="J20" s="24" t="s">
        <v>1</v>
      </c>
      <c r="L20" s="29"/>
    </row>
    <row r="21" spans="2:12" s="1" customFormat="1" ht="7" customHeight="1">
      <c r="B21" s="29"/>
      <c r="L21" s="29"/>
    </row>
    <row r="22" spans="2:12" s="1" customFormat="1" ht="12" customHeight="1">
      <c r="B22" s="29"/>
      <c r="D22" s="26" t="s">
        <v>26</v>
      </c>
      <c r="I22" s="26" t="s">
        <v>22</v>
      </c>
      <c r="J22" s="24" t="str">
        <f>IF('Rekapitulácia stavby'!AN16="","",'Rekapitulácia stavby'!AN16)</f>
        <v/>
      </c>
      <c r="L22" s="29"/>
    </row>
    <row r="23" spans="2:12" s="1" customFormat="1" ht="18" customHeight="1">
      <c r="B23" s="29"/>
      <c r="E23" s="24" t="str">
        <f>IF('Rekapitulácia stavby'!E17="","",'Rekapitulácia stavby'!E17)</f>
        <v xml:space="preserve"> </v>
      </c>
      <c r="I23" s="26" t="s">
        <v>24</v>
      </c>
      <c r="J23" s="24" t="str">
        <f>IF('Rekapitulácia stavby'!AN17="","",'Rekapitulácia stavby'!AN17)</f>
        <v/>
      </c>
      <c r="L23" s="29"/>
    </row>
    <row r="24" spans="2:12" s="1" customFormat="1" ht="7" customHeight="1">
      <c r="B24" s="29"/>
      <c r="L24" s="29"/>
    </row>
    <row r="25" spans="2:12" s="1" customFormat="1" ht="12" customHeight="1">
      <c r="B25" s="29"/>
      <c r="D25" s="26" t="s">
        <v>29</v>
      </c>
      <c r="I25" s="26" t="s">
        <v>22</v>
      </c>
      <c r="J25" s="24" t="str">
        <f>IF('Rekapitulácia stavby'!AN19="","",'Rekapitulácia stavby'!AN19)</f>
        <v/>
      </c>
      <c r="L25" s="29"/>
    </row>
    <row r="26" spans="2:12" s="1" customFormat="1" ht="18" customHeight="1">
      <c r="B26" s="29"/>
      <c r="E26" s="24" t="str">
        <f>IF('Rekapitulácia stavby'!E20="","",'Rekapitulácia stavby'!E20)</f>
        <v xml:space="preserve"> </v>
      </c>
      <c r="I26" s="26" t="s">
        <v>24</v>
      </c>
      <c r="J26" s="24" t="str">
        <f>IF('Rekapitulácia stavby'!AN20="","",'Rekapitulácia stavby'!AN20)</f>
        <v/>
      </c>
      <c r="L26" s="29"/>
    </row>
    <row r="27" spans="2:12" s="1" customFormat="1" ht="7" customHeight="1">
      <c r="B27" s="29"/>
      <c r="L27" s="29"/>
    </row>
    <row r="28" spans="2:12" s="1" customFormat="1" ht="12" customHeight="1">
      <c r="B28" s="29"/>
      <c r="D28" s="26" t="s">
        <v>30</v>
      </c>
      <c r="L28" s="29"/>
    </row>
    <row r="29" spans="2:12" s="7" customFormat="1" ht="16.5" customHeight="1">
      <c r="B29" s="94"/>
      <c r="E29" s="202" t="s">
        <v>1</v>
      </c>
      <c r="F29" s="202"/>
      <c r="G29" s="202"/>
      <c r="H29" s="202"/>
      <c r="L29" s="94"/>
    </row>
    <row r="30" spans="2:12" s="1" customFormat="1" ht="7" customHeight="1">
      <c r="B30" s="29"/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25.5" customHeight="1">
      <c r="B32" s="29"/>
      <c r="D32" s="95" t="s">
        <v>31</v>
      </c>
      <c r="J32" s="66">
        <f>ROUND(J126, 2)</f>
        <v>4216.4399999999996</v>
      </c>
      <c r="L32" s="29"/>
    </row>
    <row r="33" spans="2:12" s="1" customFormat="1" ht="7" customHeight="1">
      <c r="B33" s="29"/>
      <c r="D33" s="53"/>
      <c r="E33" s="53"/>
      <c r="F33" s="53"/>
      <c r="G33" s="53"/>
      <c r="H33" s="53"/>
      <c r="I33" s="53"/>
      <c r="J33" s="53"/>
      <c r="K33" s="53"/>
      <c r="L33" s="29"/>
    </row>
    <row r="34" spans="2:12" s="1" customFormat="1" ht="14.5" customHeight="1">
      <c r="B34" s="29"/>
      <c r="F34" s="32" t="s">
        <v>33</v>
      </c>
      <c r="I34" s="32" t="s">
        <v>32</v>
      </c>
      <c r="J34" s="32" t="s">
        <v>34</v>
      </c>
      <c r="L34" s="29"/>
    </row>
    <row r="35" spans="2:12" s="1" customFormat="1" ht="14.5" customHeight="1">
      <c r="B35" s="29"/>
      <c r="D35" s="55" t="s">
        <v>35</v>
      </c>
      <c r="E35" s="34" t="s">
        <v>36</v>
      </c>
      <c r="F35" s="96">
        <f>ROUND((SUM(BE126:BE136)),  2)</f>
        <v>0</v>
      </c>
      <c r="G35" s="97"/>
      <c r="H35" s="97"/>
      <c r="I35" s="98">
        <v>0.2</v>
      </c>
      <c r="J35" s="96">
        <f>ROUND(((SUM(BE126:BE136))*I35),  2)</f>
        <v>0</v>
      </c>
      <c r="L35" s="29"/>
    </row>
    <row r="36" spans="2:12" s="1" customFormat="1" ht="14.5" customHeight="1">
      <c r="B36" s="29"/>
      <c r="E36" s="34" t="s">
        <v>37</v>
      </c>
      <c r="F36" s="86">
        <f>ROUND((SUM(BF126:BF136)),  2)</f>
        <v>4216.4399999999996</v>
      </c>
      <c r="I36" s="99">
        <v>0.2</v>
      </c>
      <c r="J36" s="86">
        <f>ROUND(((SUM(BF126:BF136))*I36),  2)</f>
        <v>843.29</v>
      </c>
      <c r="L36" s="29"/>
    </row>
    <row r="37" spans="2:12" s="1" customFormat="1" ht="14.5" hidden="1" customHeight="1">
      <c r="B37" s="29"/>
      <c r="E37" s="26" t="s">
        <v>38</v>
      </c>
      <c r="F37" s="86">
        <f>ROUND((SUM(BG126:BG136)),  2)</f>
        <v>0</v>
      </c>
      <c r="I37" s="99">
        <v>0.2</v>
      </c>
      <c r="J37" s="86">
        <f>0</f>
        <v>0</v>
      </c>
      <c r="L37" s="29"/>
    </row>
    <row r="38" spans="2:12" s="1" customFormat="1" ht="14.5" hidden="1" customHeight="1">
      <c r="B38" s="29"/>
      <c r="E38" s="26" t="s">
        <v>39</v>
      </c>
      <c r="F38" s="86">
        <f>ROUND((SUM(BH126:BH136)),  2)</f>
        <v>0</v>
      </c>
      <c r="I38" s="99">
        <v>0.2</v>
      </c>
      <c r="J38" s="86">
        <f>0</f>
        <v>0</v>
      </c>
      <c r="L38" s="29"/>
    </row>
    <row r="39" spans="2:12" s="1" customFormat="1" ht="14.5" hidden="1" customHeight="1">
      <c r="B39" s="29"/>
      <c r="E39" s="34" t="s">
        <v>40</v>
      </c>
      <c r="F39" s="96">
        <f>ROUND((SUM(BI126:BI136)),  2)</f>
        <v>0</v>
      </c>
      <c r="G39" s="97"/>
      <c r="H39" s="97"/>
      <c r="I39" s="98">
        <v>0</v>
      </c>
      <c r="J39" s="96">
        <f>0</f>
        <v>0</v>
      </c>
      <c r="L39" s="29"/>
    </row>
    <row r="40" spans="2:12" s="1" customFormat="1" ht="7" customHeight="1">
      <c r="B40" s="29"/>
      <c r="L40" s="29"/>
    </row>
    <row r="41" spans="2:12" s="1" customFormat="1" ht="25.5" customHeight="1">
      <c r="B41" s="29"/>
      <c r="C41" s="100"/>
      <c r="D41" s="101" t="s">
        <v>41</v>
      </c>
      <c r="E41" s="57"/>
      <c r="F41" s="57"/>
      <c r="G41" s="102" t="s">
        <v>42</v>
      </c>
      <c r="H41" s="103" t="s">
        <v>43</v>
      </c>
      <c r="I41" s="57"/>
      <c r="J41" s="104">
        <f>SUM(J32:J39)</f>
        <v>5059.7299999999996</v>
      </c>
      <c r="K41" s="105"/>
      <c r="L41" s="29"/>
    </row>
    <row r="42" spans="2:12" s="1" customFormat="1" ht="14.5" customHeight="1">
      <c r="B42" s="29"/>
      <c r="L42" s="29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12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12" s="1" customFormat="1" ht="25" hidden="1" customHeight="1">
      <c r="B82" s="29"/>
      <c r="C82" s="21" t="s">
        <v>117</v>
      </c>
      <c r="L82" s="29"/>
    </row>
    <row r="83" spans="2:12" s="1" customFormat="1" ht="7" hidden="1" customHeight="1">
      <c r="B83" s="29"/>
      <c r="L83" s="29"/>
    </row>
    <row r="84" spans="2:12" s="1" customFormat="1" ht="12" hidden="1" customHeight="1">
      <c r="B84" s="29"/>
      <c r="C84" s="26" t="s">
        <v>13</v>
      </c>
      <c r="L84" s="29"/>
    </row>
    <row r="85" spans="2:12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12" ht="12" hidden="1" customHeight="1">
      <c r="B86" s="20"/>
      <c r="C86" s="26" t="s">
        <v>113</v>
      </c>
      <c r="L86" s="20"/>
    </row>
    <row r="87" spans="2:12" s="1" customFormat="1" ht="16.5" hidden="1" customHeight="1">
      <c r="B87" s="29"/>
      <c r="E87" s="232" t="s">
        <v>114</v>
      </c>
      <c r="F87" s="234"/>
      <c r="G87" s="234"/>
      <c r="H87" s="234"/>
      <c r="L87" s="29"/>
    </row>
    <row r="88" spans="2:12" s="1" customFormat="1" ht="12" hidden="1" customHeight="1">
      <c r="B88" s="29"/>
      <c r="C88" s="26" t="s">
        <v>115</v>
      </c>
      <c r="L88" s="29"/>
    </row>
    <row r="89" spans="2:12" s="1" customFormat="1" ht="16.5" hidden="1" customHeight="1">
      <c r="B89" s="29"/>
      <c r="E89" s="196" t="str">
        <f>E11</f>
        <v>01-01-05 - Lešenie, čistenie</v>
      </c>
      <c r="F89" s="234"/>
      <c r="G89" s="234"/>
      <c r="H89" s="234"/>
      <c r="L89" s="29"/>
    </row>
    <row r="90" spans="2:12" s="1" customFormat="1" ht="7" hidden="1" customHeight="1">
      <c r="B90" s="29"/>
      <c r="L90" s="29"/>
    </row>
    <row r="91" spans="2:12" s="1" customFormat="1" ht="12" hidden="1" customHeight="1">
      <c r="B91" s="29"/>
      <c r="C91" s="26" t="s">
        <v>17</v>
      </c>
      <c r="F91" s="24" t="str">
        <f>F14</f>
        <v>Piestany</v>
      </c>
      <c r="I91" s="26" t="s">
        <v>19</v>
      </c>
      <c r="J91" s="52" t="str">
        <f>IF(J14="","",J14)</f>
        <v>12. 2. 2023</v>
      </c>
      <c r="L91" s="29"/>
    </row>
    <row r="92" spans="2:12" s="1" customFormat="1" ht="7" hidden="1" customHeight="1">
      <c r="B92" s="29"/>
      <c r="L92" s="29"/>
    </row>
    <row r="93" spans="2:12" s="1" customFormat="1" ht="15.25" hidden="1" customHeight="1">
      <c r="B93" s="29"/>
      <c r="C93" s="26" t="s">
        <v>21</v>
      </c>
      <c r="F93" s="24" t="str">
        <f>E17</f>
        <v>AGORA, s.r.o.</v>
      </c>
      <c r="I93" s="26" t="s">
        <v>26</v>
      </c>
      <c r="J93" s="27" t="str">
        <f>E23</f>
        <v xml:space="preserve"> </v>
      </c>
      <c r="L93" s="29"/>
    </row>
    <row r="94" spans="2:12" s="1" customFormat="1" ht="15.25" hidden="1" customHeight="1">
      <c r="B94" s="29"/>
      <c r="C94" s="26" t="s">
        <v>25</v>
      </c>
      <c r="F94" s="24" t="str">
        <f>IF(E20="","",E20)</f>
        <v>AGORA, s.r.o.</v>
      </c>
      <c r="I94" s="26" t="s">
        <v>29</v>
      </c>
      <c r="J94" s="27" t="str">
        <f>E26</f>
        <v xml:space="preserve"> </v>
      </c>
      <c r="L94" s="29"/>
    </row>
    <row r="95" spans="2:12" s="1" customFormat="1" ht="10.25" hidden="1" customHeight="1">
      <c r="B95" s="29"/>
      <c r="L95" s="29"/>
    </row>
    <row r="96" spans="2:12" s="1" customFormat="1" ht="29.25" hidden="1" customHeight="1">
      <c r="B96" s="29"/>
      <c r="C96" s="108" t="s">
        <v>118</v>
      </c>
      <c r="D96" s="100"/>
      <c r="E96" s="100"/>
      <c r="F96" s="100"/>
      <c r="G96" s="100"/>
      <c r="H96" s="100"/>
      <c r="I96" s="100"/>
      <c r="J96" s="109" t="s">
        <v>119</v>
      </c>
      <c r="K96" s="100"/>
      <c r="L96" s="29"/>
    </row>
    <row r="97" spans="2:47" s="1" customFormat="1" ht="10.25" hidden="1" customHeight="1">
      <c r="B97" s="29"/>
      <c r="L97" s="29"/>
    </row>
    <row r="98" spans="2:47" s="1" customFormat="1" ht="22.75" hidden="1" customHeight="1">
      <c r="B98" s="29"/>
      <c r="C98" s="110" t="s">
        <v>120</v>
      </c>
      <c r="J98" s="66">
        <f>J126</f>
        <v>4216.4400000000005</v>
      </c>
      <c r="L98" s="29"/>
      <c r="AU98" s="17" t="s">
        <v>121</v>
      </c>
    </row>
    <row r="99" spans="2:47" s="8" customFormat="1" ht="25" hidden="1" customHeight="1">
      <c r="B99" s="111"/>
      <c r="D99" s="112" t="s">
        <v>122</v>
      </c>
      <c r="E99" s="113"/>
      <c r="F99" s="113"/>
      <c r="G99" s="113"/>
      <c r="H99" s="113"/>
      <c r="I99" s="113"/>
      <c r="J99" s="114">
        <f>J127</f>
        <v>2561.44</v>
      </c>
      <c r="L99" s="111"/>
    </row>
    <row r="100" spans="2:47" s="9" customFormat="1" ht="20" hidden="1" customHeight="1">
      <c r="B100" s="115"/>
      <c r="D100" s="116" t="s">
        <v>123</v>
      </c>
      <c r="E100" s="117"/>
      <c r="F100" s="117"/>
      <c r="G100" s="117"/>
      <c r="H100" s="117"/>
      <c r="I100" s="117"/>
      <c r="J100" s="118">
        <f>J128</f>
        <v>2537.1</v>
      </c>
      <c r="L100" s="115"/>
    </row>
    <row r="101" spans="2:47" s="9" customFormat="1" ht="20" hidden="1" customHeight="1">
      <c r="B101" s="115"/>
      <c r="D101" s="116" t="s">
        <v>124</v>
      </c>
      <c r="E101" s="117"/>
      <c r="F101" s="117"/>
      <c r="G101" s="117"/>
      <c r="H101" s="117"/>
      <c r="I101" s="117"/>
      <c r="J101" s="118">
        <f>J131</f>
        <v>24.34</v>
      </c>
      <c r="L101" s="115"/>
    </row>
    <row r="102" spans="2:47" s="8" customFormat="1" ht="25" hidden="1" customHeight="1">
      <c r="B102" s="111"/>
      <c r="D102" s="112" t="s">
        <v>125</v>
      </c>
      <c r="E102" s="113"/>
      <c r="F102" s="113"/>
      <c r="G102" s="113"/>
      <c r="H102" s="113"/>
      <c r="I102" s="113"/>
      <c r="J102" s="114">
        <f>J133</f>
        <v>1655</v>
      </c>
      <c r="L102" s="111"/>
    </row>
    <row r="103" spans="2:47" s="9" customFormat="1" ht="20" hidden="1" customHeight="1">
      <c r="B103" s="115"/>
      <c r="D103" s="116" t="s">
        <v>368</v>
      </c>
      <c r="E103" s="117"/>
      <c r="F103" s="117"/>
      <c r="G103" s="117"/>
      <c r="H103" s="117"/>
      <c r="I103" s="117"/>
      <c r="J103" s="118">
        <f>J134</f>
        <v>1655</v>
      </c>
      <c r="L103" s="115"/>
    </row>
    <row r="104" spans="2:47" s="8" customFormat="1" ht="25" hidden="1" customHeight="1">
      <c r="B104" s="111"/>
      <c r="D104" s="112" t="s">
        <v>133</v>
      </c>
      <c r="E104" s="113"/>
      <c r="F104" s="113"/>
      <c r="G104" s="113"/>
      <c r="H104" s="113"/>
      <c r="I104" s="113"/>
      <c r="J104" s="114">
        <f>J136</f>
        <v>0</v>
      </c>
      <c r="L104" s="111"/>
    </row>
    <row r="105" spans="2:47" s="1" customFormat="1" ht="21.75" hidden="1" customHeight="1">
      <c r="B105" s="29"/>
      <c r="L105" s="29"/>
    </row>
    <row r="106" spans="2:47" s="1" customFormat="1" ht="7" hidden="1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29"/>
    </row>
    <row r="107" spans="2:47" ht="11" hidden="1"/>
    <row r="108" spans="2:47" ht="11" hidden="1"/>
    <row r="109" spans="2:47" ht="11" hidden="1"/>
    <row r="110" spans="2:47" s="1" customFormat="1" ht="7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29"/>
    </row>
    <row r="111" spans="2:47" s="1" customFormat="1" ht="25" customHeight="1">
      <c r="B111" s="29"/>
      <c r="C111" s="21" t="s">
        <v>134</v>
      </c>
      <c r="L111" s="29"/>
    </row>
    <row r="112" spans="2:47" s="1" customFormat="1" ht="7" customHeight="1">
      <c r="B112" s="29"/>
      <c r="L112" s="29"/>
    </row>
    <row r="113" spans="2:63" s="1" customFormat="1" ht="12" customHeight="1">
      <c r="B113" s="29"/>
      <c r="C113" s="26" t="s">
        <v>13</v>
      </c>
      <c r="L113" s="29"/>
    </row>
    <row r="114" spans="2:63" s="1" customFormat="1" ht="16.5" customHeight="1">
      <c r="B114" s="29"/>
      <c r="E114" s="232" t="str">
        <f>E7</f>
        <v>NÚRCH - modernizácia vybraných rehabilitačných priestorov</v>
      </c>
      <c r="F114" s="233"/>
      <c r="G114" s="233"/>
      <c r="H114" s="233"/>
      <c r="L114" s="29"/>
    </row>
    <row r="115" spans="2:63" ht="12" customHeight="1">
      <c r="B115" s="20"/>
      <c r="C115" s="26" t="s">
        <v>113</v>
      </c>
      <c r="L115" s="20"/>
    </row>
    <row r="116" spans="2:63" s="1" customFormat="1" ht="16.5" customHeight="1">
      <c r="B116" s="29"/>
      <c r="E116" s="232" t="s">
        <v>114</v>
      </c>
      <c r="F116" s="234"/>
      <c r="G116" s="234"/>
      <c r="H116" s="234"/>
      <c r="L116" s="29"/>
    </row>
    <row r="117" spans="2:63" s="1" customFormat="1" ht="12" customHeight="1">
      <c r="B117" s="29"/>
      <c r="C117" s="26" t="s">
        <v>115</v>
      </c>
      <c r="L117" s="29"/>
    </row>
    <row r="118" spans="2:63" s="1" customFormat="1" ht="16.5" customHeight="1">
      <c r="B118" s="29"/>
      <c r="E118" s="196" t="str">
        <f>E11</f>
        <v>01-01-05 - Lešenie, čistenie</v>
      </c>
      <c r="F118" s="234"/>
      <c r="G118" s="234"/>
      <c r="H118" s="234"/>
      <c r="L118" s="29"/>
    </row>
    <row r="119" spans="2:63" s="1" customFormat="1" ht="7" customHeight="1">
      <c r="B119" s="29"/>
      <c r="L119" s="29"/>
    </row>
    <row r="120" spans="2:63" s="1" customFormat="1" ht="12" customHeight="1">
      <c r="B120" s="29"/>
      <c r="C120" s="26" t="s">
        <v>17</v>
      </c>
      <c r="F120" s="24" t="str">
        <f>F14</f>
        <v>Piestany</v>
      </c>
      <c r="I120" s="26" t="s">
        <v>19</v>
      </c>
      <c r="J120" s="52" t="str">
        <f>IF(J14="","",J14)</f>
        <v>12. 2. 2023</v>
      </c>
      <c r="L120" s="29"/>
    </row>
    <row r="121" spans="2:63" s="1" customFormat="1" ht="7" customHeight="1">
      <c r="B121" s="29"/>
      <c r="L121" s="29"/>
    </row>
    <row r="122" spans="2:63" s="1" customFormat="1" ht="15.25" customHeight="1">
      <c r="B122" s="29"/>
      <c r="C122" s="26" t="s">
        <v>21</v>
      </c>
      <c r="F122" s="24" t="str">
        <f>E17</f>
        <v>AGORA, s.r.o.</v>
      </c>
      <c r="I122" s="26" t="s">
        <v>26</v>
      </c>
      <c r="J122" s="27" t="str">
        <f>E23</f>
        <v xml:space="preserve"> </v>
      </c>
      <c r="L122" s="29"/>
    </row>
    <row r="123" spans="2:63" s="1" customFormat="1" ht="15.25" customHeight="1">
      <c r="B123" s="29"/>
      <c r="C123" s="26" t="s">
        <v>25</v>
      </c>
      <c r="F123" s="24" t="str">
        <f>IF(E20="","",E20)</f>
        <v>AGORA, s.r.o.</v>
      </c>
      <c r="I123" s="26" t="s">
        <v>29</v>
      </c>
      <c r="J123" s="27" t="str">
        <f>E26</f>
        <v xml:space="preserve"> </v>
      </c>
      <c r="L123" s="29"/>
    </row>
    <row r="124" spans="2:63" s="1" customFormat="1" ht="10.25" customHeight="1">
      <c r="B124" s="29"/>
      <c r="L124" s="29"/>
    </row>
    <row r="125" spans="2:63" s="10" customFormat="1" ht="29.25" customHeight="1">
      <c r="B125" s="119"/>
      <c r="C125" s="120" t="s">
        <v>135</v>
      </c>
      <c r="D125" s="121" t="s">
        <v>56</v>
      </c>
      <c r="E125" s="121" t="s">
        <v>52</v>
      </c>
      <c r="F125" s="121" t="s">
        <v>53</v>
      </c>
      <c r="G125" s="121" t="s">
        <v>136</v>
      </c>
      <c r="H125" s="121" t="s">
        <v>137</v>
      </c>
      <c r="I125" s="121" t="s">
        <v>138</v>
      </c>
      <c r="J125" s="122" t="s">
        <v>119</v>
      </c>
      <c r="K125" s="123" t="s">
        <v>139</v>
      </c>
      <c r="L125" s="119"/>
      <c r="M125" s="59" t="s">
        <v>1</v>
      </c>
      <c r="N125" s="60" t="s">
        <v>35</v>
      </c>
      <c r="O125" s="60" t="s">
        <v>140</v>
      </c>
      <c r="P125" s="60" t="s">
        <v>141</v>
      </c>
      <c r="Q125" s="60" t="s">
        <v>142</v>
      </c>
      <c r="R125" s="60" t="s">
        <v>143</v>
      </c>
      <c r="S125" s="60" t="s">
        <v>144</v>
      </c>
      <c r="T125" s="61" t="s">
        <v>145</v>
      </c>
    </row>
    <row r="126" spans="2:63" s="1" customFormat="1" ht="22.75" customHeight="1">
      <c r="B126" s="29"/>
      <c r="C126" s="64" t="s">
        <v>120</v>
      </c>
      <c r="J126" s="124">
        <f>BK126</f>
        <v>4216.4400000000005</v>
      </c>
      <c r="L126" s="29"/>
      <c r="M126" s="62"/>
      <c r="N126" s="53"/>
      <c r="O126" s="53"/>
      <c r="P126" s="125">
        <f>P127+P133+P136</f>
        <v>0</v>
      </c>
      <c r="Q126" s="53"/>
      <c r="R126" s="125">
        <f>R127+R133+R136</f>
        <v>0</v>
      </c>
      <c r="S126" s="53"/>
      <c r="T126" s="126">
        <f>T127+T133+T136</f>
        <v>0</v>
      </c>
      <c r="AT126" s="17" t="s">
        <v>70</v>
      </c>
      <c r="AU126" s="17" t="s">
        <v>121</v>
      </c>
      <c r="BK126" s="127">
        <f>BK127+BK133+BK136</f>
        <v>4216.4400000000005</v>
      </c>
    </row>
    <row r="127" spans="2:63" s="11" customFormat="1" ht="26" customHeight="1">
      <c r="B127" s="128"/>
      <c r="D127" s="129" t="s">
        <v>70</v>
      </c>
      <c r="E127" s="130" t="s">
        <v>146</v>
      </c>
      <c r="F127" s="130" t="s">
        <v>147</v>
      </c>
      <c r="J127" s="131">
        <f>BK127</f>
        <v>2561.44</v>
      </c>
      <c r="L127" s="128"/>
      <c r="M127" s="132"/>
      <c r="P127" s="133">
        <f>P128+P131</f>
        <v>0</v>
      </c>
      <c r="R127" s="133">
        <f>R128+R131</f>
        <v>0</v>
      </c>
      <c r="T127" s="134">
        <f>T128+T131</f>
        <v>0</v>
      </c>
      <c r="AR127" s="129" t="s">
        <v>12</v>
      </c>
      <c r="AT127" s="135" t="s">
        <v>70</v>
      </c>
      <c r="AU127" s="135" t="s">
        <v>71</v>
      </c>
      <c r="AY127" s="129" t="s">
        <v>148</v>
      </c>
      <c r="BK127" s="136">
        <f>BK128+BK131</f>
        <v>2561.44</v>
      </c>
    </row>
    <row r="128" spans="2:63" s="11" customFormat="1" ht="22.75" customHeight="1">
      <c r="B128" s="128"/>
      <c r="D128" s="129" t="s">
        <v>70</v>
      </c>
      <c r="E128" s="137" t="s">
        <v>149</v>
      </c>
      <c r="F128" s="137" t="s">
        <v>150</v>
      </c>
      <c r="J128" s="138">
        <f>BK128</f>
        <v>2537.1</v>
      </c>
      <c r="L128" s="128"/>
      <c r="M128" s="132"/>
      <c r="P128" s="133">
        <f>SUM(P129:P130)</f>
        <v>0</v>
      </c>
      <c r="R128" s="133">
        <f>SUM(R129:R130)</f>
        <v>0</v>
      </c>
      <c r="T128" s="134">
        <f>SUM(T129:T130)</f>
        <v>0</v>
      </c>
      <c r="AR128" s="129" t="s">
        <v>12</v>
      </c>
      <c r="AT128" s="135" t="s">
        <v>70</v>
      </c>
      <c r="AU128" s="135" t="s">
        <v>12</v>
      </c>
      <c r="AY128" s="129" t="s">
        <v>148</v>
      </c>
      <c r="BK128" s="136">
        <f>SUM(BK129:BK130)</f>
        <v>2537.1</v>
      </c>
    </row>
    <row r="129" spans="2:65" s="1" customFormat="1" ht="24.25" customHeight="1">
      <c r="B129" s="139"/>
      <c r="C129" s="140" t="s">
        <v>12</v>
      </c>
      <c r="D129" s="140" t="s">
        <v>151</v>
      </c>
      <c r="E129" s="141" t="s">
        <v>569</v>
      </c>
      <c r="F129" s="142" t="s">
        <v>570</v>
      </c>
      <c r="G129" s="143" t="s">
        <v>154</v>
      </c>
      <c r="H129" s="144">
        <v>320</v>
      </c>
      <c r="I129" s="145">
        <v>4.7300000000000004</v>
      </c>
      <c r="J129" s="145">
        <f>ROUND(I129*H129,2)</f>
        <v>1513.6</v>
      </c>
      <c r="K129" s="146"/>
      <c r="L129" s="29"/>
      <c r="M129" s="147" t="s">
        <v>1</v>
      </c>
      <c r="N129" s="148" t="s">
        <v>37</v>
      </c>
      <c r="O129" s="149">
        <v>0</v>
      </c>
      <c r="P129" s="149">
        <f>O129*H129</f>
        <v>0</v>
      </c>
      <c r="Q129" s="149">
        <v>0</v>
      </c>
      <c r="R129" s="149">
        <f>Q129*H129</f>
        <v>0</v>
      </c>
      <c r="S129" s="149">
        <v>0</v>
      </c>
      <c r="T129" s="150">
        <f>S129*H129</f>
        <v>0</v>
      </c>
      <c r="AR129" s="151" t="s">
        <v>155</v>
      </c>
      <c r="AT129" s="151" t="s">
        <v>151</v>
      </c>
      <c r="AU129" s="151" t="s">
        <v>83</v>
      </c>
      <c r="AY129" s="17" t="s">
        <v>148</v>
      </c>
      <c r="BE129" s="152">
        <f>IF(N129="základná",J129,0)</f>
        <v>0</v>
      </c>
      <c r="BF129" s="152">
        <f>IF(N129="znížená",J129,0)</f>
        <v>1513.6</v>
      </c>
      <c r="BG129" s="152">
        <f>IF(N129="zákl. prenesená",J129,0)</f>
        <v>0</v>
      </c>
      <c r="BH129" s="152">
        <f>IF(N129="zníž. prenesená",J129,0)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1513.6</v>
      </c>
      <c r="BL129" s="17" t="s">
        <v>155</v>
      </c>
      <c r="BM129" s="151" t="s">
        <v>83</v>
      </c>
    </row>
    <row r="130" spans="2:65" s="1" customFormat="1" ht="16.5" customHeight="1">
      <c r="B130" s="139"/>
      <c r="C130" s="140" t="s">
        <v>83</v>
      </c>
      <c r="D130" s="140" t="s">
        <v>151</v>
      </c>
      <c r="E130" s="141" t="s">
        <v>571</v>
      </c>
      <c r="F130" s="142" t="s">
        <v>572</v>
      </c>
      <c r="G130" s="143" t="s">
        <v>154</v>
      </c>
      <c r="H130" s="144">
        <v>445</v>
      </c>
      <c r="I130" s="145">
        <v>2.2999999999999998</v>
      </c>
      <c r="J130" s="145">
        <f>ROUND(I130*H130,2)</f>
        <v>1023.5</v>
      </c>
      <c r="K130" s="146"/>
      <c r="L130" s="29"/>
      <c r="M130" s="147" t="s">
        <v>1</v>
      </c>
      <c r="N130" s="148" t="s">
        <v>37</v>
      </c>
      <c r="O130" s="149">
        <v>0</v>
      </c>
      <c r="P130" s="149">
        <f>O130*H130</f>
        <v>0</v>
      </c>
      <c r="Q130" s="149">
        <v>0</v>
      </c>
      <c r="R130" s="149">
        <f>Q130*H130</f>
        <v>0</v>
      </c>
      <c r="S130" s="149">
        <v>0</v>
      </c>
      <c r="T130" s="150">
        <f>S130*H130</f>
        <v>0</v>
      </c>
      <c r="AR130" s="151" t="s">
        <v>155</v>
      </c>
      <c r="AT130" s="151" t="s">
        <v>151</v>
      </c>
      <c r="AU130" s="151" t="s">
        <v>83</v>
      </c>
      <c r="AY130" s="17" t="s">
        <v>148</v>
      </c>
      <c r="BE130" s="152">
        <f>IF(N130="základná",J130,0)</f>
        <v>0</v>
      </c>
      <c r="BF130" s="152">
        <f>IF(N130="znížená",J130,0)</f>
        <v>1023.5</v>
      </c>
      <c r="BG130" s="152">
        <f>IF(N130="zákl. prenesená",J130,0)</f>
        <v>0</v>
      </c>
      <c r="BH130" s="152">
        <f>IF(N130="zníž. prenesená",J130,0)</f>
        <v>0</v>
      </c>
      <c r="BI130" s="152">
        <f>IF(N130="nulová",J130,0)</f>
        <v>0</v>
      </c>
      <c r="BJ130" s="17" t="s">
        <v>83</v>
      </c>
      <c r="BK130" s="152">
        <f>ROUND(I130*H130,2)</f>
        <v>1023.5</v>
      </c>
      <c r="BL130" s="17" t="s">
        <v>155</v>
      </c>
      <c r="BM130" s="151" t="s">
        <v>155</v>
      </c>
    </row>
    <row r="131" spans="2:65" s="11" customFormat="1" ht="22.75" customHeight="1">
      <c r="B131" s="128"/>
      <c r="D131" s="129" t="s">
        <v>70</v>
      </c>
      <c r="E131" s="137" t="s">
        <v>280</v>
      </c>
      <c r="F131" s="137" t="s">
        <v>281</v>
      </c>
      <c r="J131" s="138">
        <f>BK131</f>
        <v>24.34</v>
      </c>
      <c r="L131" s="128"/>
      <c r="M131" s="132"/>
      <c r="P131" s="133">
        <f>P132</f>
        <v>0</v>
      </c>
      <c r="R131" s="133">
        <f>R132</f>
        <v>0</v>
      </c>
      <c r="T131" s="134">
        <f>T132</f>
        <v>0</v>
      </c>
      <c r="AR131" s="129" t="s">
        <v>12</v>
      </c>
      <c r="AT131" s="135" t="s">
        <v>70</v>
      </c>
      <c r="AU131" s="135" t="s">
        <v>12</v>
      </c>
      <c r="AY131" s="129" t="s">
        <v>148</v>
      </c>
      <c r="BK131" s="136">
        <f>BK132</f>
        <v>24.34</v>
      </c>
    </row>
    <row r="132" spans="2:65" s="1" customFormat="1" ht="24.25" customHeight="1">
      <c r="B132" s="139"/>
      <c r="C132" s="140" t="s">
        <v>163</v>
      </c>
      <c r="D132" s="140" t="s">
        <v>151</v>
      </c>
      <c r="E132" s="141" t="s">
        <v>283</v>
      </c>
      <c r="F132" s="142" t="s">
        <v>284</v>
      </c>
      <c r="G132" s="143" t="s">
        <v>259</v>
      </c>
      <c r="H132" s="144">
        <v>0.63600000000000001</v>
      </c>
      <c r="I132" s="145">
        <v>38.270000000000003</v>
      </c>
      <c r="J132" s="145">
        <f>ROUND(I132*H132,2)</f>
        <v>24.34</v>
      </c>
      <c r="K132" s="146"/>
      <c r="L132" s="29"/>
      <c r="M132" s="147" t="s">
        <v>1</v>
      </c>
      <c r="N132" s="148" t="s">
        <v>37</v>
      </c>
      <c r="O132" s="149">
        <v>0</v>
      </c>
      <c r="P132" s="149">
        <f>O132*H132</f>
        <v>0</v>
      </c>
      <c r="Q132" s="149">
        <v>0</v>
      </c>
      <c r="R132" s="149">
        <f>Q132*H132</f>
        <v>0</v>
      </c>
      <c r="S132" s="149">
        <v>0</v>
      </c>
      <c r="T132" s="150">
        <f>S132*H132</f>
        <v>0</v>
      </c>
      <c r="AR132" s="151" t="s">
        <v>155</v>
      </c>
      <c r="AT132" s="151" t="s">
        <v>151</v>
      </c>
      <c r="AU132" s="151" t="s">
        <v>83</v>
      </c>
      <c r="AY132" s="17" t="s">
        <v>148</v>
      </c>
      <c r="BE132" s="152">
        <f>IF(N132="základná",J132,0)</f>
        <v>0</v>
      </c>
      <c r="BF132" s="152">
        <f>IF(N132="znížená",J132,0)</f>
        <v>24.34</v>
      </c>
      <c r="BG132" s="152">
        <f>IF(N132="zákl. prenesená",J132,0)</f>
        <v>0</v>
      </c>
      <c r="BH132" s="152">
        <f>IF(N132="zníž. prenesená",J132,0)</f>
        <v>0</v>
      </c>
      <c r="BI132" s="152">
        <f>IF(N132="nulová",J132,0)</f>
        <v>0</v>
      </c>
      <c r="BJ132" s="17" t="s">
        <v>83</v>
      </c>
      <c r="BK132" s="152">
        <f>ROUND(I132*H132,2)</f>
        <v>24.34</v>
      </c>
      <c r="BL132" s="17" t="s">
        <v>155</v>
      </c>
      <c r="BM132" s="151" t="s">
        <v>166</v>
      </c>
    </row>
    <row r="133" spans="2:65" s="11" customFormat="1" ht="26" customHeight="1">
      <c r="B133" s="128"/>
      <c r="D133" s="129" t="s">
        <v>70</v>
      </c>
      <c r="E133" s="130" t="s">
        <v>286</v>
      </c>
      <c r="F133" s="130" t="s">
        <v>287</v>
      </c>
      <c r="J133" s="131">
        <f>BK133</f>
        <v>1655</v>
      </c>
      <c r="L133" s="128"/>
      <c r="M133" s="132"/>
      <c r="P133" s="133">
        <f>P134</f>
        <v>0</v>
      </c>
      <c r="R133" s="133">
        <f>R134</f>
        <v>0</v>
      </c>
      <c r="T133" s="134">
        <f>T134</f>
        <v>0</v>
      </c>
      <c r="AR133" s="129" t="s">
        <v>83</v>
      </c>
      <c r="AT133" s="135" t="s">
        <v>70</v>
      </c>
      <c r="AU133" s="135" t="s">
        <v>71</v>
      </c>
      <c r="AY133" s="129" t="s">
        <v>148</v>
      </c>
      <c r="BK133" s="136">
        <f>BK134</f>
        <v>1655</v>
      </c>
    </row>
    <row r="134" spans="2:65" s="11" customFormat="1" ht="22.75" customHeight="1">
      <c r="B134" s="128"/>
      <c r="D134" s="129" t="s">
        <v>70</v>
      </c>
      <c r="E134" s="137" t="s">
        <v>501</v>
      </c>
      <c r="F134" s="137" t="s">
        <v>502</v>
      </c>
      <c r="J134" s="138">
        <f>BK134</f>
        <v>1655</v>
      </c>
      <c r="L134" s="128"/>
      <c r="M134" s="132"/>
      <c r="P134" s="133">
        <f>P135</f>
        <v>0</v>
      </c>
      <c r="R134" s="133">
        <f>R135</f>
        <v>0</v>
      </c>
      <c r="T134" s="134">
        <f>T135</f>
        <v>0</v>
      </c>
      <c r="AR134" s="129" t="s">
        <v>83</v>
      </c>
      <c r="AT134" s="135" t="s">
        <v>70</v>
      </c>
      <c r="AU134" s="135" t="s">
        <v>12</v>
      </c>
      <c r="AY134" s="129" t="s">
        <v>148</v>
      </c>
      <c r="BK134" s="136">
        <f>BK135</f>
        <v>1655</v>
      </c>
    </row>
    <row r="135" spans="2:65" s="1" customFormat="1" ht="16.5" customHeight="1">
      <c r="B135" s="139"/>
      <c r="C135" s="140" t="s">
        <v>155</v>
      </c>
      <c r="D135" s="140" t="s">
        <v>151</v>
      </c>
      <c r="E135" s="141" t="s">
        <v>573</v>
      </c>
      <c r="F135" s="142" t="s">
        <v>574</v>
      </c>
      <c r="G135" s="143" t="s">
        <v>575</v>
      </c>
      <c r="H135" s="144">
        <v>1</v>
      </c>
      <c r="I135" s="145">
        <v>1655</v>
      </c>
      <c r="J135" s="145">
        <f>ROUND(I135*H135,2)</f>
        <v>1655</v>
      </c>
      <c r="K135" s="146"/>
      <c r="L135" s="29"/>
      <c r="M135" s="147" t="s">
        <v>1</v>
      </c>
      <c r="N135" s="148" t="s">
        <v>37</v>
      </c>
      <c r="O135" s="149">
        <v>0</v>
      </c>
      <c r="P135" s="149">
        <f>O135*H135</f>
        <v>0</v>
      </c>
      <c r="Q135" s="149">
        <v>0</v>
      </c>
      <c r="R135" s="149">
        <f>Q135*H135</f>
        <v>0</v>
      </c>
      <c r="S135" s="149">
        <v>0</v>
      </c>
      <c r="T135" s="150">
        <f>S135*H135</f>
        <v>0</v>
      </c>
      <c r="AR135" s="151" t="s">
        <v>189</v>
      </c>
      <c r="AT135" s="151" t="s">
        <v>151</v>
      </c>
      <c r="AU135" s="151" t="s">
        <v>83</v>
      </c>
      <c r="AY135" s="17" t="s">
        <v>148</v>
      </c>
      <c r="BE135" s="152">
        <f>IF(N135="základná",J135,0)</f>
        <v>0</v>
      </c>
      <c r="BF135" s="152">
        <f>IF(N135="znížená",J135,0)</f>
        <v>1655</v>
      </c>
      <c r="BG135" s="152">
        <f>IF(N135="zákl. prenesená",J135,0)</f>
        <v>0</v>
      </c>
      <c r="BH135" s="152">
        <f>IF(N135="zníž. prenesená",J135,0)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1655</v>
      </c>
      <c r="BL135" s="17" t="s">
        <v>189</v>
      </c>
      <c r="BM135" s="151" t="s">
        <v>172</v>
      </c>
    </row>
    <row r="136" spans="2:65" s="11" customFormat="1" ht="26" customHeight="1">
      <c r="B136" s="128"/>
      <c r="D136" s="129" t="s">
        <v>70</v>
      </c>
      <c r="E136" s="130" t="s">
        <v>359</v>
      </c>
      <c r="F136" s="130" t="s">
        <v>360</v>
      </c>
      <c r="J136" s="131">
        <f>BK136</f>
        <v>0</v>
      </c>
      <c r="L136" s="128"/>
      <c r="M136" s="166"/>
      <c r="N136" s="167"/>
      <c r="O136" s="167"/>
      <c r="P136" s="168">
        <v>0</v>
      </c>
      <c r="Q136" s="167"/>
      <c r="R136" s="168">
        <v>0</v>
      </c>
      <c r="S136" s="167"/>
      <c r="T136" s="169">
        <v>0</v>
      </c>
      <c r="AR136" s="129" t="s">
        <v>12</v>
      </c>
      <c r="AT136" s="135" t="s">
        <v>70</v>
      </c>
      <c r="AU136" s="135" t="s">
        <v>71</v>
      </c>
      <c r="AY136" s="129" t="s">
        <v>148</v>
      </c>
      <c r="BK136" s="136">
        <v>0</v>
      </c>
    </row>
    <row r="137" spans="2:65" s="1" customFormat="1" ht="7" customHeight="1">
      <c r="B137" s="44"/>
      <c r="C137" s="45"/>
      <c r="D137" s="45"/>
      <c r="E137" s="45"/>
      <c r="F137" s="45"/>
      <c r="G137" s="45"/>
      <c r="H137" s="45"/>
      <c r="I137" s="45"/>
      <c r="J137" s="45"/>
      <c r="K137" s="45"/>
      <c r="L137" s="29"/>
    </row>
  </sheetData>
  <autoFilter ref="C125:K136" xr:uid="{00000000-0009-0000-0000-000005000000}"/>
  <mergeCells count="11">
    <mergeCell ref="L2:V2"/>
    <mergeCell ref="E87:H87"/>
    <mergeCell ref="E89:H89"/>
    <mergeCell ref="E114:H114"/>
    <mergeCell ref="E116:H116"/>
    <mergeCell ref="E118:H118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BM239"/>
  <sheetViews>
    <sheetView showGridLines="0" topLeftCell="A225" workbookViewId="0">
      <selection activeCell="I201" sqref="I201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99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s="1" customFormat="1" ht="12" customHeight="1">
      <c r="B8" s="29"/>
      <c r="D8" s="26" t="s">
        <v>113</v>
      </c>
      <c r="L8" s="29"/>
    </row>
    <row r="9" spans="2:46" s="1" customFormat="1" ht="16.5" customHeight="1">
      <c r="B9" s="29"/>
      <c r="E9" s="196" t="s">
        <v>576</v>
      </c>
      <c r="F9" s="234"/>
      <c r="G9" s="234"/>
      <c r="H9" s="234"/>
      <c r="L9" s="29"/>
    </row>
    <row r="10" spans="2:46" s="1" customFormat="1" ht="1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52" t="str">
        <f>'Rekapitulácia stavby'!AN8</f>
        <v>12. 2. 2023</v>
      </c>
      <c r="L12" s="29"/>
    </row>
    <row r="13" spans="2:46" s="1" customFormat="1" ht="10.75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">
        <v>1</v>
      </c>
      <c r="L17" s="29"/>
    </row>
    <row r="18" spans="2:12" s="1" customFormat="1" ht="18" customHeight="1">
      <c r="B18" s="29"/>
      <c r="E18" s="24" t="s">
        <v>23</v>
      </c>
      <c r="I18" s="26" t="s">
        <v>24</v>
      </c>
      <c r="J18" s="24" t="s">
        <v>1</v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29"/>
    </row>
    <row r="21" spans="2:12" s="1" customFormat="1" ht="18" customHeight="1">
      <c r="B21" s="29"/>
      <c r="E21" s="24" t="str">
        <f>IF('Rekapitulácia stavby'!E17="","",'Rekapitulácia stavby'!E17)</f>
        <v xml:space="preserve"> </v>
      </c>
      <c r="I21" s="26" t="s">
        <v>24</v>
      </c>
      <c r="J21" s="24" t="str">
        <f>IF('Rekapitulácia stavby'!AN17="","",'Rekapitulácia stavby'!AN17)</f>
        <v/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22</v>
      </c>
      <c r="J23" s="24" t="str">
        <f>IF('Rekapitulácia stavby'!AN19="","",'Rekapitulácia stavby'!AN19)</f>
        <v/>
      </c>
      <c r="L23" s="29"/>
    </row>
    <row r="24" spans="2:12" s="1" customFormat="1" ht="18" customHeight="1">
      <c r="B24" s="29"/>
      <c r="E24" s="24" t="str">
        <f>IF('Rekapitulácia stavby'!E20="","",'Rekapitulácia stavby'!E20)</f>
        <v xml:space="preserve"> </v>
      </c>
      <c r="I24" s="26" t="s">
        <v>24</v>
      </c>
      <c r="J24" s="24" t="str">
        <f>IF('Rekapitulácia stavby'!AN20="","",'Rekapitulácia stavby'!AN20)</f>
        <v/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6" t="s">
        <v>30</v>
      </c>
      <c r="L26" s="29"/>
    </row>
    <row r="27" spans="2:12" s="7" customFormat="1" ht="16.5" customHeight="1">
      <c r="B27" s="94"/>
      <c r="E27" s="202" t="s">
        <v>1</v>
      </c>
      <c r="F27" s="202"/>
      <c r="G27" s="202"/>
      <c r="H27" s="202"/>
      <c r="L27" s="94"/>
    </row>
    <row r="28" spans="2:12" s="1" customFormat="1" ht="7" customHeight="1">
      <c r="B28" s="29"/>
      <c r="L28" s="29"/>
    </row>
    <row r="29" spans="2:12" s="1" customFormat="1" ht="7" customHeight="1">
      <c r="B29" s="29"/>
      <c r="D29" s="53"/>
      <c r="E29" s="53"/>
      <c r="F29" s="53"/>
      <c r="G29" s="53"/>
      <c r="H29" s="53"/>
      <c r="I29" s="53"/>
      <c r="J29" s="53"/>
      <c r="K29" s="53"/>
      <c r="L29" s="29"/>
    </row>
    <row r="30" spans="2:12" s="1" customFormat="1" ht="25.5" customHeight="1">
      <c r="B30" s="29"/>
      <c r="D30" s="95" t="s">
        <v>31</v>
      </c>
      <c r="J30" s="66">
        <f>ROUND(J127, 2)</f>
        <v>16737.150000000001</v>
      </c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14.5" customHeight="1">
      <c r="B32" s="29"/>
      <c r="F32" s="32" t="s">
        <v>33</v>
      </c>
      <c r="I32" s="32" t="s">
        <v>32</v>
      </c>
      <c r="J32" s="32" t="s">
        <v>34</v>
      </c>
      <c r="L32" s="29"/>
    </row>
    <row r="33" spans="2:12" s="1" customFormat="1" ht="14.5" customHeight="1">
      <c r="B33" s="29"/>
      <c r="D33" s="55" t="s">
        <v>35</v>
      </c>
      <c r="E33" s="34" t="s">
        <v>36</v>
      </c>
      <c r="F33" s="96">
        <f>ROUND((SUM(BE127:BE238)),  2)</f>
        <v>0</v>
      </c>
      <c r="G33" s="97"/>
      <c r="H33" s="97"/>
      <c r="I33" s="98">
        <v>0.2</v>
      </c>
      <c r="J33" s="96">
        <f>ROUND(((SUM(BE127:BE238))*I33),  2)</f>
        <v>0</v>
      </c>
      <c r="L33" s="29"/>
    </row>
    <row r="34" spans="2:12" s="1" customFormat="1" ht="14.5" customHeight="1">
      <c r="B34" s="29"/>
      <c r="E34" s="34" t="s">
        <v>37</v>
      </c>
      <c r="F34" s="86">
        <f>ROUND((SUM(BF127:BF238)),  2)</f>
        <v>16737.150000000001</v>
      </c>
      <c r="I34" s="99">
        <v>0.2</v>
      </c>
      <c r="J34" s="86">
        <f>ROUND(((SUM(BF127:BF238))*I34),  2)</f>
        <v>3347.43</v>
      </c>
      <c r="L34" s="29"/>
    </row>
    <row r="35" spans="2:12" s="1" customFormat="1" ht="14.5" hidden="1" customHeight="1">
      <c r="B35" s="29"/>
      <c r="E35" s="26" t="s">
        <v>38</v>
      </c>
      <c r="F35" s="86">
        <f>ROUND((SUM(BG127:BG238)),  2)</f>
        <v>0</v>
      </c>
      <c r="I35" s="99">
        <v>0.2</v>
      </c>
      <c r="J35" s="86">
        <f>0</f>
        <v>0</v>
      </c>
      <c r="L35" s="29"/>
    </row>
    <row r="36" spans="2:12" s="1" customFormat="1" ht="14.5" hidden="1" customHeight="1">
      <c r="B36" s="29"/>
      <c r="E36" s="26" t="s">
        <v>39</v>
      </c>
      <c r="F36" s="86">
        <f>ROUND((SUM(BH127:BH238)),  2)</f>
        <v>0</v>
      </c>
      <c r="I36" s="99">
        <v>0.2</v>
      </c>
      <c r="J36" s="86">
        <f>0</f>
        <v>0</v>
      </c>
      <c r="L36" s="29"/>
    </row>
    <row r="37" spans="2:12" s="1" customFormat="1" ht="14.5" hidden="1" customHeight="1">
      <c r="B37" s="29"/>
      <c r="E37" s="34" t="s">
        <v>40</v>
      </c>
      <c r="F37" s="96">
        <f>ROUND((SUM(BI127:BI238)),  2)</f>
        <v>0</v>
      </c>
      <c r="G37" s="97"/>
      <c r="H37" s="97"/>
      <c r="I37" s="98">
        <v>0</v>
      </c>
      <c r="J37" s="96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5" customHeight="1">
      <c r="B39" s="29"/>
      <c r="C39" s="100"/>
      <c r="D39" s="101" t="s">
        <v>41</v>
      </c>
      <c r="E39" s="57"/>
      <c r="F39" s="57"/>
      <c r="G39" s="102" t="s">
        <v>42</v>
      </c>
      <c r="H39" s="103" t="s">
        <v>43</v>
      </c>
      <c r="I39" s="57"/>
      <c r="J39" s="104">
        <f>SUM(J30:J37)</f>
        <v>20084.580000000002</v>
      </c>
      <c r="K39" s="105"/>
      <c r="L39" s="29"/>
    </row>
    <row r="40" spans="2:12" s="1" customFormat="1" ht="14.5" customHeight="1">
      <c r="B40" s="29"/>
      <c r="L40" s="29"/>
    </row>
    <row r="41" spans="2:12" ht="14.5" customHeight="1">
      <c r="B41" s="20"/>
      <c r="L41" s="20"/>
    </row>
    <row r="42" spans="2:12" ht="14.5" customHeight="1">
      <c r="B42" s="20"/>
      <c r="L42" s="20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47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47" s="1" customFormat="1" ht="25" hidden="1" customHeight="1">
      <c r="B82" s="29"/>
      <c r="C82" s="21" t="s">
        <v>117</v>
      </c>
      <c r="L82" s="29"/>
    </row>
    <row r="83" spans="2:47" s="1" customFormat="1" ht="7" hidden="1" customHeight="1">
      <c r="B83" s="29"/>
      <c r="L83" s="29"/>
    </row>
    <row r="84" spans="2:47" s="1" customFormat="1" ht="12" hidden="1" customHeight="1">
      <c r="B84" s="29"/>
      <c r="C84" s="26" t="s">
        <v>13</v>
      </c>
      <c r="L84" s="29"/>
    </row>
    <row r="85" spans="2:47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47" s="1" customFormat="1" ht="12" hidden="1" customHeight="1">
      <c r="B86" s="29"/>
      <c r="C86" s="26" t="s">
        <v>113</v>
      </c>
      <c r="L86" s="29"/>
    </row>
    <row r="87" spans="2:47" s="1" customFormat="1" ht="16.5" hidden="1" customHeight="1">
      <c r="B87" s="29"/>
      <c r="E87" s="196" t="str">
        <f>E9</f>
        <v>02-c - Zdravotechnika</v>
      </c>
      <c r="F87" s="234"/>
      <c r="G87" s="234"/>
      <c r="H87" s="234"/>
      <c r="L87" s="29"/>
    </row>
    <row r="88" spans="2:47" s="1" customFormat="1" ht="7" hidden="1" customHeight="1">
      <c r="B88" s="29"/>
      <c r="L88" s="29"/>
    </row>
    <row r="89" spans="2:47" s="1" customFormat="1" ht="12" hidden="1" customHeight="1">
      <c r="B89" s="29"/>
      <c r="C89" s="26" t="s">
        <v>17</v>
      </c>
      <c r="F89" s="24" t="str">
        <f>F12</f>
        <v>Piestany</v>
      </c>
      <c r="I89" s="26" t="s">
        <v>19</v>
      </c>
      <c r="J89" s="52" t="str">
        <f>IF(J12="","",J12)</f>
        <v>12. 2. 2023</v>
      </c>
      <c r="L89" s="29"/>
    </row>
    <row r="90" spans="2:47" s="1" customFormat="1" ht="7" hidden="1" customHeight="1">
      <c r="B90" s="29"/>
      <c r="L90" s="29"/>
    </row>
    <row r="91" spans="2:47" s="1" customFormat="1" ht="15.25" hidden="1" customHeight="1">
      <c r="B91" s="29"/>
      <c r="C91" s="26" t="s">
        <v>21</v>
      </c>
      <c r="F91" s="24" t="str">
        <f>E15</f>
        <v>AGORA, s.r.o.</v>
      </c>
      <c r="I91" s="26" t="s">
        <v>26</v>
      </c>
      <c r="J91" s="27" t="str">
        <f>E21</f>
        <v xml:space="preserve"> </v>
      </c>
      <c r="L91" s="29"/>
    </row>
    <row r="92" spans="2:47" s="1" customFormat="1" ht="15.25" hidden="1" customHeight="1">
      <c r="B92" s="29"/>
      <c r="C92" s="26" t="s">
        <v>25</v>
      </c>
      <c r="F92" s="24" t="str">
        <f>IF(E18="","",E18)</f>
        <v>AGORA, s.r.o.</v>
      </c>
      <c r="I92" s="26" t="s">
        <v>29</v>
      </c>
      <c r="J92" s="27" t="str">
        <f>E24</f>
        <v xml:space="preserve"> </v>
      </c>
      <c r="L92" s="29"/>
    </row>
    <row r="93" spans="2:47" s="1" customFormat="1" ht="10.25" hidden="1" customHeight="1">
      <c r="B93" s="29"/>
      <c r="L93" s="29"/>
    </row>
    <row r="94" spans="2:47" s="1" customFormat="1" ht="29.25" hidden="1" customHeight="1">
      <c r="B94" s="29"/>
      <c r="C94" s="108" t="s">
        <v>118</v>
      </c>
      <c r="D94" s="100"/>
      <c r="E94" s="100"/>
      <c r="F94" s="100"/>
      <c r="G94" s="100"/>
      <c r="H94" s="100"/>
      <c r="I94" s="100"/>
      <c r="J94" s="109" t="s">
        <v>119</v>
      </c>
      <c r="K94" s="100"/>
      <c r="L94" s="29"/>
    </row>
    <row r="95" spans="2:47" s="1" customFormat="1" ht="10.25" hidden="1" customHeight="1">
      <c r="B95" s="29"/>
      <c r="L95" s="29"/>
    </row>
    <row r="96" spans="2:47" s="1" customFormat="1" ht="22.75" hidden="1" customHeight="1">
      <c r="B96" s="29"/>
      <c r="C96" s="110" t="s">
        <v>120</v>
      </c>
      <c r="J96" s="66">
        <f>J127</f>
        <v>16737.150000000001</v>
      </c>
      <c r="L96" s="29"/>
      <c r="AU96" s="17" t="s">
        <v>121</v>
      </c>
    </row>
    <row r="97" spans="2:12" s="8" customFormat="1" ht="25" hidden="1" customHeight="1">
      <c r="B97" s="111"/>
      <c r="D97" s="112" t="s">
        <v>577</v>
      </c>
      <c r="E97" s="113"/>
      <c r="F97" s="113"/>
      <c r="G97" s="113"/>
      <c r="H97" s="113"/>
      <c r="I97" s="113"/>
      <c r="J97" s="114">
        <f>J128</f>
        <v>2095.73</v>
      </c>
      <c r="L97" s="111"/>
    </row>
    <row r="98" spans="2:12" s="9" customFormat="1" ht="20" hidden="1" customHeight="1">
      <c r="B98" s="115"/>
      <c r="D98" s="116" t="s">
        <v>578</v>
      </c>
      <c r="E98" s="117"/>
      <c r="F98" s="117"/>
      <c r="G98" s="117"/>
      <c r="H98" s="117"/>
      <c r="I98" s="117"/>
      <c r="J98" s="118">
        <f>J129</f>
        <v>1923.64</v>
      </c>
      <c r="L98" s="115"/>
    </row>
    <row r="99" spans="2:12" s="9" customFormat="1" ht="20" hidden="1" customHeight="1">
      <c r="B99" s="115"/>
      <c r="D99" s="116" t="s">
        <v>579</v>
      </c>
      <c r="E99" s="117"/>
      <c r="F99" s="117"/>
      <c r="G99" s="117"/>
      <c r="H99" s="117"/>
      <c r="I99" s="117"/>
      <c r="J99" s="118">
        <f>J145</f>
        <v>172.09</v>
      </c>
      <c r="L99" s="115"/>
    </row>
    <row r="100" spans="2:12" s="8" customFormat="1" ht="25" hidden="1" customHeight="1">
      <c r="B100" s="111"/>
      <c r="D100" s="112" t="s">
        <v>580</v>
      </c>
      <c r="E100" s="113"/>
      <c r="F100" s="113"/>
      <c r="G100" s="113"/>
      <c r="H100" s="113"/>
      <c r="I100" s="113"/>
      <c r="J100" s="114">
        <f>J147</f>
        <v>12881.420000000002</v>
      </c>
      <c r="L100" s="111"/>
    </row>
    <row r="101" spans="2:12" s="9" customFormat="1" ht="20" hidden="1" customHeight="1">
      <c r="B101" s="115"/>
      <c r="D101" s="116" t="s">
        <v>581</v>
      </c>
      <c r="E101" s="117"/>
      <c r="F101" s="117"/>
      <c r="G101" s="117"/>
      <c r="H101" s="117"/>
      <c r="I101" s="117"/>
      <c r="J101" s="118">
        <f>J148</f>
        <v>165.38</v>
      </c>
      <c r="L101" s="115"/>
    </row>
    <row r="102" spans="2:12" s="9" customFormat="1" ht="20" hidden="1" customHeight="1">
      <c r="B102" s="115"/>
      <c r="D102" s="116" t="s">
        <v>582</v>
      </c>
      <c r="E102" s="117"/>
      <c r="F102" s="117"/>
      <c r="G102" s="117"/>
      <c r="H102" s="117"/>
      <c r="I102" s="117"/>
      <c r="J102" s="118">
        <f>J156</f>
        <v>2131.86</v>
      </c>
      <c r="L102" s="115"/>
    </row>
    <row r="103" spans="2:12" s="9" customFormat="1" ht="20" hidden="1" customHeight="1">
      <c r="B103" s="115"/>
      <c r="D103" s="116" t="s">
        <v>583</v>
      </c>
      <c r="E103" s="117"/>
      <c r="F103" s="117"/>
      <c r="G103" s="117"/>
      <c r="H103" s="117"/>
      <c r="I103" s="117"/>
      <c r="J103" s="118">
        <f>J177</f>
        <v>1178.04</v>
      </c>
      <c r="L103" s="115"/>
    </row>
    <row r="104" spans="2:12" s="9" customFormat="1" ht="20" hidden="1" customHeight="1">
      <c r="B104" s="115"/>
      <c r="D104" s="116" t="s">
        <v>584</v>
      </c>
      <c r="E104" s="117"/>
      <c r="F104" s="117"/>
      <c r="G104" s="117"/>
      <c r="H104" s="117"/>
      <c r="I104" s="117"/>
      <c r="J104" s="118">
        <f>J190</f>
        <v>8794.5400000000009</v>
      </c>
      <c r="L104" s="115"/>
    </row>
    <row r="105" spans="2:12" s="9" customFormat="1" ht="20" hidden="1" customHeight="1">
      <c r="B105" s="115"/>
      <c r="D105" s="116" t="s">
        <v>585</v>
      </c>
      <c r="E105" s="117"/>
      <c r="F105" s="117"/>
      <c r="G105" s="117"/>
      <c r="H105" s="117"/>
      <c r="I105" s="117"/>
      <c r="J105" s="118">
        <f>J230</f>
        <v>611.6</v>
      </c>
      <c r="L105" s="115"/>
    </row>
    <row r="106" spans="2:12" s="8" customFormat="1" ht="25" hidden="1" customHeight="1">
      <c r="B106" s="111"/>
      <c r="D106" s="112" t="s">
        <v>586</v>
      </c>
      <c r="E106" s="113"/>
      <c r="F106" s="113"/>
      <c r="G106" s="113"/>
      <c r="H106" s="113"/>
      <c r="I106" s="113"/>
      <c r="J106" s="114">
        <f>J234</f>
        <v>1760</v>
      </c>
      <c r="L106" s="111"/>
    </row>
    <row r="107" spans="2:12" s="8" customFormat="1" ht="25" hidden="1" customHeight="1">
      <c r="B107" s="111"/>
      <c r="D107" s="112" t="s">
        <v>133</v>
      </c>
      <c r="E107" s="113"/>
      <c r="F107" s="113"/>
      <c r="G107" s="113"/>
      <c r="H107" s="113"/>
      <c r="I107" s="113"/>
      <c r="J107" s="114">
        <f>J238</f>
        <v>0</v>
      </c>
      <c r="L107" s="111"/>
    </row>
    <row r="108" spans="2:12" s="1" customFormat="1" ht="21.75" hidden="1" customHeight="1">
      <c r="B108" s="29"/>
      <c r="L108" s="29"/>
    </row>
    <row r="109" spans="2:12" s="1" customFormat="1" ht="7" hidden="1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29"/>
    </row>
    <row r="110" spans="2:12" ht="11" hidden="1"/>
    <row r="111" spans="2:12" ht="11" hidden="1"/>
    <row r="112" spans="2:12" ht="11" hidden="1"/>
    <row r="113" spans="2:63" s="1" customFormat="1" ht="7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29"/>
    </row>
    <row r="114" spans="2:63" s="1" customFormat="1" ht="25" customHeight="1">
      <c r="B114" s="29"/>
      <c r="C114" s="21" t="s">
        <v>134</v>
      </c>
      <c r="L114" s="29"/>
    </row>
    <row r="115" spans="2:63" s="1" customFormat="1" ht="7" customHeight="1">
      <c r="B115" s="29"/>
      <c r="L115" s="29"/>
    </row>
    <row r="116" spans="2:63" s="1" customFormat="1" ht="12" customHeight="1">
      <c r="B116" s="29"/>
      <c r="C116" s="26" t="s">
        <v>13</v>
      </c>
      <c r="L116" s="29"/>
    </row>
    <row r="117" spans="2:63" s="1" customFormat="1" ht="16.5" customHeight="1">
      <c r="B117" s="29"/>
      <c r="E117" s="232" t="str">
        <f>E7</f>
        <v>NÚRCH - modernizácia vybraných rehabilitačných priestorov</v>
      </c>
      <c r="F117" s="233"/>
      <c r="G117" s="233"/>
      <c r="H117" s="233"/>
      <c r="L117" s="29"/>
    </row>
    <row r="118" spans="2:63" s="1" customFormat="1" ht="12" customHeight="1">
      <c r="B118" s="29"/>
      <c r="C118" s="26" t="s">
        <v>113</v>
      </c>
      <c r="L118" s="29"/>
    </row>
    <row r="119" spans="2:63" s="1" customFormat="1" ht="16.5" customHeight="1">
      <c r="B119" s="29"/>
      <c r="E119" s="196" t="str">
        <f>E9</f>
        <v>02-c - Zdravotechnika</v>
      </c>
      <c r="F119" s="234"/>
      <c r="G119" s="234"/>
      <c r="H119" s="234"/>
      <c r="L119" s="29"/>
    </row>
    <row r="120" spans="2:63" s="1" customFormat="1" ht="7" customHeight="1">
      <c r="B120" s="29"/>
      <c r="L120" s="29"/>
    </row>
    <row r="121" spans="2:63" s="1" customFormat="1" ht="12" customHeight="1">
      <c r="B121" s="29"/>
      <c r="C121" s="26" t="s">
        <v>17</v>
      </c>
      <c r="F121" s="24" t="str">
        <f>F12</f>
        <v>Piestany</v>
      </c>
      <c r="I121" s="26" t="s">
        <v>19</v>
      </c>
      <c r="J121" s="52" t="str">
        <f>IF(J12="","",J12)</f>
        <v>12. 2. 2023</v>
      </c>
      <c r="L121" s="29"/>
    </row>
    <row r="122" spans="2:63" s="1" customFormat="1" ht="7" customHeight="1">
      <c r="B122" s="29"/>
      <c r="L122" s="29"/>
    </row>
    <row r="123" spans="2:63" s="1" customFormat="1" ht="15.25" customHeight="1">
      <c r="B123" s="29"/>
      <c r="C123" s="26" t="s">
        <v>21</v>
      </c>
      <c r="F123" s="24" t="str">
        <f>E15</f>
        <v>AGORA, s.r.o.</v>
      </c>
      <c r="I123" s="26" t="s">
        <v>26</v>
      </c>
      <c r="J123" s="27" t="str">
        <f>E21</f>
        <v xml:space="preserve"> </v>
      </c>
      <c r="L123" s="29"/>
    </row>
    <row r="124" spans="2:63" s="1" customFormat="1" ht="15.25" customHeight="1">
      <c r="B124" s="29"/>
      <c r="C124" s="26" t="s">
        <v>25</v>
      </c>
      <c r="F124" s="24" t="str">
        <f>IF(E18="","",E18)</f>
        <v>AGORA, s.r.o.</v>
      </c>
      <c r="I124" s="26" t="s">
        <v>29</v>
      </c>
      <c r="J124" s="27" t="str">
        <f>E24</f>
        <v xml:space="preserve"> </v>
      </c>
      <c r="L124" s="29"/>
    </row>
    <row r="125" spans="2:63" s="1" customFormat="1" ht="10.25" customHeight="1">
      <c r="B125" s="29"/>
      <c r="L125" s="29"/>
    </row>
    <row r="126" spans="2:63" s="10" customFormat="1" ht="29.25" customHeight="1">
      <c r="B126" s="119"/>
      <c r="C126" s="120" t="s">
        <v>135</v>
      </c>
      <c r="D126" s="121" t="s">
        <v>56</v>
      </c>
      <c r="E126" s="121" t="s">
        <v>52</v>
      </c>
      <c r="F126" s="121" t="s">
        <v>53</v>
      </c>
      <c r="G126" s="121" t="s">
        <v>136</v>
      </c>
      <c r="H126" s="121" t="s">
        <v>137</v>
      </c>
      <c r="I126" s="121" t="s">
        <v>138</v>
      </c>
      <c r="J126" s="122" t="s">
        <v>119</v>
      </c>
      <c r="K126" s="123" t="s">
        <v>139</v>
      </c>
      <c r="L126" s="119"/>
      <c r="M126" s="59" t="s">
        <v>1</v>
      </c>
      <c r="N126" s="60" t="s">
        <v>35</v>
      </c>
      <c r="O126" s="60" t="s">
        <v>140</v>
      </c>
      <c r="P126" s="60" t="s">
        <v>141</v>
      </c>
      <c r="Q126" s="60" t="s">
        <v>142</v>
      </c>
      <c r="R126" s="60" t="s">
        <v>143</v>
      </c>
      <c r="S126" s="60" t="s">
        <v>144</v>
      </c>
      <c r="T126" s="61" t="s">
        <v>145</v>
      </c>
    </row>
    <row r="127" spans="2:63" s="1" customFormat="1" ht="22.75" customHeight="1">
      <c r="B127" s="29"/>
      <c r="C127" s="64" t="s">
        <v>120</v>
      </c>
      <c r="J127" s="124">
        <f>BK127</f>
        <v>16737.150000000001</v>
      </c>
      <c r="L127" s="29"/>
      <c r="M127" s="62"/>
      <c r="N127" s="53"/>
      <c r="O127" s="53"/>
      <c r="P127" s="125">
        <f>P128+P147+P234+P238</f>
        <v>0</v>
      </c>
      <c r="Q127" s="53"/>
      <c r="R127" s="125">
        <f>R128+R147+R234+R238</f>
        <v>0</v>
      </c>
      <c r="S127" s="53"/>
      <c r="T127" s="126">
        <f>T128+T147+T234+T238</f>
        <v>0</v>
      </c>
      <c r="AT127" s="17" t="s">
        <v>70</v>
      </c>
      <c r="AU127" s="17" t="s">
        <v>121</v>
      </c>
      <c r="BK127" s="127">
        <f>BK128+BK147+BK234+BK238</f>
        <v>16737.150000000001</v>
      </c>
    </row>
    <row r="128" spans="2:63" s="11" customFormat="1" ht="26" customHeight="1">
      <c r="B128" s="128"/>
      <c r="D128" s="129" t="s">
        <v>70</v>
      </c>
      <c r="E128" s="130" t="s">
        <v>146</v>
      </c>
      <c r="F128" s="130" t="s">
        <v>587</v>
      </c>
      <c r="J128" s="131">
        <f>BK128</f>
        <v>2095.73</v>
      </c>
      <c r="L128" s="128"/>
      <c r="M128" s="132"/>
      <c r="P128" s="133">
        <f>P129+P145</f>
        <v>0</v>
      </c>
      <c r="R128" s="133">
        <f>R129+R145</f>
        <v>0</v>
      </c>
      <c r="T128" s="134">
        <f>T129+T145</f>
        <v>0</v>
      </c>
      <c r="AR128" s="129" t="s">
        <v>12</v>
      </c>
      <c r="AT128" s="135" t="s">
        <v>70</v>
      </c>
      <c r="AU128" s="135" t="s">
        <v>71</v>
      </c>
      <c r="AY128" s="129" t="s">
        <v>148</v>
      </c>
      <c r="BK128" s="136">
        <f>BK129+BK145</f>
        <v>2095.73</v>
      </c>
    </row>
    <row r="129" spans="2:65" s="11" customFormat="1" ht="22.75" customHeight="1">
      <c r="B129" s="128"/>
      <c r="D129" s="129" t="s">
        <v>70</v>
      </c>
      <c r="E129" s="137" t="s">
        <v>149</v>
      </c>
      <c r="F129" s="137" t="s">
        <v>588</v>
      </c>
      <c r="J129" s="138">
        <f>BK129</f>
        <v>1923.64</v>
      </c>
      <c r="L129" s="128"/>
      <c r="M129" s="132"/>
      <c r="P129" s="133">
        <f>SUM(P130:P144)</f>
        <v>0</v>
      </c>
      <c r="R129" s="133">
        <f>SUM(R130:R144)</f>
        <v>0</v>
      </c>
      <c r="T129" s="134">
        <f>SUM(T130:T144)</f>
        <v>0</v>
      </c>
      <c r="AR129" s="129" t="s">
        <v>12</v>
      </c>
      <c r="AT129" s="135" t="s">
        <v>70</v>
      </c>
      <c r="AU129" s="135" t="s">
        <v>12</v>
      </c>
      <c r="AY129" s="129" t="s">
        <v>148</v>
      </c>
      <c r="BK129" s="136">
        <f>SUM(BK130:BK144)</f>
        <v>1923.64</v>
      </c>
    </row>
    <row r="130" spans="2:65" s="1" customFormat="1" ht="24.25" customHeight="1">
      <c r="B130" s="139"/>
      <c r="C130" s="140" t="s">
        <v>12</v>
      </c>
      <c r="D130" s="140" t="s">
        <v>151</v>
      </c>
      <c r="E130" s="141" t="s">
        <v>589</v>
      </c>
      <c r="F130" s="142" t="s">
        <v>590</v>
      </c>
      <c r="G130" s="143" t="s">
        <v>154</v>
      </c>
      <c r="H130" s="144">
        <v>66.2</v>
      </c>
      <c r="I130" s="145">
        <v>8.36</v>
      </c>
      <c r="J130" s="145">
        <f t="shared" ref="J130:J144" si="0">ROUND(I130*H130,2)</f>
        <v>553.42999999999995</v>
      </c>
      <c r="K130" s="146"/>
      <c r="L130" s="29"/>
      <c r="M130" s="147" t="s">
        <v>1</v>
      </c>
      <c r="N130" s="148" t="s">
        <v>37</v>
      </c>
      <c r="O130" s="149">
        <v>0</v>
      </c>
      <c r="P130" s="149">
        <f t="shared" ref="P130:P144" si="1">O130*H130</f>
        <v>0</v>
      </c>
      <c r="Q130" s="149">
        <v>0</v>
      </c>
      <c r="R130" s="149">
        <f t="shared" ref="R130:R144" si="2">Q130*H130</f>
        <v>0</v>
      </c>
      <c r="S130" s="149">
        <v>0</v>
      </c>
      <c r="T130" s="150">
        <f t="shared" ref="T130:T144" si="3">S130*H130</f>
        <v>0</v>
      </c>
      <c r="AR130" s="151" t="s">
        <v>155</v>
      </c>
      <c r="AT130" s="151" t="s">
        <v>151</v>
      </c>
      <c r="AU130" s="151" t="s">
        <v>83</v>
      </c>
      <c r="AY130" s="17" t="s">
        <v>148</v>
      </c>
      <c r="BE130" s="152">
        <f t="shared" ref="BE130:BE144" si="4">IF(N130="základná",J130,0)</f>
        <v>0</v>
      </c>
      <c r="BF130" s="152">
        <f t="shared" ref="BF130:BF144" si="5">IF(N130="znížená",J130,0)</f>
        <v>553.42999999999995</v>
      </c>
      <c r="BG130" s="152">
        <f t="shared" ref="BG130:BG144" si="6">IF(N130="zákl. prenesená",J130,0)</f>
        <v>0</v>
      </c>
      <c r="BH130" s="152">
        <f t="shared" ref="BH130:BH144" si="7">IF(N130="zníž. prenesená",J130,0)</f>
        <v>0</v>
      </c>
      <c r="BI130" s="152">
        <f t="shared" ref="BI130:BI144" si="8">IF(N130="nulová",J130,0)</f>
        <v>0</v>
      </c>
      <c r="BJ130" s="17" t="s">
        <v>83</v>
      </c>
      <c r="BK130" s="152">
        <f t="shared" ref="BK130:BK144" si="9">ROUND(I130*H130,2)</f>
        <v>553.42999999999995</v>
      </c>
      <c r="BL130" s="17" t="s">
        <v>155</v>
      </c>
      <c r="BM130" s="151" t="s">
        <v>83</v>
      </c>
    </row>
    <row r="131" spans="2:65" s="1" customFormat="1" ht="24.25" customHeight="1">
      <c r="B131" s="139"/>
      <c r="C131" s="140" t="s">
        <v>83</v>
      </c>
      <c r="D131" s="140" t="s">
        <v>151</v>
      </c>
      <c r="E131" s="141" t="s">
        <v>591</v>
      </c>
      <c r="F131" s="142" t="s">
        <v>592</v>
      </c>
      <c r="G131" s="143" t="s">
        <v>185</v>
      </c>
      <c r="H131" s="144">
        <v>5</v>
      </c>
      <c r="I131" s="145">
        <v>2.62</v>
      </c>
      <c r="J131" s="145">
        <f t="shared" si="0"/>
        <v>13.1</v>
      </c>
      <c r="K131" s="146"/>
      <c r="L131" s="29"/>
      <c r="M131" s="147" t="s">
        <v>1</v>
      </c>
      <c r="N131" s="148" t="s">
        <v>37</v>
      </c>
      <c r="O131" s="149">
        <v>0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155</v>
      </c>
      <c r="AT131" s="151" t="s">
        <v>151</v>
      </c>
      <c r="AU131" s="151" t="s">
        <v>83</v>
      </c>
      <c r="AY131" s="17" t="s">
        <v>148</v>
      </c>
      <c r="BE131" s="152">
        <f t="shared" si="4"/>
        <v>0</v>
      </c>
      <c r="BF131" s="152">
        <f t="shared" si="5"/>
        <v>13.1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83</v>
      </c>
      <c r="BK131" s="152">
        <f t="shared" si="9"/>
        <v>13.1</v>
      </c>
      <c r="BL131" s="17" t="s">
        <v>155</v>
      </c>
      <c r="BM131" s="151" t="s">
        <v>155</v>
      </c>
    </row>
    <row r="132" spans="2:65" s="1" customFormat="1" ht="24.25" customHeight="1">
      <c r="B132" s="139"/>
      <c r="C132" s="140" t="s">
        <v>163</v>
      </c>
      <c r="D132" s="140" t="s">
        <v>151</v>
      </c>
      <c r="E132" s="141" t="s">
        <v>593</v>
      </c>
      <c r="F132" s="142" t="s">
        <v>594</v>
      </c>
      <c r="G132" s="143" t="s">
        <v>216</v>
      </c>
      <c r="H132" s="144">
        <v>60</v>
      </c>
      <c r="I132" s="145">
        <v>1.36</v>
      </c>
      <c r="J132" s="145">
        <f t="shared" si="0"/>
        <v>81.599999999999994</v>
      </c>
      <c r="K132" s="146"/>
      <c r="L132" s="29"/>
      <c r="M132" s="147" t="s">
        <v>1</v>
      </c>
      <c r="N132" s="148" t="s">
        <v>37</v>
      </c>
      <c r="O132" s="149">
        <v>0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155</v>
      </c>
      <c r="AT132" s="151" t="s">
        <v>151</v>
      </c>
      <c r="AU132" s="151" t="s">
        <v>83</v>
      </c>
      <c r="AY132" s="17" t="s">
        <v>148</v>
      </c>
      <c r="BE132" s="152">
        <f t="shared" si="4"/>
        <v>0</v>
      </c>
      <c r="BF132" s="152">
        <f t="shared" si="5"/>
        <v>81.599999999999994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83</v>
      </c>
      <c r="BK132" s="152">
        <f t="shared" si="9"/>
        <v>81.599999999999994</v>
      </c>
      <c r="BL132" s="17" t="s">
        <v>155</v>
      </c>
      <c r="BM132" s="151" t="s">
        <v>166</v>
      </c>
    </row>
    <row r="133" spans="2:65" s="1" customFormat="1" ht="24.25" customHeight="1">
      <c r="B133" s="139"/>
      <c r="C133" s="140" t="s">
        <v>155</v>
      </c>
      <c r="D133" s="140" t="s">
        <v>151</v>
      </c>
      <c r="E133" s="141" t="s">
        <v>595</v>
      </c>
      <c r="F133" s="142" t="s">
        <v>596</v>
      </c>
      <c r="G133" s="143" t="s">
        <v>216</v>
      </c>
      <c r="H133" s="144">
        <v>40</v>
      </c>
      <c r="I133" s="145">
        <v>2.65</v>
      </c>
      <c r="J133" s="145">
        <f t="shared" si="0"/>
        <v>106</v>
      </c>
      <c r="K133" s="146"/>
      <c r="L133" s="29"/>
      <c r="M133" s="147" t="s">
        <v>1</v>
      </c>
      <c r="N133" s="148" t="s">
        <v>37</v>
      </c>
      <c r="O133" s="149">
        <v>0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155</v>
      </c>
      <c r="AT133" s="151" t="s">
        <v>151</v>
      </c>
      <c r="AU133" s="151" t="s">
        <v>83</v>
      </c>
      <c r="AY133" s="17" t="s">
        <v>148</v>
      </c>
      <c r="BE133" s="152">
        <f t="shared" si="4"/>
        <v>0</v>
      </c>
      <c r="BF133" s="152">
        <f t="shared" si="5"/>
        <v>106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83</v>
      </c>
      <c r="BK133" s="152">
        <f t="shared" si="9"/>
        <v>106</v>
      </c>
      <c r="BL133" s="17" t="s">
        <v>155</v>
      </c>
      <c r="BM133" s="151" t="s">
        <v>172</v>
      </c>
    </row>
    <row r="134" spans="2:65" s="1" customFormat="1" ht="37.75" customHeight="1">
      <c r="B134" s="139"/>
      <c r="C134" s="140" t="s">
        <v>173</v>
      </c>
      <c r="D134" s="140" t="s">
        <v>151</v>
      </c>
      <c r="E134" s="141" t="s">
        <v>597</v>
      </c>
      <c r="F134" s="142" t="s">
        <v>598</v>
      </c>
      <c r="G134" s="143" t="s">
        <v>231</v>
      </c>
      <c r="H134" s="144">
        <v>12.8</v>
      </c>
      <c r="I134" s="145">
        <v>2.38</v>
      </c>
      <c r="J134" s="145">
        <f t="shared" si="0"/>
        <v>30.46</v>
      </c>
      <c r="K134" s="146"/>
      <c r="L134" s="29"/>
      <c r="M134" s="147" t="s">
        <v>1</v>
      </c>
      <c r="N134" s="148" t="s">
        <v>37</v>
      </c>
      <c r="O134" s="149">
        <v>0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155</v>
      </c>
      <c r="AT134" s="151" t="s">
        <v>151</v>
      </c>
      <c r="AU134" s="151" t="s">
        <v>83</v>
      </c>
      <c r="AY134" s="17" t="s">
        <v>148</v>
      </c>
      <c r="BE134" s="152">
        <f t="shared" si="4"/>
        <v>0</v>
      </c>
      <c r="BF134" s="152">
        <f t="shared" si="5"/>
        <v>30.46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83</v>
      </c>
      <c r="BK134" s="152">
        <f t="shared" si="9"/>
        <v>30.46</v>
      </c>
      <c r="BL134" s="17" t="s">
        <v>155</v>
      </c>
      <c r="BM134" s="151" t="s">
        <v>176</v>
      </c>
    </row>
    <row r="135" spans="2:65" s="1" customFormat="1" ht="37.75" customHeight="1">
      <c r="B135" s="139"/>
      <c r="C135" s="140" t="s">
        <v>166</v>
      </c>
      <c r="D135" s="140" t="s">
        <v>151</v>
      </c>
      <c r="E135" s="141" t="s">
        <v>599</v>
      </c>
      <c r="F135" s="142" t="s">
        <v>600</v>
      </c>
      <c r="G135" s="143" t="s">
        <v>231</v>
      </c>
      <c r="H135" s="144">
        <v>14.5</v>
      </c>
      <c r="I135" s="145">
        <v>5.56</v>
      </c>
      <c r="J135" s="145">
        <f t="shared" si="0"/>
        <v>80.62</v>
      </c>
      <c r="K135" s="146"/>
      <c r="L135" s="29"/>
      <c r="M135" s="147" t="s">
        <v>1</v>
      </c>
      <c r="N135" s="148" t="s">
        <v>37</v>
      </c>
      <c r="O135" s="149">
        <v>0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155</v>
      </c>
      <c r="AT135" s="151" t="s">
        <v>151</v>
      </c>
      <c r="AU135" s="151" t="s">
        <v>83</v>
      </c>
      <c r="AY135" s="17" t="s">
        <v>148</v>
      </c>
      <c r="BE135" s="152">
        <f t="shared" si="4"/>
        <v>0</v>
      </c>
      <c r="BF135" s="152">
        <f t="shared" si="5"/>
        <v>80.62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83</v>
      </c>
      <c r="BK135" s="152">
        <f t="shared" si="9"/>
        <v>80.62</v>
      </c>
      <c r="BL135" s="17" t="s">
        <v>155</v>
      </c>
      <c r="BM135" s="151" t="s">
        <v>180</v>
      </c>
    </row>
    <row r="136" spans="2:65" s="1" customFormat="1" ht="37.75" customHeight="1">
      <c r="B136" s="139"/>
      <c r="C136" s="140" t="s">
        <v>182</v>
      </c>
      <c r="D136" s="140" t="s">
        <v>151</v>
      </c>
      <c r="E136" s="141" t="s">
        <v>601</v>
      </c>
      <c r="F136" s="142" t="s">
        <v>602</v>
      </c>
      <c r="G136" s="143" t="s">
        <v>231</v>
      </c>
      <c r="H136" s="144">
        <v>2</v>
      </c>
      <c r="I136" s="145">
        <v>7.33</v>
      </c>
      <c r="J136" s="145">
        <f t="shared" si="0"/>
        <v>14.66</v>
      </c>
      <c r="K136" s="146"/>
      <c r="L136" s="29"/>
      <c r="M136" s="147" t="s">
        <v>1</v>
      </c>
      <c r="N136" s="148" t="s">
        <v>37</v>
      </c>
      <c r="O136" s="149">
        <v>0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155</v>
      </c>
      <c r="AT136" s="151" t="s">
        <v>151</v>
      </c>
      <c r="AU136" s="151" t="s">
        <v>83</v>
      </c>
      <c r="AY136" s="17" t="s">
        <v>148</v>
      </c>
      <c r="BE136" s="152">
        <f t="shared" si="4"/>
        <v>0</v>
      </c>
      <c r="BF136" s="152">
        <f t="shared" si="5"/>
        <v>14.66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7" t="s">
        <v>83</v>
      </c>
      <c r="BK136" s="152">
        <f t="shared" si="9"/>
        <v>14.66</v>
      </c>
      <c r="BL136" s="17" t="s">
        <v>155</v>
      </c>
      <c r="BM136" s="151" t="s">
        <v>186</v>
      </c>
    </row>
    <row r="137" spans="2:65" s="1" customFormat="1" ht="24.25" customHeight="1">
      <c r="B137" s="139"/>
      <c r="C137" s="140" t="s">
        <v>172</v>
      </c>
      <c r="D137" s="140" t="s">
        <v>151</v>
      </c>
      <c r="E137" s="141" t="s">
        <v>603</v>
      </c>
      <c r="F137" s="142" t="s">
        <v>604</v>
      </c>
      <c r="G137" s="143" t="s">
        <v>231</v>
      </c>
      <c r="H137" s="144">
        <v>2</v>
      </c>
      <c r="I137" s="145">
        <v>5.56</v>
      </c>
      <c r="J137" s="145">
        <f t="shared" si="0"/>
        <v>11.12</v>
      </c>
      <c r="K137" s="146"/>
      <c r="L137" s="29"/>
      <c r="M137" s="147" t="s">
        <v>1</v>
      </c>
      <c r="N137" s="148" t="s">
        <v>37</v>
      </c>
      <c r="O137" s="149">
        <v>0</v>
      </c>
      <c r="P137" s="149">
        <f t="shared" si="1"/>
        <v>0</v>
      </c>
      <c r="Q137" s="149">
        <v>0</v>
      </c>
      <c r="R137" s="149">
        <f t="shared" si="2"/>
        <v>0</v>
      </c>
      <c r="S137" s="149">
        <v>0</v>
      </c>
      <c r="T137" s="150">
        <f t="shared" si="3"/>
        <v>0</v>
      </c>
      <c r="AR137" s="151" t="s">
        <v>155</v>
      </c>
      <c r="AT137" s="151" t="s">
        <v>151</v>
      </c>
      <c r="AU137" s="151" t="s">
        <v>83</v>
      </c>
      <c r="AY137" s="17" t="s">
        <v>148</v>
      </c>
      <c r="BE137" s="152">
        <f t="shared" si="4"/>
        <v>0</v>
      </c>
      <c r="BF137" s="152">
        <f t="shared" si="5"/>
        <v>11.12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7" t="s">
        <v>83</v>
      </c>
      <c r="BK137" s="152">
        <f t="shared" si="9"/>
        <v>11.12</v>
      </c>
      <c r="BL137" s="17" t="s">
        <v>155</v>
      </c>
      <c r="BM137" s="151" t="s">
        <v>189</v>
      </c>
    </row>
    <row r="138" spans="2:65" s="1" customFormat="1" ht="24.25" customHeight="1">
      <c r="B138" s="139"/>
      <c r="C138" s="140" t="s">
        <v>149</v>
      </c>
      <c r="D138" s="140" t="s">
        <v>151</v>
      </c>
      <c r="E138" s="141" t="s">
        <v>605</v>
      </c>
      <c r="F138" s="142" t="s">
        <v>606</v>
      </c>
      <c r="G138" s="143" t="s">
        <v>607</v>
      </c>
      <c r="H138" s="144">
        <v>3</v>
      </c>
      <c r="I138" s="145">
        <v>308</v>
      </c>
      <c r="J138" s="145">
        <f t="shared" si="0"/>
        <v>924</v>
      </c>
      <c r="K138" s="146"/>
      <c r="L138" s="29"/>
      <c r="M138" s="147" t="s">
        <v>1</v>
      </c>
      <c r="N138" s="148" t="s">
        <v>37</v>
      </c>
      <c r="O138" s="149">
        <v>0</v>
      </c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155</v>
      </c>
      <c r="AT138" s="151" t="s">
        <v>151</v>
      </c>
      <c r="AU138" s="151" t="s">
        <v>83</v>
      </c>
      <c r="AY138" s="17" t="s">
        <v>148</v>
      </c>
      <c r="BE138" s="152">
        <f t="shared" si="4"/>
        <v>0</v>
      </c>
      <c r="BF138" s="152">
        <f t="shared" si="5"/>
        <v>924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7" t="s">
        <v>83</v>
      </c>
      <c r="BK138" s="152">
        <f t="shared" si="9"/>
        <v>924</v>
      </c>
      <c r="BL138" s="17" t="s">
        <v>155</v>
      </c>
      <c r="BM138" s="151" t="s">
        <v>193</v>
      </c>
    </row>
    <row r="139" spans="2:65" s="1" customFormat="1" ht="21.75" customHeight="1">
      <c r="B139" s="139"/>
      <c r="C139" s="140" t="s">
        <v>176</v>
      </c>
      <c r="D139" s="140" t="s">
        <v>151</v>
      </c>
      <c r="E139" s="141" t="s">
        <v>257</v>
      </c>
      <c r="F139" s="142" t="s">
        <v>258</v>
      </c>
      <c r="G139" s="143" t="s">
        <v>259</v>
      </c>
      <c r="H139" s="144">
        <v>1.413</v>
      </c>
      <c r="I139" s="145">
        <v>14.18</v>
      </c>
      <c r="J139" s="145">
        <f t="shared" si="0"/>
        <v>20.04</v>
      </c>
      <c r="K139" s="146"/>
      <c r="L139" s="29"/>
      <c r="M139" s="147" t="s">
        <v>1</v>
      </c>
      <c r="N139" s="148" t="s">
        <v>37</v>
      </c>
      <c r="O139" s="149">
        <v>0</v>
      </c>
      <c r="P139" s="149">
        <f t="shared" si="1"/>
        <v>0</v>
      </c>
      <c r="Q139" s="149">
        <v>0</v>
      </c>
      <c r="R139" s="149">
        <f t="shared" si="2"/>
        <v>0</v>
      </c>
      <c r="S139" s="149">
        <v>0</v>
      </c>
      <c r="T139" s="150">
        <f t="shared" si="3"/>
        <v>0</v>
      </c>
      <c r="AR139" s="151" t="s">
        <v>155</v>
      </c>
      <c r="AT139" s="151" t="s">
        <v>151</v>
      </c>
      <c r="AU139" s="151" t="s">
        <v>83</v>
      </c>
      <c r="AY139" s="17" t="s">
        <v>148</v>
      </c>
      <c r="BE139" s="152">
        <f t="shared" si="4"/>
        <v>0</v>
      </c>
      <c r="BF139" s="152">
        <f t="shared" si="5"/>
        <v>20.04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7" t="s">
        <v>83</v>
      </c>
      <c r="BK139" s="152">
        <f t="shared" si="9"/>
        <v>20.04</v>
      </c>
      <c r="BL139" s="17" t="s">
        <v>155</v>
      </c>
      <c r="BM139" s="151" t="s">
        <v>7</v>
      </c>
    </row>
    <row r="140" spans="2:65" s="1" customFormat="1" ht="24.25" customHeight="1">
      <c r="B140" s="139"/>
      <c r="C140" s="140" t="s">
        <v>198</v>
      </c>
      <c r="D140" s="140" t="s">
        <v>151</v>
      </c>
      <c r="E140" s="141" t="s">
        <v>261</v>
      </c>
      <c r="F140" s="142" t="s">
        <v>262</v>
      </c>
      <c r="G140" s="143" t="s">
        <v>259</v>
      </c>
      <c r="H140" s="144">
        <v>12.717000000000001</v>
      </c>
      <c r="I140" s="145">
        <v>0.45</v>
      </c>
      <c r="J140" s="145">
        <f t="shared" si="0"/>
        <v>5.72</v>
      </c>
      <c r="K140" s="146"/>
      <c r="L140" s="29"/>
      <c r="M140" s="147" t="s">
        <v>1</v>
      </c>
      <c r="N140" s="148" t="s">
        <v>37</v>
      </c>
      <c r="O140" s="149">
        <v>0</v>
      </c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155</v>
      </c>
      <c r="AT140" s="151" t="s">
        <v>151</v>
      </c>
      <c r="AU140" s="151" t="s">
        <v>83</v>
      </c>
      <c r="AY140" s="17" t="s">
        <v>148</v>
      </c>
      <c r="BE140" s="152">
        <f t="shared" si="4"/>
        <v>0</v>
      </c>
      <c r="BF140" s="152">
        <f t="shared" si="5"/>
        <v>5.72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7" t="s">
        <v>83</v>
      </c>
      <c r="BK140" s="152">
        <f t="shared" si="9"/>
        <v>5.72</v>
      </c>
      <c r="BL140" s="17" t="s">
        <v>155</v>
      </c>
      <c r="BM140" s="151" t="s">
        <v>201</v>
      </c>
    </row>
    <row r="141" spans="2:65" s="1" customFormat="1" ht="24.25" customHeight="1">
      <c r="B141" s="139"/>
      <c r="C141" s="140" t="s">
        <v>180</v>
      </c>
      <c r="D141" s="140" t="s">
        <v>151</v>
      </c>
      <c r="E141" s="141" t="s">
        <v>266</v>
      </c>
      <c r="F141" s="142" t="s">
        <v>267</v>
      </c>
      <c r="G141" s="143" t="s">
        <v>259</v>
      </c>
      <c r="H141" s="144">
        <v>1.413</v>
      </c>
      <c r="I141" s="145">
        <v>11.06</v>
      </c>
      <c r="J141" s="145">
        <f t="shared" si="0"/>
        <v>15.63</v>
      </c>
      <c r="K141" s="146"/>
      <c r="L141" s="29"/>
      <c r="M141" s="147" t="s">
        <v>1</v>
      </c>
      <c r="N141" s="148" t="s">
        <v>37</v>
      </c>
      <c r="O141" s="149">
        <v>0</v>
      </c>
      <c r="P141" s="149">
        <f t="shared" si="1"/>
        <v>0</v>
      </c>
      <c r="Q141" s="149">
        <v>0</v>
      </c>
      <c r="R141" s="149">
        <f t="shared" si="2"/>
        <v>0</v>
      </c>
      <c r="S141" s="149">
        <v>0</v>
      </c>
      <c r="T141" s="150">
        <f t="shared" si="3"/>
        <v>0</v>
      </c>
      <c r="AR141" s="151" t="s">
        <v>155</v>
      </c>
      <c r="AT141" s="151" t="s">
        <v>151</v>
      </c>
      <c r="AU141" s="151" t="s">
        <v>83</v>
      </c>
      <c r="AY141" s="17" t="s">
        <v>148</v>
      </c>
      <c r="BE141" s="152">
        <f t="shared" si="4"/>
        <v>0</v>
      </c>
      <c r="BF141" s="152">
        <f t="shared" si="5"/>
        <v>15.63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7" t="s">
        <v>83</v>
      </c>
      <c r="BK141" s="152">
        <f t="shared" si="9"/>
        <v>15.63</v>
      </c>
      <c r="BL141" s="17" t="s">
        <v>155</v>
      </c>
      <c r="BM141" s="151" t="s">
        <v>207</v>
      </c>
    </row>
    <row r="142" spans="2:65" s="1" customFormat="1" ht="24.25" customHeight="1">
      <c r="B142" s="139"/>
      <c r="C142" s="140" t="s">
        <v>209</v>
      </c>
      <c r="D142" s="140" t="s">
        <v>151</v>
      </c>
      <c r="E142" s="141" t="s">
        <v>269</v>
      </c>
      <c r="F142" s="142" t="s">
        <v>270</v>
      </c>
      <c r="G142" s="143" t="s">
        <v>259</v>
      </c>
      <c r="H142" s="144">
        <v>8.4779999999999998</v>
      </c>
      <c r="I142" s="145">
        <v>1.24</v>
      </c>
      <c r="J142" s="145">
        <f t="shared" si="0"/>
        <v>10.51</v>
      </c>
      <c r="K142" s="146"/>
      <c r="L142" s="29"/>
      <c r="M142" s="147" t="s">
        <v>1</v>
      </c>
      <c r="N142" s="148" t="s">
        <v>37</v>
      </c>
      <c r="O142" s="149">
        <v>0</v>
      </c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155</v>
      </c>
      <c r="AT142" s="151" t="s">
        <v>151</v>
      </c>
      <c r="AU142" s="151" t="s">
        <v>83</v>
      </c>
      <c r="AY142" s="17" t="s">
        <v>148</v>
      </c>
      <c r="BE142" s="152">
        <f t="shared" si="4"/>
        <v>0</v>
      </c>
      <c r="BF142" s="152">
        <f t="shared" si="5"/>
        <v>10.51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7" t="s">
        <v>83</v>
      </c>
      <c r="BK142" s="152">
        <f t="shared" si="9"/>
        <v>10.51</v>
      </c>
      <c r="BL142" s="17" t="s">
        <v>155</v>
      </c>
      <c r="BM142" s="151" t="s">
        <v>212</v>
      </c>
    </row>
    <row r="143" spans="2:65" s="1" customFormat="1" ht="24.25" customHeight="1">
      <c r="B143" s="139"/>
      <c r="C143" s="140" t="s">
        <v>186</v>
      </c>
      <c r="D143" s="140" t="s">
        <v>151</v>
      </c>
      <c r="E143" s="141" t="s">
        <v>608</v>
      </c>
      <c r="F143" s="142" t="s">
        <v>609</v>
      </c>
      <c r="G143" s="143" t="s">
        <v>259</v>
      </c>
      <c r="H143" s="144">
        <v>1.413</v>
      </c>
      <c r="I143" s="145">
        <v>4.96</v>
      </c>
      <c r="J143" s="145">
        <f t="shared" si="0"/>
        <v>7.01</v>
      </c>
      <c r="K143" s="146"/>
      <c r="L143" s="29"/>
      <c r="M143" s="147" t="s">
        <v>1</v>
      </c>
      <c r="N143" s="148" t="s">
        <v>37</v>
      </c>
      <c r="O143" s="149">
        <v>0</v>
      </c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155</v>
      </c>
      <c r="AT143" s="151" t="s">
        <v>151</v>
      </c>
      <c r="AU143" s="151" t="s">
        <v>83</v>
      </c>
      <c r="AY143" s="17" t="s">
        <v>148</v>
      </c>
      <c r="BE143" s="152">
        <f t="shared" si="4"/>
        <v>0</v>
      </c>
      <c r="BF143" s="152">
        <f t="shared" si="5"/>
        <v>7.01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7" t="s">
        <v>83</v>
      </c>
      <c r="BK143" s="152">
        <f t="shared" si="9"/>
        <v>7.01</v>
      </c>
      <c r="BL143" s="17" t="s">
        <v>155</v>
      </c>
      <c r="BM143" s="151" t="s">
        <v>217</v>
      </c>
    </row>
    <row r="144" spans="2:65" s="1" customFormat="1" ht="24.25" customHeight="1">
      <c r="B144" s="139"/>
      <c r="C144" s="140" t="s">
        <v>219</v>
      </c>
      <c r="D144" s="140" t="s">
        <v>151</v>
      </c>
      <c r="E144" s="141" t="s">
        <v>274</v>
      </c>
      <c r="F144" s="142" t="s">
        <v>275</v>
      </c>
      <c r="G144" s="143" t="s">
        <v>259</v>
      </c>
      <c r="H144" s="144">
        <v>1.413</v>
      </c>
      <c r="I144" s="145">
        <v>35.200000000000003</v>
      </c>
      <c r="J144" s="145">
        <f t="shared" si="0"/>
        <v>49.74</v>
      </c>
      <c r="K144" s="146"/>
      <c r="L144" s="29"/>
      <c r="M144" s="147" t="s">
        <v>1</v>
      </c>
      <c r="N144" s="148" t="s">
        <v>37</v>
      </c>
      <c r="O144" s="149">
        <v>0</v>
      </c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155</v>
      </c>
      <c r="AT144" s="151" t="s">
        <v>151</v>
      </c>
      <c r="AU144" s="151" t="s">
        <v>83</v>
      </c>
      <c r="AY144" s="17" t="s">
        <v>148</v>
      </c>
      <c r="BE144" s="152">
        <f t="shared" si="4"/>
        <v>0</v>
      </c>
      <c r="BF144" s="152">
        <f t="shared" si="5"/>
        <v>49.74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7" t="s">
        <v>83</v>
      </c>
      <c r="BK144" s="152">
        <f t="shared" si="9"/>
        <v>49.74</v>
      </c>
      <c r="BL144" s="17" t="s">
        <v>155</v>
      </c>
      <c r="BM144" s="151" t="s">
        <v>222</v>
      </c>
    </row>
    <row r="145" spans="2:65" s="11" customFormat="1" ht="22.75" customHeight="1">
      <c r="B145" s="128"/>
      <c r="D145" s="129" t="s">
        <v>70</v>
      </c>
      <c r="E145" s="137" t="s">
        <v>280</v>
      </c>
      <c r="F145" s="137" t="s">
        <v>610</v>
      </c>
      <c r="J145" s="138">
        <f>BK145</f>
        <v>172.09</v>
      </c>
      <c r="L145" s="128"/>
      <c r="M145" s="132"/>
      <c r="P145" s="133">
        <f>P146</f>
        <v>0</v>
      </c>
      <c r="R145" s="133">
        <f>R146</f>
        <v>0</v>
      </c>
      <c r="T145" s="134">
        <f>T146</f>
        <v>0</v>
      </c>
      <c r="AR145" s="129" t="s">
        <v>12</v>
      </c>
      <c r="AT145" s="135" t="s">
        <v>70</v>
      </c>
      <c r="AU145" s="135" t="s">
        <v>12</v>
      </c>
      <c r="AY145" s="129" t="s">
        <v>148</v>
      </c>
      <c r="BK145" s="136">
        <f>BK146</f>
        <v>172.09</v>
      </c>
    </row>
    <row r="146" spans="2:65" s="1" customFormat="1" ht="33" customHeight="1">
      <c r="B146" s="139"/>
      <c r="C146" s="140" t="s">
        <v>189</v>
      </c>
      <c r="D146" s="140" t="s">
        <v>151</v>
      </c>
      <c r="E146" s="141" t="s">
        <v>611</v>
      </c>
      <c r="F146" s="142" t="s">
        <v>612</v>
      </c>
      <c r="G146" s="143" t="s">
        <v>259</v>
      </c>
      <c r="H146" s="144">
        <v>5.0289999999999999</v>
      </c>
      <c r="I146" s="145">
        <v>34.22</v>
      </c>
      <c r="J146" s="145">
        <f>ROUND(I146*H146,2)</f>
        <v>172.09</v>
      </c>
      <c r="K146" s="146"/>
      <c r="L146" s="29"/>
      <c r="M146" s="147" t="s">
        <v>1</v>
      </c>
      <c r="N146" s="148" t="s">
        <v>37</v>
      </c>
      <c r="O146" s="149">
        <v>0</v>
      </c>
      <c r="P146" s="149">
        <f>O146*H146</f>
        <v>0</v>
      </c>
      <c r="Q146" s="149">
        <v>0</v>
      </c>
      <c r="R146" s="149">
        <f>Q146*H146</f>
        <v>0</v>
      </c>
      <c r="S146" s="149">
        <v>0</v>
      </c>
      <c r="T146" s="150">
        <f>S146*H146</f>
        <v>0</v>
      </c>
      <c r="AR146" s="151" t="s">
        <v>155</v>
      </c>
      <c r="AT146" s="151" t="s">
        <v>151</v>
      </c>
      <c r="AU146" s="151" t="s">
        <v>83</v>
      </c>
      <c r="AY146" s="17" t="s">
        <v>148</v>
      </c>
      <c r="BE146" s="152">
        <f>IF(N146="základná",J146,0)</f>
        <v>0</v>
      </c>
      <c r="BF146" s="152">
        <f>IF(N146="znížená",J146,0)</f>
        <v>172.09</v>
      </c>
      <c r="BG146" s="152">
        <f>IF(N146="zákl. prenesená",J146,0)</f>
        <v>0</v>
      </c>
      <c r="BH146" s="152">
        <f>IF(N146="zníž. prenesená",J146,0)</f>
        <v>0</v>
      </c>
      <c r="BI146" s="152">
        <f>IF(N146="nulová",J146,0)</f>
        <v>0</v>
      </c>
      <c r="BJ146" s="17" t="s">
        <v>83</v>
      </c>
      <c r="BK146" s="152">
        <f>ROUND(I146*H146,2)</f>
        <v>172.09</v>
      </c>
      <c r="BL146" s="17" t="s">
        <v>155</v>
      </c>
      <c r="BM146" s="151" t="s">
        <v>226</v>
      </c>
    </row>
    <row r="147" spans="2:65" s="11" customFormat="1" ht="26" customHeight="1">
      <c r="B147" s="128"/>
      <c r="D147" s="129" t="s">
        <v>70</v>
      </c>
      <c r="E147" s="130" t="s">
        <v>286</v>
      </c>
      <c r="F147" s="130" t="s">
        <v>613</v>
      </c>
      <c r="J147" s="131">
        <f>BK147</f>
        <v>12881.420000000002</v>
      </c>
      <c r="L147" s="128"/>
      <c r="M147" s="132"/>
      <c r="P147" s="133">
        <f>P148+P156+P177+P190+P230</f>
        <v>0</v>
      </c>
      <c r="R147" s="133">
        <f>R148+R156+R177+R190+R230</f>
        <v>0</v>
      </c>
      <c r="T147" s="134">
        <f>T148+T156+T177+T190+T230</f>
        <v>0</v>
      </c>
      <c r="AR147" s="129" t="s">
        <v>83</v>
      </c>
      <c r="AT147" s="135" t="s">
        <v>70</v>
      </c>
      <c r="AU147" s="135" t="s">
        <v>71</v>
      </c>
      <c r="AY147" s="129" t="s">
        <v>148</v>
      </c>
      <c r="BK147" s="136">
        <f>BK148+BK156+BK177+BK190+BK230</f>
        <v>12881.420000000002</v>
      </c>
    </row>
    <row r="148" spans="2:65" s="11" customFormat="1" ht="22.75" customHeight="1">
      <c r="B148" s="128"/>
      <c r="D148" s="129" t="s">
        <v>70</v>
      </c>
      <c r="E148" s="137" t="s">
        <v>429</v>
      </c>
      <c r="F148" s="137" t="s">
        <v>614</v>
      </c>
      <c r="J148" s="138">
        <f>BK148</f>
        <v>165.38</v>
      </c>
      <c r="L148" s="128"/>
      <c r="M148" s="132"/>
      <c r="P148" s="133">
        <f>SUM(P149:P155)</f>
        <v>0</v>
      </c>
      <c r="R148" s="133">
        <f>SUM(R149:R155)</f>
        <v>0</v>
      </c>
      <c r="T148" s="134">
        <f>SUM(T149:T155)</f>
        <v>0</v>
      </c>
      <c r="AR148" s="129" t="s">
        <v>83</v>
      </c>
      <c r="AT148" s="135" t="s">
        <v>70</v>
      </c>
      <c r="AU148" s="135" t="s">
        <v>12</v>
      </c>
      <c r="AY148" s="129" t="s">
        <v>148</v>
      </c>
      <c r="BK148" s="136">
        <f>SUM(BK149:BK155)</f>
        <v>165.38</v>
      </c>
    </row>
    <row r="149" spans="2:65" s="1" customFormat="1" ht="24.25" customHeight="1">
      <c r="B149" s="139"/>
      <c r="C149" s="140" t="s">
        <v>228</v>
      </c>
      <c r="D149" s="140" t="s">
        <v>151</v>
      </c>
      <c r="E149" s="141" t="s">
        <v>615</v>
      </c>
      <c r="F149" s="142" t="s">
        <v>616</v>
      </c>
      <c r="G149" s="143" t="s">
        <v>231</v>
      </c>
      <c r="H149" s="144">
        <v>19.7</v>
      </c>
      <c r="I149" s="145">
        <v>3.12</v>
      </c>
      <c r="J149" s="145">
        <f t="shared" ref="J149:J155" si="10">ROUND(I149*H149,2)</f>
        <v>61.46</v>
      </c>
      <c r="K149" s="146"/>
      <c r="L149" s="29"/>
      <c r="M149" s="147" t="s">
        <v>1</v>
      </c>
      <c r="N149" s="148" t="s">
        <v>37</v>
      </c>
      <c r="O149" s="149">
        <v>0</v>
      </c>
      <c r="P149" s="149">
        <f t="shared" ref="P149:P155" si="11">O149*H149</f>
        <v>0</v>
      </c>
      <c r="Q149" s="149">
        <v>0</v>
      </c>
      <c r="R149" s="149">
        <f t="shared" ref="R149:R155" si="12">Q149*H149</f>
        <v>0</v>
      </c>
      <c r="S149" s="149">
        <v>0</v>
      </c>
      <c r="T149" s="150">
        <f t="shared" ref="T149:T155" si="13">S149*H149</f>
        <v>0</v>
      </c>
      <c r="AR149" s="151" t="s">
        <v>189</v>
      </c>
      <c r="AT149" s="151" t="s">
        <v>151</v>
      </c>
      <c r="AU149" s="151" t="s">
        <v>83</v>
      </c>
      <c r="AY149" s="17" t="s">
        <v>148</v>
      </c>
      <c r="BE149" s="152">
        <f t="shared" ref="BE149:BE155" si="14">IF(N149="základná",J149,0)</f>
        <v>0</v>
      </c>
      <c r="BF149" s="152">
        <f t="shared" ref="BF149:BF155" si="15">IF(N149="znížená",J149,0)</f>
        <v>61.46</v>
      </c>
      <c r="BG149" s="152">
        <f t="shared" ref="BG149:BG155" si="16">IF(N149="zákl. prenesená",J149,0)</f>
        <v>0</v>
      </c>
      <c r="BH149" s="152">
        <f t="shared" ref="BH149:BH155" si="17">IF(N149="zníž. prenesená",J149,0)</f>
        <v>0</v>
      </c>
      <c r="BI149" s="152">
        <f t="shared" ref="BI149:BI155" si="18">IF(N149="nulová",J149,0)</f>
        <v>0</v>
      </c>
      <c r="BJ149" s="17" t="s">
        <v>83</v>
      </c>
      <c r="BK149" s="152">
        <f t="shared" ref="BK149:BK155" si="19">ROUND(I149*H149,2)</f>
        <v>61.46</v>
      </c>
      <c r="BL149" s="17" t="s">
        <v>189</v>
      </c>
      <c r="BM149" s="151" t="s">
        <v>232</v>
      </c>
    </row>
    <row r="150" spans="2:65" s="1" customFormat="1" ht="24.25" customHeight="1">
      <c r="B150" s="139"/>
      <c r="C150" s="170" t="s">
        <v>193</v>
      </c>
      <c r="D150" s="170" t="s">
        <v>408</v>
      </c>
      <c r="E150" s="171" t="s">
        <v>617</v>
      </c>
      <c r="F150" s="172" t="s">
        <v>618</v>
      </c>
      <c r="G150" s="173" t="s">
        <v>231</v>
      </c>
      <c r="H150" s="174">
        <v>13.7</v>
      </c>
      <c r="I150" s="175">
        <v>0.52</v>
      </c>
      <c r="J150" s="175">
        <f t="shared" si="10"/>
        <v>7.12</v>
      </c>
      <c r="K150" s="176"/>
      <c r="L150" s="177"/>
      <c r="M150" s="178" t="s">
        <v>1</v>
      </c>
      <c r="N150" s="179" t="s">
        <v>37</v>
      </c>
      <c r="O150" s="149">
        <v>0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226</v>
      </c>
      <c r="AT150" s="151" t="s">
        <v>408</v>
      </c>
      <c r="AU150" s="151" t="s">
        <v>83</v>
      </c>
      <c r="AY150" s="17" t="s">
        <v>148</v>
      </c>
      <c r="BE150" s="152">
        <f t="shared" si="14"/>
        <v>0</v>
      </c>
      <c r="BF150" s="152">
        <f t="shared" si="15"/>
        <v>7.12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7" t="s">
        <v>83</v>
      </c>
      <c r="BK150" s="152">
        <f t="shared" si="19"/>
        <v>7.12</v>
      </c>
      <c r="BL150" s="17" t="s">
        <v>189</v>
      </c>
      <c r="BM150" s="151" t="s">
        <v>236</v>
      </c>
    </row>
    <row r="151" spans="2:65" s="1" customFormat="1" ht="24.25" customHeight="1">
      <c r="B151" s="139"/>
      <c r="C151" s="170" t="s">
        <v>238</v>
      </c>
      <c r="D151" s="170" t="s">
        <v>408</v>
      </c>
      <c r="E151" s="171" t="s">
        <v>619</v>
      </c>
      <c r="F151" s="172" t="s">
        <v>620</v>
      </c>
      <c r="G151" s="173" t="s">
        <v>231</v>
      </c>
      <c r="H151" s="174">
        <v>6</v>
      </c>
      <c r="I151" s="175">
        <v>0.61</v>
      </c>
      <c r="J151" s="175">
        <f t="shared" si="10"/>
        <v>3.66</v>
      </c>
      <c r="K151" s="176"/>
      <c r="L151" s="177"/>
      <c r="M151" s="178" t="s">
        <v>1</v>
      </c>
      <c r="N151" s="179" t="s">
        <v>37</v>
      </c>
      <c r="O151" s="149">
        <v>0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226</v>
      </c>
      <c r="AT151" s="151" t="s">
        <v>408</v>
      </c>
      <c r="AU151" s="151" t="s">
        <v>83</v>
      </c>
      <c r="AY151" s="17" t="s">
        <v>148</v>
      </c>
      <c r="BE151" s="152">
        <f t="shared" si="14"/>
        <v>0</v>
      </c>
      <c r="BF151" s="152">
        <f t="shared" si="15"/>
        <v>3.66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7" t="s">
        <v>83</v>
      </c>
      <c r="BK151" s="152">
        <f t="shared" si="19"/>
        <v>3.66</v>
      </c>
      <c r="BL151" s="17" t="s">
        <v>189</v>
      </c>
      <c r="BM151" s="151" t="s">
        <v>241</v>
      </c>
    </row>
    <row r="152" spans="2:65" s="1" customFormat="1" ht="24.25" customHeight="1">
      <c r="B152" s="139"/>
      <c r="C152" s="140" t="s">
        <v>7</v>
      </c>
      <c r="D152" s="140" t="s">
        <v>151</v>
      </c>
      <c r="E152" s="141" t="s">
        <v>621</v>
      </c>
      <c r="F152" s="142" t="s">
        <v>622</v>
      </c>
      <c r="G152" s="143" t="s">
        <v>231</v>
      </c>
      <c r="H152" s="144">
        <v>14</v>
      </c>
      <c r="I152" s="145">
        <v>3.45</v>
      </c>
      <c r="J152" s="145">
        <f t="shared" si="10"/>
        <v>48.3</v>
      </c>
      <c r="K152" s="146"/>
      <c r="L152" s="29"/>
      <c r="M152" s="147" t="s">
        <v>1</v>
      </c>
      <c r="N152" s="148" t="s">
        <v>37</v>
      </c>
      <c r="O152" s="149">
        <v>0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189</v>
      </c>
      <c r="AT152" s="151" t="s">
        <v>151</v>
      </c>
      <c r="AU152" s="151" t="s">
        <v>83</v>
      </c>
      <c r="AY152" s="17" t="s">
        <v>148</v>
      </c>
      <c r="BE152" s="152">
        <f t="shared" si="14"/>
        <v>0</v>
      </c>
      <c r="BF152" s="152">
        <f t="shared" si="15"/>
        <v>48.3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7" t="s">
        <v>83</v>
      </c>
      <c r="BK152" s="152">
        <f t="shared" si="19"/>
        <v>48.3</v>
      </c>
      <c r="BL152" s="17" t="s">
        <v>189</v>
      </c>
      <c r="BM152" s="151" t="s">
        <v>245</v>
      </c>
    </row>
    <row r="153" spans="2:65" s="1" customFormat="1" ht="24.25" customHeight="1">
      <c r="B153" s="139"/>
      <c r="C153" s="170" t="s">
        <v>247</v>
      </c>
      <c r="D153" s="170" t="s">
        <v>408</v>
      </c>
      <c r="E153" s="171" t="s">
        <v>623</v>
      </c>
      <c r="F153" s="172" t="s">
        <v>624</v>
      </c>
      <c r="G153" s="173" t="s">
        <v>231</v>
      </c>
      <c r="H153" s="174">
        <v>10</v>
      </c>
      <c r="I153" s="175">
        <v>1.55</v>
      </c>
      <c r="J153" s="175">
        <f t="shared" si="10"/>
        <v>15.5</v>
      </c>
      <c r="K153" s="176"/>
      <c r="L153" s="177"/>
      <c r="M153" s="178" t="s">
        <v>1</v>
      </c>
      <c r="N153" s="179" t="s">
        <v>37</v>
      </c>
      <c r="O153" s="149">
        <v>0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226</v>
      </c>
      <c r="AT153" s="151" t="s">
        <v>408</v>
      </c>
      <c r="AU153" s="151" t="s">
        <v>83</v>
      </c>
      <c r="AY153" s="17" t="s">
        <v>148</v>
      </c>
      <c r="BE153" s="152">
        <f t="shared" si="14"/>
        <v>0</v>
      </c>
      <c r="BF153" s="152">
        <f t="shared" si="15"/>
        <v>15.5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7" t="s">
        <v>83</v>
      </c>
      <c r="BK153" s="152">
        <f t="shared" si="19"/>
        <v>15.5</v>
      </c>
      <c r="BL153" s="17" t="s">
        <v>189</v>
      </c>
      <c r="BM153" s="151" t="s">
        <v>250</v>
      </c>
    </row>
    <row r="154" spans="2:65" s="1" customFormat="1" ht="24.25" customHeight="1">
      <c r="B154" s="139"/>
      <c r="C154" s="170" t="s">
        <v>201</v>
      </c>
      <c r="D154" s="170" t="s">
        <v>408</v>
      </c>
      <c r="E154" s="171" t="s">
        <v>625</v>
      </c>
      <c r="F154" s="172" t="s">
        <v>626</v>
      </c>
      <c r="G154" s="173" t="s">
        <v>231</v>
      </c>
      <c r="H154" s="174">
        <v>4</v>
      </c>
      <c r="I154" s="175">
        <v>1.81</v>
      </c>
      <c r="J154" s="175">
        <f t="shared" si="10"/>
        <v>7.24</v>
      </c>
      <c r="K154" s="176"/>
      <c r="L154" s="177"/>
      <c r="M154" s="178" t="s">
        <v>1</v>
      </c>
      <c r="N154" s="179" t="s">
        <v>37</v>
      </c>
      <c r="O154" s="149">
        <v>0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226</v>
      </c>
      <c r="AT154" s="151" t="s">
        <v>408</v>
      </c>
      <c r="AU154" s="151" t="s">
        <v>83</v>
      </c>
      <c r="AY154" s="17" t="s">
        <v>148</v>
      </c>
      <c r="BE154" s="152">
        <f t="shared" si="14"/>
        <v>0</v>
      </c>
      <c r="BF154" s="152">
        <f t="shared" si="15"/>
        <v>7.24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7" t="s">
        <v>83</v>
      </c>
      <c r="BK154" s="152">
        <f t="shared" si="19"/>
        <v>7.24</v>
      </c>
      <c r="BL154" s="17" t="s">
        <v>189</v>
      </c>
      <c r="BM154" s="151" t="s">
        <v>254</v>
      </c>
    </row>
    <row r="155" spans="2:65" s="1" customFormat="1" ht="24.25" customHeight="1">
      <c r="B155" s="139"/>
      <c r="C155" s="140" t="s">
        <v>256</v>
      </c>
      <c r="D155" s="140" t="s">
        <v>151</v>
      </c>
      <c r="E155" s="141" t="s">
        <v>627</v>
      </c>
      <c r="F155" s="142" t="s">
        <v>628</v>
      </c>
      <c r="G155" s="143" t="s">
        <v>357</v>
      </c>
      <c r="H155" s="144">
        <v>16.2</v>
      </c>
      <c r="I155" s="145">
        <v>1.36400017</v>
      </c>
      <c r="J155" s="145">
        <f t="shared" si="10"/>
        <v>22.1</v>
      </c>
      <c r="K155" s="146"/>
      <c r="L155" s="29"/>
      <c r="M155" s="147" t="s">
        <v>1</v>
      </c>
      <c r="N155" s="148" t="s">
        <v>37</v>
      </c>
      <c r="O155" s="149">
        <v>0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189</v>
      </c>
      <c r="AT155" s="151" t="s">
        <v>151</v>
      </c>
      <c r="AU155" s="151" t="s">
        <v>83</v>
      </c>
      <c r="AY155" s="17" t="s">
        <v>148</v>
      </c>
      <c r="BE155" s="152">
        <f t="shared" si="14"/>
        <v>0</v>
      </c>
      <c r="BF155" s="152">
        <f t="shared" si="15"/>
        <v>22.1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7" t="s">
        <v>83</v>
      </c>
      <c r="BK155" s="152">
        <f t="shared" si="19"/>
        <v>22.1</v>
      </c>
      <c r="BL155" s="17" t="s">
        <v>189</v>
      </c>
      <c r="BM155" s="151" t="s">
        <v>260</v>
      </c>
    </row>
    <row r="156" spans="2:65" s="11" customFormat="1" ht="22.75" customHeight="1">
      <c r="B156" s="128"/>
      <c r="D156" s="129" t="s">
        <v>70</v>
      </c>
      <c r="E156" s="137" t="s">
        <v>288</v>
      </c>
      <c r="F156" s="137" t="s">
        <v>629</v>
      </c>
      <c r="J156" s="138">
        <f>BK156</f>
        <v>2131.86</v>
      </c>
      <c r="L156" s="128"/>
      <c r="M156" s="132"/>
      <c r="P156" s="133">
        <f>SUM(P157:P176)</f>
        <v>0</v>
      </c>
      <c r="R156" s="133">
        <f>SUM(R157:R176)</f>
        <v>0</v>
      </c>
      <c r="T156" s="134">
        <f>SUM(T157:T176)</f>
        <v>0</v>
      </c>
      <c r="AR156" s="129" t="s">
        <v>83</v>
      </c>
      <c r="AT156" s="135" t="s">
        <v>70</v>
      </c>
      <c r="AU156" s="135" t="s">
        <v>12</v>
      </c>
      <c r="AY156" s="129" t="s">
        <v>148</v>
      </c>
      <c r="BK156" s="136">
        <f>SUM(BK157:BK176)</f>
        <v>2131.86</v>
      </c>
    </row>
    <row r="157" spans="2:65" s="1" customFormat="1" ht="24.25" customHeight="1">
      <c r="B157" s="139"/>
      <c r="C157" s="140" t="s">
        <v>207</v>
      </c>
      <c r="D157" s="140" t="s">
        <v>151</v>
      </c>
      <c r="E157" s="141" t="s">
        <v>630</v>
      </c>
      <c r="F157" s="142" t="s">
        <v>631</v>
      </c>
      <c r="G157" s="143" t="s">
        <v>185</v>
      </c>
      <c r="H157" s="144">
        <v>1</v>
      </c>
      <c r="I157" s="145">
        <v>25.35</v>
      </c>
      <c r="J157" s="145">
        <f t="shared" ref="J157:J176" si="20">ROUND(I157*H157,2)</f>
        <v>25.35</v>
      </c>
      <c r="K157" s="146"/>
      <c r="L157" s="29"/>
      <c r="M157" s="147" t="s">
        <v>1</v>
      </c>
      <c r="N157" s="148" t="s">
        <v>37</v>
      </c>
      <c r="O157" s="149">
        <v>0</v>
      </c>
      <c r="P157" s="149">
        <f t="shared" ref="P157:P176" si="21">O157*H157</f>
        <v>0</v>
      </c>
      <c r="Q157" s="149">
        <v>0</v>
      </c>
      <c r="R157" s="149">
        <f t="shared" ref="R157:R176" si="22">Q157*H157</f>
        <v>0</v>
      </c>
      <c r="S157" s="149">
        <v>0</v>
      </c>
      <c r="T157" s="150">
        <f t="shared" ref="T157:T176" si="23">S157*H157</f>
        <v>0</v>
      </c>
      <c r="AR157" s="151" t="s">
        <v>189</v>
      </c>
      <c r="AT157" s="151" t="s">
        <v>151</v>
      </c>
      <c r="AU157" s="151" t="s">
        <v>83</v>
      </c>
      <c r="AY157" s="17" t="s">
        <v>148</v>
      </c>
      <c r="BE157" s="152">
        <f t="shared" ref="BE157:BE176" si="24">IF(N157="základná",J157,0)</f>
        <v>0</v>
      </c>
      <c r="BF157" s="152">
        <f t="shared" ref="BF157:BF176" si="25">IF(N157="znížená",J157,0)</f>
        <v>25.35</v>
      </c>
      <c r="BG157" s="152">
        <f t="shared" ref="BG157:BG176" si="26">IF(N157="zákl. prenesená",J157,0)</f>
        <v>0</v>
      </c>
      <c r="BH157" s="152">
        <f t="shared" ref="BH157:BH176" si="27">IF(N157="zníž. prenesená",J157,0)</f>
        <v>0</v>
      </c>
      <c r="BI157" s="152">
        <f t="shared" ref="BI157:BI176" si="28">IF(N157="nulová",J157,0)</f>
        <v>0</v>
      </c>
      <c r="BJ157" s="17" t="s">
        <v>83</v>
      </c>
      <c r="BK157" s="152">
        <f t="shared" ref="BK157:BK176" si="29">ROUND(I157*H157,2)</f>
        <v>25.35</v>
      </c>
      <c r="BL157" s="17" t="s">
        <v>189</v>
      </c>
      <c r="BM157" s="151" t="s">
        <v>263</v>
      </c>
    </row>
    <row r="158" spans="2:65" s="1" customFormat="1" ht="24.25" customHeight="1">
      <c r="B158" s="139"/>
      <c r="C158" s="140" t="s">
        <v>265</v>
      </c>
      <c r="D158" s="140" t="s">
        <v>151</v>
      </c>
      <c r="E158" s="141" t="s">
        <v>632</v>
      </c>
      <c r="F158" s="142" t="s">
        <v>633</v>
      </c>
      <c r="G158" s="143" t="s">
        <v>185</v>
      </c>
      <c r="H158" s="144">
        <v>5</v>
      </c>
      <c r="I158" s="145">
        <v>10.82</v>
      </c>
      <c r="J158" s="145">
        <f t="shared" si="20"/>
        <v>54.1</v>
      </c>
      <c r="K158" s="146"/>
      <c r="L158" s="29"/>
      <c r="M158" s="147" t="s">
        <v>1</v>
      </c>
      <c r="N158" s="148" t="s">
        <v>37</v>
      </c>
      <c r="O158" s="149">
        <v>0</v>
      </c>
      <c r="P158" s="149">
        <f t="shared" si="21"/>
        <v>0</v>
      </c>
      <c r="Q158" s="149">
        <v>0</v>
      </c>
      <c r="R158" s="149">
        <f t="shared" si="22"/>
        <v>0</v>
      </c>
      <c r="S158" s="149">
        <v>0</v>
      </c>
      <c r="T158" s="150">
        <f t="shared" si="23"/>
        <v>0</v>
      </c>
      <c r="AR158" s="151" t="s">
        <v>189</v>
      </c>
      <c r="AT158" s="151" t="s">
        <v>151</v>
      </c>
      <c r="AU158" s="151" t="s">
        <v>83</v>
      </c>
      <c r="AY158" s="17" t="s">
        <v>148</v>
      </c>
      <c r="BE158" s="152">
        <f t="shared" si="24"/>
        <v>0</v>
      </c>
      <c r="BF158" s="152">
        <f t="shared" si="25"/>
        <v>54.1</v>
      </c>
      <c r="BG158" s="152">
        <f t="shared" si="26"/>
        <v>0</v>
      </c>
      <c r="BH158" s="152">
        <f t="shared" si="27"/>
        <v>0</v>
      </c>
      <c r="BI158" s="152">
        <f t="shared" si="28"/>
        <v>0</v>
      </c>
      <c r="BJ158" s="17" t="s">
        <v>83</v>
      </c>
      <c r="BK158" s="152">
        <f t="shared" si="29"/>
        <v>54.1</v>
      </c>
      <c r="BL158" s="17" t="s">
        <v>189</v>
      </c>
      <c r="BM158" s="151" t="s">
        <v>268</v>
      </c>
    </row>
    <row r="159" spans="2:65" s="1" customFormat="1" ht="33" customHeight="1">
      <c r="B159" s="139"/>
      <c r="C159" s="140" t="s">
        <v>212</v>
      </c>
      <c r="D159" s="140" t="s">
        <v>151</v>
      </c>
      <c r="E159" s="141" t="s">
        <v>634</v>
      </c>
      <c r="F159" s="142" t="s">
        <v>635</v>
      </c>
      <c r="G159" s="143" t="s">
        <v>185</v>
      </c>
      <c r="H159" s="144">
        <v>5</v>
      </c>
      <c r="I159" s="145">
        <v>23.66</v>
      </c>
      <c r="J159" s="145">
        <f t="shared" si="20"/>
        <v>118.3</v>
      </c>
      <c r="K159" s="146"/>
      <c r="L159" s="29"/>
      <c r="M159" s="147" t="s">
        <v>1</v>
      </c>
      <c r="N159" s="148" t="s">
        <v>37</v>
      </c>
      <c r="O159" s="149">
        <v>0</v>
      </c>
      <c r="P159" s="149">
        <f t="shared" si="21"/>
        <v>0</v>
      </c>
      <c r="Q159" s="149">
        <v>0</v>
      </c>
      <c r="R159" s="149">
        <f t="shared" si="22"/>
        <v>0</v>
      </c>
      <c r="S159" s="149">
        <v>0</v>
      </c>
      <c r="T159" s="150">
        <f t="shared" si="23"/>
        <v>0</v>
      </c>
      <c r="AR159" s="151" t="s">
        <v>189</v>
      </c>
      <c r="AT159" s="151" t="s">
        <v>151</v>
      </c>
      <c r="AU159" s="151" t="s">
        <v>83</v>
      </c>
      <c r="AY159" s="17" t="s">
        <v>148</v>
      </c>
      <c r="BE159" s="152">
        <f t="shared" si="24"/>
        <v>0</v>
      </c>
      <c r="BF159" s="152">
        <f t="shared" si="25"/>
        <v>118.3</v>
      </c>
      <c r="BG159" s="152">
        <f t="shared" si="26"/>
        <v>0</v>
      </c>
      <c r="BH159" s="152">
        <f t="shared" si="27"/>
        <v>0</v>
      </c>
      <c r="BI159" s="152">
        <f t="shared" si="28"/>
        <v>0</v>
      </c>
      <c r="BJ159" s="17" t="s">
        <v>83</v>
      </c>
      <c r="BK159" s="152">
        <f t="shared" si="29"/>
        <v>118.3</v>
      </c>
      <c r="BL159" s="17" t="s">
        <v>189</v>
      </c>
      <c r="BM159" s="151" t="s">
        <v>271</v>
      </c>
    </row>
    <row r="160" spans="2:65" s="1" customFormat="1" ht="16.5" customHeight="1">
      <c r="B160" s="139"/>
      <c r="C160" s="140" t="s">
        <v>273</v>
      </c>
      <c r="D160" s="140" t="s">
        <v>151</v>
      </c>
      <c r="E160" s="141" t="s">
        <v>636</v>
      </c>
      <c r="F160" s="142" t="s">
        <v>637</v>
      </c>
      <c r="G160" s="143" t="s">
        <v>231</v>
      </c>
      <c r="H160" s="144">
        <v>6</v>
      </c>
      <c r="I160" s="145">
        <v>21.49</v>
      </c>
      <c r="J160" s="145">
        <f t="shared" si="20"/>
        <v>128.94</v>
      </c>
      <c r="K160" s="146"/>
      <c r="L160" s="29"/>
      <c r="M160" s="147" t="s">
        <v>1</v>
      </c>
      <c r="N160" s="148" t="s">
        <v>37</v>
      </c>
      <c r="O160" s="149">
        <v>0</v>
      </c>
      <c r="P160" s="149">
        <f t="shared" si="21"/>
        <v>0</v>
      </c>
      <c r="Q160" s="149">
        <v>0</v>
      </c>
      <c r="R160" s="149">
        <f t="shared" si="22"/>
        <v>0</v>
      </c>
      <c r="S160" s="149">
        <v>0</v>
      </c>
      <c r="T160" s="150">
        <f t="shared" si="23"/>
        <v>0</v>
      </c>
      <c r="AR160" s="151" t="s">
        <v>189</v>
      </c>
      <c r="AT160" s="151" t="s">
        <v>151</v>
      </c>
      <c r="AU160" s="151" t="s">
        <v>83</v>
      </c>
      <c r="AY160" s="17" t="s">
        <v>148</v>
      </c>
      <c r="BE160" s="152">
        <f t="shared" si="24"/>
        <v>0</v>
      </c>
      <c r="BF160" s="152">
        <f t="shared" si="25"/>
        <v>128.94</v>
      </c>
      <c r="BG160" s="152">
        <f t="shared" si="26"/>
        <v>0</v>
      </c>
      <c r="BH160" s="152">
        <f t="shared" si="27"/>
        <v>0</v>
      </c>
      <c r="BI160" s="152">
        <f t="shared" si="28"/>
        <v>0</v>
      </c>
      <c r="BJ160" s="17" t="s">
        <v>83</v>
      </c>
      <c r="BK160" s="152">
        <f t="shared" si="29"/>
        <v>128.94</v>
      </c>
      <c r="BL160" s="17" t="s">
        <v>189</v>
      </c>
      <c r="BM160" s="151" t="s">
        <v>276</v>
      </c>
    </row>
    <row r="161" spans="2:65" s="1" customFormat="1" ht="21.75" customHeight="1">
      <c r="B161" s="139"/>
      <c r="C161" s="140" t="s">
        <v>217</v>
      </c>
      <c r="D161" s="140" t="s">
        <v>151</v>
      </c>
      <c r="E161" s="141" t="s">
        <v>638</v>
      </c>
      <c r="F161" s="142" t="s">
        <v>639</v>
      </c>
      <c r="G161" s="143" t="s">
        <v>231</v>
      </c>
      <c r="H161" s="144">
        <v>51.2</v>
      </c>
      <c r="I161" s="145">
        <v>18.3</v>
      </c>
      <c r="J161" s="145">
        <f t="shared" si="20"/>
        <v>936.96</v>
      </c>
      <c r="K161" s="146"/>
      <c r="L161" s="29"/>
      <c r="M161" s="147" t="s">
        <v>1</v>
      </c>
      <c r="N161" s="148" t="s">
        <v>37</v>
      </c>
      <c r="O161" s="149">
        <v>0</v>
      </c>
      <c r="P161" s="149">
        <f t="shared" si="21"/>
        <v>0</v>
      </c>
      <c r="Q161" s="149">
        <v>0</v>
      </c>
      <c r="R161" s="149">
        <f t="shared" si="22"/>
        <v>0</v>
      </c>
      <c r="S161" s="149">
        <v>0</v>
      </c>
      <c r="T161" s="150">
        <f t="shared" si="23"/>
        <v>0</v>
      </c>
      <c r="AR161" s="151" t="s">
        <v>189</v>
      </c>
      <c r="AT161" s="151" t="s">
        <v>151</v>
      </c>
      <c r="AU161" s="151" t="s">
        <v>83</v>
      </c>
      <c r="AY161" s="17" t="s">
        <v>148</v>
      </c>
      <c r="BE161" s="152">
        <f t="shared" si="24"/>
        <v>0</v>
      </c>
      <c r="BF161" s="152">
        <f t="shared" si="25"/>
        <v>936.96</v>
      </c>
      <c r="BG161" s="152">
        <f t="shared" si="26"/>
        <v>0</v>
      </c>
      <c r="BH161" s="152">
        <f t="shared" si="27"/>
        <v>0</v>
      </c>
      <c r="BI161" s="152">
        <f t="shared" si="28"/>
        <v>0</v>
      </c>
      <c r="BJ161" s="17" t="s">
        <v>83</v>
      </c>
      <c r="BK161" s="152">
        <f t="shared" si="29"/>
        <v>936.96</v>
      </c>
      <c r="BL161" s="17" t="s">
        <v>189</v>
      </c>
      <c r="BM161" s="151" t="s">
        <v>279</v>
      </c>
    </row>
    <row r="162" spans="2:65" s="1" customFormat="1" ht="21.75" customHeight="1">
      <c r="B162" s="139"/>
      <c r="C162" s="140" t="s">
        <v>282</v>
      </c>
      <c r="D162" s="140" t="s">
        <v>151</v>
      </c>
      <c r="E162" s="141" t="s">
        <v>640</v>
      </c>
      <c r="F162" s="142" t="s">
        <v>641</v>
      </c>
      <c r="G162" s="143" t="s">
        <v>231</v>
      </c>
      <c r="H162" s="144">
        <v>16.600000000000001</v>
      </c>
      <c r="I162" s="145">
        <v>18.809999999999999</v>
      </c>
      <c r="J162" s="145">
        <f t="shared" si="20"/>
        <v>312.25</v>
      </c>
      <c r="K162" s="146"/>
      <c r="L162" s="29"/>
      <c r="M162" s="147" t="s">
        <v>1</v>
      </c>
      <c r="N162" s="148" t="s">
        <v>37</v>
      </c>
      <c r="O162" s="149">
        <v>0</v>
      </c>
      <c r="P162" s="149">
        <f t="shared" si="21"/>
        <v>0</v>
      </c>
      <c r="Q162" s="149">
        <v>0</v>
      </c>
      <c r="R162" s="149">
        <f t="shared" si="22"/>
        <v>0</v>
      </c>
      <c r="S162" s="149">
        <v>0</v>
      </c>
      <c r="T162" s="150">
        <f t="shared" si="23"/>
        <v>0</v>
      </c>
      <c r="AR162" s="151" t="s">
        <v>189</v>
      </c>
      <c r="AT162" s="151" t="s">
        <v>151</v>
      </c>
      <c r="AU162" s="151" t="s">
        <v>83</v>
      </c>
      <c r="AY162" s="17" t="s">
        <v>148</v>
      </c>
      <c r="BE162" s="152">
        <f t="shared" si="24"/>
        <v>0</v>
      </c>
      <c r="BF162" s="152">
        <f t="shared" si="25"/>
        <v>312.25</v>
      </c>
      <c r="BG162" s="152">
        <f t="shared" si="26"/>
        <v>0</v>
      </c>
      <c r="BH162" s="152">
        <f t="shared" si="27"/>
        <v>0</v>
      </c>
      <c r="BI162" s="152">
        <f t="shared" si="28"/>
        <v>0</v>
      </c>
      <c r="BJ162" s="17" t="s">
        <v>83</v>
      </c>
      <c r="BK162" s="152">
        <f t="shared" si="29"/>
        <v>312.25</v>
      </c>
      <c r="BL162" s="17" t="s">
        <v>189</v>
      </c>
      <c r="BM162" s="151" t="s">
        <v>285</v>
      </c>
    </row>
    <row r="163" spans="2:65" s="1" customFormat="1" ht="21.75" customHeight="1">
      <c r="B163" s="139"/>
      <c r="C163" s="140" t="s">
        <v>222</v>
      </c>
      <c r="D163" s="140" t="s">
        <v>151</v>
      </c>
      <c r="E163" s="141" t="s">
        <v>642</v>
      </c>
      <c r="F163" s="142" t="s">
        <v>643</v>
      </c>
      <c r="G163" s="143" t="s">
        <v>231</v>
      </c>
      <c r="H163" s="144">
        <v>5.5</v>
      </c>
      <c r="I163" s="145">
        <v>23.29</v>
      </c>
      <c r="J163" s="145">
        <f t="shared" si="20"/>
        <v>128.1</v>
      </c>
      <c r="K163" s="146"/>
      <c r="L163" s="29"/>
      <c r="M163" s="147" t="s">
        <v>1</v>
      </c>
      <c r="N163" s="148" t="s">
        <v>37</v>
      </c>
      <c r="O163" s="149">
        <v>0</v>
      </c>
      <c r="P163" s="149">
        <f t="shared" si="21"/>
        <v>0</v>
      </c>
      <c r="Q163" s="149">
        <v>0</v>
      </c>
      <c r="R163" s="149">
        <f t="shared" si="22"/>
        <v>0</v>
      </c>
      <c r="S163" s="149">
        <v>0</v>
      </c>
      <c r="T163" s="150">
        <f t="shared" si="23"/>
        <v>0</v>
      </c>
      <c r="AR163" s="151" t="s">
        <v>189</v>
      </c>
      <c r="AT163" s="151" t="s">
        <v>151</v>
      </c>
      <c r="AU163" s="151" t="s">
        <v>83</v>
      </c>
      <c r="AY163" s="17" t="s">
        <v>148</v>
      </c>
      <c r="BE163" s="152">
        <f t="shared" si="24"/>
        <v>0</v>
      </c>
      <c r="BF163" s="152">
        <f t="shared" si="25"/>
        <v>128.1</v>
      </c>
      <c r="BG163" s="152">
        <f t="shared" si="26"/>
        <v>0</v>
      </c>
      <c r="BH163" s="152">
        <f t="shared" si="27"/>
        <v>0</v>
      </c>
      <c r="BI163" s="152">
        <f t="shared" si="28"/>
        <v>0</v>
      </c>
      <c r="BJ163" s="17" t="s">
        <v>83</v>
      </c>
      <c r="BK163" s="152">
        <f t="shared" si="29"/>
        <v>128.1</v>
      </c>
      <c r="BL163" s="17" t="s">
        <v>189</v>
      </c>
      <c r="BM163" s="151" t="s">
        <v>293</v>
      </c>
    </row>
    <row r="164" spans="2:65" s="1" customFormat="1" ht="16.5" customHeight="1">
      <c r="B164" s="139"/>
      <c r="C164" s="140" t="s">
        <v>296</v>
      </c>
      <c r="D164" s="140" t="s">
        <v>151</v>
      </c>
      <c r="E164" s="141" t="s">
        <v>644</v>
      </c>
      <c r="F164" s="142" t="s">
        <v>645</v>
      </c>
      <c r="G164" s="143" t="s">
        <v>185</v>
      </c>
      <c r="H164" s="144">
        <v>3</v>
      </c>
      <c r="I164" s="145">
        <v>6.79</v>
      </c>
      <c r="J164" s="145">
        <f t="shared" si="20"/>
        <v>20.37</v>
      </c>
      <c r="K164" s="146"/>
      <c r="L164" s="29"/>
      <c r="M164" s="147" t="s">
        <v>1</v>
      </c>
      <c r="N164" s="148" t="s">
        <v>37</v>
      </c>
      <c r="O164" s="149">
        <v>0</v>
      </c>
      <c r="P164" s="149">
        <f t="shared" si="21"/>
        <v>0</v>
      </c>
      <c r="Q164" s="149">
        <v>0</v>
      </c>
      <c r="R164" s="149">
        <f t="shared" si="22"/>
        <v>0</v>
      </c>
      <c r="S164" s="149">
        <v>0</v>
      </c>
      <c r="T164" s="150">
        <f t="shared" si="23"/>
        <v>0</v>
      </c>
      <c r="AR164" s="151" t="s">
        <v>189</v>
      </c>
      <c r="AT164" s="151" t="s">
        <v>151</v>
      </c>
      <c r="AU164" s="151" t="s">
        <v>83</v>
      </c>
      <c r="AY164" s="17" t="s">
        <v>148</v>
      </c>
      <c r="BE164" s="152">
        <f t="shared" si="24"/>
        <v>0</v>
      </c>
      <c r="BF164" s="152">
        <f t="shared" si="25"/>
        <v>20.37</v>
      </c>
      <c r="BG164" s="152">
        <f t="shared" si="26"/>
        <v>0</v>
      </c>
      <c r="BH164" s="152">
        <f t="shared" si="27"/>
        <v>0</v>
      </c>
      <c r="BI164" s="152">
        <f t="shared" si="28"/>
        <v>0</v>
      </c>
      <c r="BJ164" s="17" t="s">
        <v>83</v>
      </c>
      <c r="BK164" s="152">
        <f t="shared" si="29"/>
        <v>20.37</v>
      </c>
      <c r="BL164" s="17" t="s">
        <v>189</v>
      </c>
      <c r="BM164" s="151" t="s">
        <v>299</v>
      </c>
    </row>
    <row r="165" spans="2:65" s="1" customFormat="1" ht="24.25" customHeight="1">
      <c r="B165" s="139"/>
      <c r="C165" s="170" t="s">
        <v>226</v>
      </c>
      <c r="D165" s="170" t="s">
        <v>408</v>
      </c>
      <c r="E165" s="171" t="s">
        <v>646</v>
      </c>
      <c r="F165" s="172" t="s">
        <v>647</v>
      </c>
      <c r="G165" s="173" t="s">
        <v>185</v>
      </c>
      <c r="H165" s="174">
        <v>3</v>
      </c>
      <c r="I165" s="175">
        <v>3.46</v>
      </c>
      <c r="J165" s="175">
        <f t="shared" si="20"/>
        <v>10.38</v>
      </c>
      <c r="K165" s="176"/>
      <c r="L165" s="177"/>
      <c r="M165" s="178" t="s">
        <v>1</v>
      </c>
      <c r="N165" s="179" t="s">
        <v>37</v>
      </c>
      <c r="O165" s="149">
        <v>0</v>
      </c>
      <c r="P165" s="149">
        <f t="shared" si="21"/>
        <v>0</v>
      </c>
      <c r="Q165" s="149">
        <v>0</v>
      </c>
      <c r="R165" s="149">
        <f t="shared" si="22"/>
        <v>0</v>
      </c>
      <c r="S165" s="149">
        <v>0</v>
      </c>
      <c r="T165" s="150">
        <f t="shared" si="23"/>
        <v>0</v>
      </c>
      <c r="AR165" s="151" t="s">
        <v>226</v>
      </c>
      <c r="AT165" s="151" t="s">
        <v>408</v>
      </c>
      <c r="AU165" s="151" t="s">
        <v>83</v>
      </c>
      <c r="AY165" s="17" t="s">
        <v>148</v>
      </c>
      <c r="BE165" s="152">
        <f t="shared" si="24"/>
        <v>0</v>
      </c>
      <c r="BF165" s="152">
        <f t="shared" si="25"/>
        <v>10.38</v>
      </c>
      <c r="BG165" s="152">
        <f t="shared" si="26"/>
        <v>0</v>
      </c>
      <c r="BH165" s="152">
        <f t="shared" si="27"/>
        <v>0</v>
      </c>
      <c r="BI165" s="152">
        <f t="shared" si="28"/>
        <v>0</v>
      </c>
      <c r="BJ165" s="17" t="s">
        <v>83</v>
      </c>
      <c r="BK165" s="152">
        <f t="shared" si="29"/>
        <v>10.38</v>
      </c>
      <c r="BL165" s="17" t="s">
        <v>189</v>
      </c>
      <c r="BM165" s="151" t="s">
        <v>304</v>
      </c>
    </row>
    <row r="166" spans="2:65" s="1" customFormat="1" ht="24.25" customHeight="1">
      <c r="B166" s="139"/>
      <c r="C166" s="140" t="s">
        <v>308</v>
      </c>
      <c r="D166" s="140" t="s">
        <v>151</v>
      </c>
      <c r="E166" s="141" t="s">
        <v>648</v>
      </c>
      <c r="F166" s="142" t="s">
        <v>649</v>
      </c>
      <c r="G166" s="143" t="s">
        <v>185</v>
      </c>
      <c r="H166" s="144">
        <v>2</v>
      </c>
      <c r="I166" s="145">
        <v>7.94</v>
      </c>
      <c r="J166" s="145">
        <f t="shared" si="20"/>
        <v>15.88</v>
      </c>
      <c r="K166" s="146"/>
      <c r="L166" s="29"/>
      <c r="M166" s="147" t="s">
        <v>1</v>
      </c>
      <c r="N166" s="148" t="s">
        <v>37</v>
      </c>
      <c r="O166" s="149">
        <v>0</v>
      </c>
      <c r="P166" s="149">
        <f t="shared" si="21"/>
        <v>0</v>
      </c>
      <c r="Q166" s="149">
        <v>0</v>
      </c>
      <c r="R166" s="149">
        <f t="shared" si="22"/>
        <v>0</v>
      </c>
      <c r="S166" s="149">
        <v>0</v>
      </c>
      <c r="T166" s="150">
        <f t="shared" si="23"/>
        <v>0</v>
      </c>
      <c r="AR166" s="151" t="s">
        <v>189</v>
      </c>
      <c r="AT166" s="151" t="s">
        <v>151</v>
      </c>
      <c r="AU166" s="151" t="s">
        <v>83</v>
      </c>
      <c r="AY166" s="17" t="s">
        <v>148</v>
      </c>
      <c r="BE166" s="152">
        <f t="shared" si="24"/>
        <v>0</v>
      </c>
      <c r="BF166" s="152">
        <f t="shared" si="25"/>
        <v>15.88</v>
      </c>
      <c r="BG166" s="152">
        <f t="shared" si="26"/>
        <v>0</v>
      </c>
      <c r="BH166" s="152">
        <f t="shared" si="27"/>
        <v>0</v>
      </c>
      <c r="BI166" s="152">
        <f t="shared" si="28"/>
        <v>0</v>
      </c>
      <c r="BJ166" s="17" t="s">
        <v>83</v>
      </c>
      <c r="BK166" s="152">
        <f t="shared" si="29"/>
        <v>15.88</v>
      </c>
      <c r="BL166" s="17" t="s">
        <v>189</v>
      </c>
      <c r="BM166" s="151" t="s">
        <v>311</v>
      </c>
    </row>
    <row r="167" spans="2:65" s="1" customFormat="1" ht="49" customHeight="1">
      <c r="B167" s="139"/>
      <c r="C167" s="170" t="s">
        <v>232</v>
      </c>
      <c r="D167" s="170" t="s">
        <v>408</v>
      </c>
      <c r="E167" s="171" t="s">
        <v>650</v>
      </c>
      <c r="F167" s="172" t="s">
        <v>651</v>
      </c>
      <c r="G167" s="173" t="s">
        <v>185</v>
      </c>
      <c r="H167" s="174">
        <v>2</v>
      </c>
      <c r="I167" s="175">
        <v>30.24</v>
      </c>
      <c r="J167" s="175">
        <f t="shared" si="20"/>
        <v>60.48</v>
      </c>
      <c r="K167" s="176"/>
      <c r="L167" s="177"/>
      <c r="M167" s="178" t="s">
        <v>1</v>
      </c>
      <c r="N167" s="179" t="s">
        <v>37</v>
      </c>
      <c r="O167" s="149">
        <v>0</v>
      </c>
      <c r="P167" s="149">
        <f t="shared" si="21"/>
        <v>0</v>
      </c>
      <c r="Q167" s="149">
        <v>0</v>
      </c>
      <c r="R167" s="149">
        <f t="shared" si="22"/>
        <v>0</v>
      </c>
      <c r="S167" s="149">
        <v>0</v>
      </c>
      <c r="T167" s="150">
        <f t="shared" si="23"/>
        <v>0</v>
      </c>
      <c r="AR167" s="151" t="s">
        <v>226</v>
      </c>
      <c r="AT167" s="151" t="s">
        <v>408</v>
      </c>
      <c r="AU167" s="151" t="s">
        <v>83</v>
      </c>
      <c r="AY167" s="17" t="s">
        <v>148</v>
      </c>
      <c r="BE167" s="152">
        <f t="shared" si="24"/>
        <v>0</v>
      </c>
      <c r="BF167" s="152">
        <f t="shared" si="25"/>
        <v>60.48</v>
      </c>
      <c r="BG167" s="152">
        <f t="shared" si="26"/>
        <v>0</v>
      </c>
      <c r="BH167" s="152">
        <f t="shared" si="27"/>
        <v>0</v>
      </c>
      <c r="BI167" s="152">
        <f t="shared" si="28"/>
        <v>0</v>
      </c>
      <c r="BJ167" s="17" t="s">
        <v>83</v>
      </c>
      <c r="BK167" s="152">
        <f t="shared" si="29"/>
        <v>60.48</v>
      </c>
      <c r="BL167" s="17" t="s">
        <v>189</v>
      </c>
      <c r="BM167" s="151" t="s">
        <v>314</v>
      </c>
    </row>
    <row r="168" spans="2:65" s="1" customFormat="1" ht="24.25" customHeight="1">
      <c r="B168" s="139"/>
      <c r="C168" s="140" t="s">
        <v>315</v>
      </c>
      <c r="D168" s="140" t="s">
        <v>151</v>
      </c>
      <c r="E168" s="141" t="s">
        <v>652</v>
      </c>
      <c r="F168" s="142" t="s">
        <v>653</v>
      </c>
      <c r="G168" s="143" t="s">
        <v>185</v>
      </c>
      <c r="H168" s="144">
        <v>3</v>
      </c>
      <c r="I168" s="145">
        <v>2.97</v>
      </c>
      <c r="J168" s="145">
        <f t="shared" si="20"/>
        <v>8.91</v>
      </c>
      <c r="K168" s="146"/>
      <c r="L168" s="29"/>
      <c r="M168" s="147" t="s">
        <v>1</v>
      </c>
      <c r="N168" s="148" t="s">
        <v>37</v>
      </c>
      <c r="O168" s="149">
        <v>0</v>
      </c>
      <c r="P168" s="149">
        <f t="shared" si="21"/>
        <v>0</v>
      </c>
      <c r="Q168" s="149">
        <v>0</v>
      </c>
      <c r="R168" s="149">
        <f t="shared" si="22"/>
        <v>0</v>
      </c>
      <c r="S168" s="149">
        <v>0</v>
      </c>
      <c r="T168" s="150">
        <f t="shared" si="23"/>
        <v>0</v>
      </c>
      <c r="AR168" s="151" t="s">
        <v>189</v>
      </c>
      <c r="AT168" s="151" t="s">
        <v>151</v>
      </c>
      <c r="AU168" s="151" t="s">
        <v>83</v>
      </c>
      <c r="AY168" s="17" t="s">
        <v>148</v>
      </c>
      <c r="BE168" s="152">
        <f t="shared" si="24"/>
        <v>0</v>
      </c>
      <c r="BF168" s="152">
        <f t="shared" si="25"/>
        <v>8.91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7" t="s">
        <v>83</v>
      </c>
      <c r="BK168" s="152">
        <f t="shared" si="29"/>
        <v>8.91</v>
      </c>
      <c r="BL168" s="17" t="s">
        <v>189</v>
      </c>
      <c r="BM168" s="151" t="s">
        <v>318</v>
      </c>
    </row>
    <row r="169" spans="2:65" s="1" customFormat="1" ht="24.25" customHeight="1">
      <c r="B169" s="139"/>
      <c r="C169" s="140" t="s">
        <v>236</v>
      </c>
      <c r="D169" s="140" t="s">
        <v>151</v>
      </c>
      <c r="E169" s="141" t="s">
        <v>654</v>
      </c>
      <c r="F169" s="142" t="s">
        <v>655</v>
      </c>
      <c r="G169" s="143" t="s">
        <v>185</v>
      </c>
      <c r="H169" s="144">
        <v>3</v>
      </c>
      <c r="I169" s="145">
        <v>3.29</v>
      </c>
      <c r="J169" s="145">
        <f t="shared" si="20"/>
        <v>9.8699999999999992</v>
      </c>
      <c r="K169" s="146"/>
      <c r="L169" s="29"/>
      <c r="M169" s="147" t="s">
        <v>1</v>
      </c>
      <c r="N169" s="148" t="s">
        <v>37</v>
      </c>
      <c r="O169" s="149">
        <v>0</v>
      </c>
      <c r="P169" s="149">
        <f t="shared" si="21"/>
        <v>0</v>
      </c>
      <c r="Q169" s="149">
        <v>0</v>
      </c>
      <c r="R169" s="149">
        <f t="shared" si="22"/>
        <v>0</v>
      </c>
      <c r="S169" s="149">
        <v>0</v>
      </c>
      <c r="T169" s="150">
        <f t="shared" si="23"/>
        <v>0</v>
      </c>
      <c r="AR169" s="151" t="s">
        <v>189</v>
      </c>
      <c r="AT169" s="151" t="s">
        <v>151</v>
      </c>
      <c r="AU169" s="151" t="s">
        <v>83</v>
      </c>
      <c r="AY169" s="17" t="s">
        <v>148</v>
      </c>
      <c r="BE169" s="152">
        <f t="shared" si="24"/>
        <v>0</v>
      </c>
      <c r="BF169" s="152">
        <f t="shared" si="25"/>
        <v>9.8699999999999992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7" t="s">
        <v>83</v>
      </c>
      <c r="BK169" s="152">
        <f t="shared" si="29"/>
        <v>9.8699999999999992</v>
      </c>
      <c r="BL169" s="17" t="s">
        <v>189</v>
      </c>
      <c r="BM169" s="151" t="s">
        <v>321</v>
      </c>
    </row>
    <row r="170" spans="2:65" s="1" customFormat="1" ht="24.25" customHeight="1">
      <c r="B170" s="139"/>
      <c r="C170" s="140" t="s">
        <v>322</v>
      </c>
      <c r="D170" s="140" t="s">
        <v>151</v>
      </c>
      <c r="E170" s="141" t="s">
        <v>656</v>
      </c>
      <c r="F170" s="142" t="s">
        <v>657</v>
      </c>
      <c r="G170" s="143" t="s">
        <v>185</v>
      </c>
      <c r="H170" s="144">
        <v>3</v>
      </c>
      <c r="I170" s="145">
        <v>4.87</v>
      </c>
      <c r="J170" s="145">
        <f t="shared" si="20"/>
        <v>14.61</v>
      </c>
      <c r="K170" s="146"/>
      <c r="L170" s="29"/>
      <c r="M170" s="147" t="s">
        <v>1</v>
      </c>
      <c r="N170" s="148" t="s">
        <v>37</v>
      </c>
      <c r="O170" s="149">
        <v>0</v>
      </c>
      <c r="P170" s="149">
        <f t="shared" si="21"/>
        <v>0</v>
      </c>
      <c r="Q170" s="149">
        <v>0</v>
      </c>
      <c r="R170" s="149">
        <f t="shared" si="22"/>
        <v>0</v>
      </c>
      <c r="S170" s="149">
        <v>0</v>
      </c>
      <c r="T170" s="150">
        <f t="shared" si="23"/>
        <v>0</v>
      </c>
      <c r="AR170" s="151" t="s">
        <v>189</v>
      </c>
      <c r="AT170" s="151" t="s">
        <v>151</v>
      </c>
      <c r="AU170" s="151" t="s">
        <v>83</v>
      </c>
      <c r="AY170" s="17" t="s">
        <v>148</v>
      </c>
      <c r="BE170" s="152">
        <f t="shared" si="24"/>
        <v>0</v>
      </c>
      <c r="BF170" s="152">
        <f t="shared" si="25"/>
        <v>14.61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7" t="s">
        <v>83</v>
      </c>
      <c r="BK170" s="152">
        <f t="shared" si="29"/>
        <v>14.61</v>
      </c>
      <c r="BL170" s="17" t="s">
        <v>189</v>
      </c>
      <c r="BM170" s="151" t="s">
        <v>325</v>
      </c>
    </row>
    <row r="171" spans="2:65" s="1" customFormat="1" ht="16.5" customHeight="1">
      <c r="B171" s="139"/>
      <c r="C171" s="140" t="s">
        <v>241</v>
      </c>
      <c r="D171" s="140" t="s">
        <v>151</v>
      </c>
      <c r="E171" s="141" t="s">
        <v>658</v>
      </c>
      <c r="F171" s="142" t="s">
        <v>659</v>
      </c>
      <c r="G171" s="143" t="s">
        <v>185</v>
      </c>
      <c r="H171" s="144">
        <v>2</v>
      </c>
      <c r="I171" s="145">
        <v>7.27</v>
      </c>
      <c r="J171" s="145">
        <f t="shared" si="20"/>
        <v>14.54</v>
      </c>
      <c r="K171" s="146"/>
      <c r="L171" s="29"/>
      <c r="M171" s="147" t="s">
        <v>1</v>
      </c>
      <c r="N171" s="148" t="s">
        <v>37</v>
      </c>
      <c r="O171" s="149">
        <v>0</v>
      </c>
      <c r="P171" s="149">
        <f t="shared" si="21"/>
        <v>0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AR171" s="151" t="s">
        <v>189</v>
      </c>
      <c r="AT171" s="151" t="s">
        <v>151</v>
      </c>
      <c r="AU171" s="151" t="s">
        <v>83</v>
      </c>
      <c r="AY171" s="17" t="s">
        <v>148</v>
      </c>
      <c r="BE171" s="152">
        <f t="shared" si="24"/>
        <v>0</v>
      </c>
      <c r="BF171" s="152">
        <f t="shared" si="25"/>
        <v>14.54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7" t="s">
        <v>83</v>
      </c>
      <c r="BK171" s="152">
        <f t="shared" si="29"/>
        <v>14.54</v>
      </c>
      <c r="BL171" s="17" t="s">
        <v>189</v>
      </c>
      <c r="BM171" s="151" t="s">
        <v>328</v>
      </c>
    </row>
    <row r="172" spans="2:65" s="1" customFormat="1" ht="24.25" customHeight="1">
      <c r="B172" s="139"/>
      <c r="C172" s="170" t="s">
        <v>330</v>
      </c>
      <c r="D172" s="170" t="s">
        <v>408</v>
      </c>
      <c r="E172" s="171" t="s">
        <v>660</v>
      </c>
      <c r="F172" s="172" t="s">
        <v>661</v>
      </c>
      <c r="G172" s="173" t="s">
        <v>185</v>
      </c>
      <c r="H172" s="174">
        <v>2</v>
      </c>
      <c r="I172" s="175">
        <v>57.7</v>
      </c>
      <c r="J172" s="175">
        <f t="shared" si="20"/>
        <v>115.4</v>
      </c>
      <c r="K172" s="176"/>
      <c r="L172" s="177"/>
      <c r="M172" s="178" t="s">
        <v>1</v>
      </c>
      <c r="N172" s="179" t="s">
        <v>37</v>
      </c>
      <c r="O172" s="149">
        <v>0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226</v>
      </c>
      <c r="AT172" s="151" t="s">
        <v>408</v>
      </c>
      <c r="AU172" s="151" t="s">
        <v>83</v>
      </c>
      <c r="AY172" s="17" t="s">
        <v>148</v>
      </c>
      <c r="BE172" s="152">
        <f t="shared" si="24"/>
        <v>0</v>
      </c>
      <c r="BF172" s="152">
        <f t="shared" si="25"/>
        <v>115.4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7" t="s">
        <v>83</v>
      </c>
      <c r="BK172" s="152">
        <f t="shared" si="29"/>
        <v>115.4</v>
      </c>
      <c r="BL172" s="17" t="s">
        <v>189</v>
      </c>
      <c r="BM172" s="151" t="s">
        <v>333</v>
      </c>
    </row>
    <row r="173" spans="2:65" s="1" customFormat="1" ht="24.25" customHeight="1">
      <c r="B173" s="139"/>
      <c r="C173" s="140" t="s">
        <v>245</v>
      </c>
      <c r="D173" s="140" t="s">
        <v>151</v>
      </c>
      <c r="E173" s="141" t="s">
        <v>662</v>
      </c>
      <c r="F173" s="142" t="s">
        <v>663</v>
      </c>
      <c r="G173" s="143" t="s">
        <v>185</v>
      </c>
      <c r="H173" s="144">
        <v>1</v>
      </c>
      <c r="I173" s="145">
        <v>38.58</v>
      </c>
      <c r="J173" s="145">
        <f t="shared" si="20"/>
        <v>38.58</v>
      </c>
      <c r="K173" s="146"/>
      <c r="L173" s="29"/>
      <c r="M173" s="147" t="s">
        <v>1</v>
      </c>
      <c r="N173" s="148" t="s">
        <v>37</v>
      </c>
      <c r="O173" s="149">
        <v>0</v>
      </c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189</v>
      </c>
      <c r="AT173" s="151" t="s">
        <v>151</v>
      </c>
      <c r="AU173" s="151" t="s">
        <v>83</v>
      </c>
      <c r="AY173" s="17" t="s">
        <v>148</v>
      </c>
      <c r="BE173" s="152">
        <f t="shared" si="24"/>
        <v>0</v>
      </c>
      <c r="BF173" s="152">
        <f t="shared" si="25"/>
        <v>38.58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7" t="s">
        <v>83</v>
      </c>
      <c r="BK173" s="152">
        <f t="shared" si="29"/>
        <v>38.58</v>
      </c>
      <c r="BL173" s="17" t="s">
        <v>189</v>
      </c>
      <c r="BM173" s="151" t="s">
        <v>338</v>
      </c>
    </row>
    <row r="174" spans="2:65" s="1" customFormat="1" ht="24.25" customHeight="1">
      <c r="B174" s="139"/>
      <c r="C174" s="140" t="s">
        <v>340</v>
      </c>
      <c r="D174" s="140" t="s">
        <v>151</v>
      </c>
      <c r="E174" s="141" t="s">
        <v>664</v>
      </c>
      <c r="F174" s="142" t="s">
        <v>665</v>
      </c>
      <c r="G174" s="143" t="s">
        <v>231</v>
      </c>
      <c r="H174" s="144">
        <v>79.3</v>
      </c>
      <c r="I174" s="145">
        <v>0.92</v>
      </c>
      <c r="J174" s="145">
        <f t="shared" si="20"/>
        <v>72.959999999999994</v>
      </c>
      <c r="K174" s="146"/>
      <c r="L174" s="29"/>
      <c r="M174" s="147" t="s">
        <v>1</v>
      </c>
      <c r="N174" s="148" t="s">
        <v>37</v>
      </c>
      <c r="O174" s="149">
        <v>0</v>
      </c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189</v>
      </c>
      <c r="AT174" s="151" t="s">
        <v>151</v>
      </c>
      <c r="AU174" s="151" t="s">
        <v>83</v>
      </c>
      <c r="AY174" s="17" t="s">
        <v>148</v>
      </c>
      <c r="BE174" s="152">
        <f t="shared" si="24"/>
        <v>0</v>
      </c>
      <c r="BF174" s="152">
        <f t="shared" si="25"/>
        <v>72.959999999999994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7" t="s">
        <v>83</v>
      </c>
      <c r="BK174" s="152">
        <f t="shared" si="29"/>
        <v>72.959999999999994</v>
      </c>
      <c r="BL174" s="17" t="s">
        <v>189</v>
      </c>
      <c r="BM174" s="151" t="s">
        <v>343</v>
      </c>
    </row>
    <row r="175" spans="2:65" s="1" customFormat="1" ht="24.25" customHeight="1">
      <c r="B175" s="139"/>
      <c r="C175" s="140" t="s">
        <v>250</v>
      </c>
      <c r="D175" s="140" t="s">
        <v>151</v>
      </c>
      <c r="E175" s="141" t="s">
        <v>666</v>
      </c>
      <c r="F175" s="142" t="s">
        <v>667</v>
      </c>
      <c r="G175" s="143" t="s">
        <v>357</v>
      </c>
      <c r="H175" s="144">
        <v>23.7</v>
      </c>
      <c r="I175" s="145">
        <v>0.96800012000000002</v>
      </c>
      <c r="J175" s="145">
        <f t="shared" si="20"/>
        <v>22.94</v>
      </c>
      <c r="K175" s="146"/>
      <c r="L175" s="29"/>
      <c r="M175" s="147" t="s">
        <v>1</v>
      </c>
      <c r="N175" s="148" t="s">
        <v>37</v>
      </c>
      <c r="O175" s="149">
        <v>0</v>
      </c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189</v>
      </c>
      <c r="AT175" s="151" t="s">
        <v>151</v>
      </c>
      <c r="AU175" s="151" t="s">
        <v>83</v>
      </c>
      <c r="AY175" s="17" t="s">
        <v>148</v>
      </c>
      <c r="BE175" s="152">
        <f t="shared" si="24"/>
        <v>0</v>
      </c>
      <c r="BF175" s="152">
        <f t="shared" si="25"/>
        <v>22.94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7" t="s">
        <v>83</v>
      </c>
      <c r="BK175" s="152">
        <f t="shared" si="29"/>
        <v>22.94</v>
      </c>
      <c r="BL175" s="17" t="s">
        <v>189</v>
      </c>
      <c r="BM175" s="151" t="s">
        <v>350</v>
      </c>
    </row>
    <row r="176" spans="2:65" s="1" customFormat="1" ht="24.25" customHeight="1">
      <c r="B176" s="139"/>
      <c r="C176" s="140" t="s">
        <v>354</v>
      </c>
      <c r="D176" s="140" t="s">
        <v>151</v>
      </c>
      <c r="E176" s="141" t="s">
        <v>668</v>
      </c>
      <c r="F176" s="142" t="s">
        <v>669</v>
      </c>
      <c r="G176" s="143" t="s">
        <v>357</v>
      </c>
      <c r="H176" s="144">
        <v>23.7</v>
      </c>
      <c r="I176" s="145">
        <v>0.96800012000000002</v>
      </c>
      <c r="J176" s="145">
        <f t="shared" si="20"/>
        <v>22.94</v>
      </c>
      <c r="K176" s="146"/>
      <c r="L176" s="29"/>
      <c r="M176" s="147" t="s">
        <v>1</v>
      </c>
      <c r="N176" s="148" t="s">
        <v>37</v>
      </c>
      <c r="O176" s="149">
        <v>0</v>
      </c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189</v>
      </c>
      <c r="AT176" s="151" t="s">
        <v>151</v>
      </c>
      <c r="AU176" s="151" t="s">
        <v>83</v>
      </c>
      <c r="AY176" s="17" t="s">
        <v>148</v>
      </c>
      <c r="BE176" s="152">
        <f t="shared" si="24"/>
        <v>0</v>
      </c>
      <c r="BF176" s="152">
        <f t="shared" si="25"/>
        <v>22.94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7" t="s">
        <v>83</v>
      </c>
      <c r="BK176" s="152">
        <f t="shared" si="29"/>
        <v>22.94</v>
      </c>
      <c r="BL176" s="17" t="s">
        <v>189</v>
      </c>
      <c r="BM176" s="151" t="s">
        <v>358</v>
      </c>
    </row>
    <row r="177" spans="2:65" s="11" customFormat="1" ht="22.75" customHeight="1">
      <c r="B177" s="128"/>
      <c r="D177" s="129" t="s">
        <v>70</v>
      </c>
      <c r="E177" s="137" t="s">
        <v>670</v>
      </c>
      <c r="F177" s="137" t="s">
        <v>671</v>
      </c>
      <c r="J177" s="138">
        <f>BK177</f>
        <v>1178.04</v>
      </c>
      <c r="L177" s="128"/>
      <c r="M177" s="132"/>
      <c r="P177" s="133">
        <f>SUM(P178:P189)</f>
        <v>0</v>
      </c>
      <c r="R177" s="133">
        <f>SUM(R178:R189)</f>
        <v>0</v>
      </c>
      <c r="T177" s="134">
        <f>SUM(T178:T189)</f>
        <v>0</v>
      </c>
      <c r="AR177" s="129" t="s">
        <v>83</v>
      </c>
      <c r="AT177" s="135" t="s">
        <v>70</v>
      </c>
      <c r="AU177" s="135" t="s">
        <v>12</v>
      </c>
      <c r="AY177" s="129" t="s">
        <v>148</v>
      </c>
      <c r="BK177" s="136">
        <f>SUM(BK178:BK189)</f>
        <v>1178.04</v>
      </c>
    </row>
    <row r="178" spans="2:65" s="1" customFormat="1" ht="24.25" customHeight="1">
      <c r="B178" s="139"/>
      <c r="C178" s="140" t="s">
        <v>254</v>
      </c>
      <c r="D178" s="140" t="s">
        <v>151</v>
      </c>
      <c r="E178" s="141" t="s">
        <v>672</v>
      </c>
      <c r="F178" s="142" t="s">
        <v>673</v>
      </c>
      <c r="G178" s="143" t="s">
        <v>185</v>
      </c>
      <c r="H178" s="144">
        <v>4</v>
      </c>
      <c r="I178" s="145">
        <v>27.33</v>
      </c>
      <c r="J178" s="145">
        <f t="shared" ref="J178:J189" si="30">ROUND(I178*H178,2)</f>
        <v>109.32</v>
      </c>
      <c r="K178" s="146"/>
      <c r="L178" s="29"/>
      <c r="M178" s="147" t="s">
        <v>1</v>
      </c>
      <c r="N178" s="148" t="s">
        <v>37</v>
      </c>
      <c r="O178" s="149">
        <v>0</v>
      </c>
      <c r="P178" s="149">
        <f t="shared" ref="P178:P189" si="31">O178*H178</f>
        <v>0</v>
      </c>
      <c r="Q178" s="149">
        <v>0</v>
      </c>
      <c r="R178" s="149">
        <f t="shared" ref="R178:R189" si="32">Q178*H178</f>
        <v>0</v>
      </c>
      <c r="S178" s="149">
        <v>0</v>
      </c>
      <c r="T178" s="150">
        <f t="shared" ref="T178:T189" si="33">S178*H178</f>
        <v>0</v>
      </c>
      <c r="AR178" s="151" t="s">
        <v>189</v>
      </c>
      <c r="AT178" s="151" t="s">
        <v>151</v>
      </c>
      <c r="AU178" s="151" t="s">
        <v>83</v>
      </c>
      <c r="AY178" s="17" t="s">
        <v>148</v>
      </c>
      <c r="BE178" s="152">
        <f t="shared" ref="BE178:BE189" si="34">IF(N178="základná",J178,0)</f>
        <v>0</v>
      </c>
      <c r="BF178" s="152">
        <f t="shared" ref="BF178:BF189" si="35">IF(N178="znížená",J178,0)</f>
        <v>109.32</v>
      </c>
      <c r="BG178" s="152">
        <f t="shared" ref="BG178:BG189" si="36">IF(N178="zákl. prenesená",J178,0)</f>
        <v>0</v>
      </c>
      <c r="BH178" s="152">
        <f t="shared" ref="BH178:BH189" si="37">IF(N178="zníž. prenesená",J178,0)</f>
        <v>0</v>
      </c>
      <c r="BI178" s="152">
        <f t="shared" ref="BI178:BI189" si="38">IF(N178="nulová",J178,0)</f>
        <v>0</v>
      </c>
      <c r="BJ178" s="17" t="s">
        <v>83</v>
      </c>
      <c r="BK178" s="152">
        <f t="shared" ref="BK178:BK189" si="39">ROUND(I178*H178,2)</f>
        <v>109.32</v>
      </c>
      <c r="BL178" s="17" t="s">
        <v>189</v>
      </c>
      <c r="BM178" s="151" t="s">
        <v>487</v>
      </c>
    </row>
    <row r="179" spans="2:65" s="1" customFormat="1" ht="24.25" customHeight="1">
      <c r="B179" s="139"/>
      <c r="C179" s="140" t="s">
        <v>489</v>
      </c>
      <c r="D179" s="140" t="s">
        <v>151</v>
      </c>
      <c r="E179" s="141" t="s">
        <v>674</v>
      </c>
      <c r="F179" s="142" t="s">
        <v>675</v>
      </c>
      <c r="G179" s="143" t="s">
        <v>185</v>
      </c>
      <c r="H179" s="144">
        <v>4</v>
      </c>
      <c r="I179" s="145">
        <v>33.74</v>
      </c>
      <c r="J179" s="145">
        <f t="shared" si="30"/>
        <v>134.96</v>
      </c>
      <c r="K179" s="146"/>
      <c r="L179" s="29"/>
      <c r="M179" s="147" t="s">
        <v>1</v>
      </c>
      <c r="N179" s="148" t="s">
        <v>37</v>
      </c>
      <c r="O179" s="149">
        <v>0</v>
      </c>
      <c r="P179" s="149">
        <f t="shared" si="31"/>
        <v>0</v>
      </c>
      <c r="Q179" s="149">
        <v>0</v>
      </c>
      <c r="R179" s="149">
        <f t="shared" si="32"/>
        <v>0</v>
      </c>
      <c r="S179" s="149">
        <v>0</v>
      </c>
      <c r="T179" s="150">
        <f t="shared" si="33"/>
        <v>0</v>
      </c>
      <c r="AR179" s="151" t="s">
        <v>189</v>
      </c>
      <c r="AT179" s="151" t="s">
        <v>151</v>
      </c>
      <c r="AU179" s="151" t="s">
        <v>83</v>
      </c>
      <c r="AY179" s="17" t="s">
        <v>148</v>
      </c>
      <c r="BE179" s="152">
        <f t="shared" si="34"/>
        <v>0</v>
      </c>
      <c r="BF179" s="152">
        <f t="shared" si="35"/>
        <v>134.96</v>
      </c>
      <c r="BG179" s="152">
        <f t="shared" si="36"/>
        <v>0</v>
      </c>
      <c r="BH179" s="152">
        <f t="shared" si="37"/>
        <v>0</v>
      </c>
      <c r="BI179" s="152">
        <f t="shared" si="38"/>
        <v>0</v>
      </c>
      <c r="BJ179" s="17" t="s">
        <v>83</v>
      </c>
      <c r="BK179" s="152">
        <f t="shared" si="39"/>
        <v>134.96</v>
      </c>
      <c r="BL179" s="17" t="s">
        <v>189</v>
      </c>
      <c r="BM179" s="151" t="s">
        <v>492</v>
      </c>
    </row>
    <row r="180" spans="2:65" s="1" customFormat="1" ht="24.25" customHeight="1">
      <c r="B180" s="139"/>
      <c r="C180" s="140" t="s">
        <v>260</v>
      </c>
      <c r="D180" s="140" t="s">
        <v>151</v>
      </c>
      <c r="E180" s="141" t="s">
        <v>676</v>
      </c>
      <c r="F180" s="142" t="s">
        <v>677</v>
      </c>
      <c r="G180" s="143" t="s">
        <v>231</v>
      </c>
      <c r="H180" s="144">
        <v>23.7</v>
      </c>
      <c r="I180" s="145">
        <v>14.18</v>
      </c>
      <c r="J180" s="145">
        <f t="shared" si="30"/>
        <v>336.07</v>
      </c>
      <c r="K180" s="146"/>
      <c r="L180" s="29"/>
      <c r="M180" s="147" t="s">
        <v>1</v>
      </c>
      <c r="N180" s="148" t="s">
        <v>37</v>
      </c>
      <c r="O180" s="149">
        <v>0</v>
      </c>
      <c r="P180" s="149">
        <f t="shared" si="31"/>
        <v>0</v>
      </c>
      <c r="Q180" s="149">
        <v>0</v>
      </c>
      <c r="R180" s="149">
        <f t="shared" si="32"/>
        <v>0</v>
      </c>
      <c r="S180" s="149">
        <v>0</v>
      </c>
      <c r="T180" s="150">
        <f t="shared" si="33"/>
        <v>0</v>
      </c>
      <c r="AR180" s="151" t="s">
        <v>189</v>
      </c>
      <c r="AT180" s="151" t="s">
        <v>151</v>
      </c>
      <c r="AU180" s="151" t="s">
        <v>83</v>
      </c>
      <c r="AY180" s="17" t="s">
        <v>148</v>
      </c>
      <c r="BE180" s="152">
        <f t="shared" si="34"/>
        <v>0</v>
      </c>
      <c r="BF180" s="152">
        <f t="shared" si="35"/>
        <v>336.07</v>
      </c>
      <c r="BG180" s="152">
        <f t="shared" si="36"/>
        <v>0</v>
      </c>
      <c r="BH180" s="152">
        <f t="shared" si="37"/>
        <v>0</v>
      </c>
      <c r="BI180" s="152">
        <f t="shared" si="38"/>
        <v>0</v>
      </c>
      <c r="BJ180" s="17" t="s">
        <v>83</v>
      </c>
      <c r="BK180" s="152">
        <f t="shared" si="39"/>
        <v>336.07</v>
      </c>
      <c r="BL180" s="17" t="s">
        <v>189</v>
      </c>
      <c r="BM180" s="151" t="s">
        <v>496</v>
      </c>
    </row>
    <row r="181" spans="2:65" s="1" customFormat="1" ht="24.25" customHeight="1">
      <c r="B181" s="139"/>
      <c r="C181" s="140" t="s">
        <v>497</v>
      </c>
      <c r="D181" s="140" t="s">
        <v>151</v>
      </c>
      <c r="E181" s="141" t="s">
        <v>678</v>
      </c>
      <c r="F181" s="142" t="s">
        <v>679</v>
      </c>
      <c r="G181" s="143" t="s">
        <v>231</v>
      </c>
      <c r="H181" s="144">
        <v>10</v>
      </c>
      <c r="I181" s="145">
        <v>18.12</v>
      </c>
      <c r="J181" s="145">
        <f t="shared" si="30"/>
        <v>181.2</v>
      </c>
      <c r="K181" s="146"/>
      <c r="L181" s="29"/>
      <c r="M181" s="147" t="s">
        <v>1</v>
      </c>
      <c r="N181" s="148" t="s">
        <v>37</v>
      </c>
      <c r="O181" s="149">
        <v>0</v>
      </c>
      <c r="P181" s="149">
        <f t="shared" si="31"/>
        <v>0</v>
      </c>
      <c r="Q181" s="149">
        <v>0</v>
      </c>
      <c r="R181" s="149">
        <f t="shared" si="32"/>
        <v>0</v>
      </c>
      <c r="S181" s="149">
        <v>0</v>
      </c>
      <c r="T181" s="150">
        <f t="shared" si="33"/>
        <v>0</v>
      </c>
      <c r="AR181" s="151" t="s">
        <v>189</v>
      </c>
      <c r="AT181" s="151" t="s">
        <v>151</v>
      </c>
      <c r="AU181" s="151" t="s">
        <v>83</v>
      </c>
      <c r="AY181" s="17" t="s">
        <v>148</v>
      </c>
      <c r="BE181" s="152">
        <f t="shared" si="34"/>
        <v>0</v>
      </c>
      <c r="BF181" s="152">
        <f t="shared" si="35"/>
        <v>181.2</v>
      </c>
      <c r="BG181" s="152">
        <f t="shared" si="36"/>
        <v>0</v>
      </c>
      <c r="BH181" s="152">
        <f t="shared" si="37"/>
        <v>0</v>
      </c>
      <c r="BI181" s="152">
        <f t="shared" si="38"/>
        <v>0</v>
      </c>
      <c r="BJ181" s="17" t="s">
        <v>83</v>
      </c>
      <c r="BK181" s="152">
        <f t="shared" si="39"/>
        <v>181.2</v>
      </c>
      <c r="BL181" s="17" t="s">
        <v>189</v>
      </c>
      <c r="BM181" s="151" t="s">
        <v>500</v>
      </c>
    </row>
    <row r="182" spans="2:65" s="1" customFormat="1" ht="24.25" customHeight="1">
      <c r="B182" s="139"/>
      <c r="C182" s="140" t="s">
        <v>263</v>
      </c>
      <c r="D182" s="140" t="s">
        <v>151</v>
      </c>
      <c r="E182" s="141" t="s">
        <v>680</v>
      </c>
      <c r="F182" s="142" t="s">
        <v>681</v>
      </c>
      <c r="G182" s="143" t="s">
        <v>185</v>
      </c>
      <c r="H182" s="144">
        <v>13</v>
      </c>
      <c r="I182" s="145">
        <v>3.14</v>
      </c>
      <c r="J182" s="145">
        <f t="shared" si="30"/>
        <v>40.82</v>
      </c>
      <c r="K182" s="146"/>
      <c r="L182" s="29"/>
      <c r="M182" s="147" t="s">
        <v>1</v>
      </c>
      <c r="N182" s="148" t="s">
        <v>37</v>
      </c>
      <c r="O182" s="149">
        <v>0</v>
      </c>
      <c r="P182" s="149">
        <f t="shared" si="31"/>
        <v>0</v>
      </c>
      <c r="Q182" s="149">
        <v>0</v>
      </c>
      <c r="R182" s="149">
        <f t="shared" si="32"/>
        <v>0</v>
      </c>
      <c r="S182" s="149">
        <v>0</v>
      </c>
      <c r="T182" s="150">
        <f t="shared" si="33"/>
        <v>0</v>
      </c>
      <c r="AR182" s="151" t="s">
        <v>189</v>
      </c>
      <c r="AT182" s="151" t="s">
        <v>151</v>
      </c>
      <c r="AU182" s="151" t="s">
        <v>83</v>
      </c>
      <c r="AY182" s="17" t="s">
        <v>148</v>
      </c>
      <c r="BE182" s="152">
        <f t="shared" si="34"/>
        <v>0</v>
      </c>
      <c r="BF182" s="152">
        <f t="shared" si="35"/>
        <v>40.82</v>
      </c>
      <c r="BG182" s="152">
        <f t="shared" si="36"/>
        <v>0</v>
      </c>
      <c r="BH182" s="152">
        <f t="shared" si="37"/>
        <v>0</v>
      </c>
      <c r="BI182" s="152">
        <f t="shared" si="38"/>
        <v>0</v>
      </c>
      <c r="BJ182" s="17" t="s">
        <v>83</v>
      </c>
      <c r="BK182" s="152">
        <f t="shared" si="39"/>
        <v>40.82</v>
      </c>
      <c r="BL182" s="17" t="s">
        <v>189</v>
      </c>
      <c r="BM182" s="151" t="s">
        <v>505</v>
      </c>
    </row>
    <row r="183" spans="2:65" s="1" customFormat="1" ht="24.25" customHeight="1">
      <c r="B183" s="139"/>
      <c r="C183" s="170" t="s">
        <v>507</v>
      </c>
      <c r="D183" s="170" t="s">
        <v>408</v>
      </c>
      <c r="E183" s="171" t="s">
        <v>682</v>
      </c>
      <c r="F183" s="172" t="s">
        <v>683</v>
      </c>
      <c r="G183" s="173" t="s">
        <v>185</v>
      </c>
      <c r="H183" s="174">
        <v>13</v>
      </c>
      <c r="I183" s="175">
        <v>5.03</v>
      </c>
      <c r="J183" s="175">
        <f t="shared" si="30"/>
        <v>65.39</v>
      </c>
      <c r="K183" s="176"/>
      <c r="L183" s="177"/>
      <c r="M183" s="178" t="s">
        <v>1</v>
      </c>
      <c r="N183" s="179" t="s">
        <v>37</v>
      </c>
      <c r="O183" s="149">
        <v>0</v>
      </c>
      <c r="P183" s="149">
        <f t="shared" si="31"/>
        <v>0</v>
      </c>
      <c r="Q183" s="149">
        <v>0</v>
      </c>
      <c r="R183" s="149">
        <f t="shared" si="32"/>
        <v>0</v>
      </c>
      <c r="S183" s="149">
        <v>0</v>
      </c>
      <c r="T183" s="150">
        <f t="shared" si="33"/>
        <v>0</v>
      </c>
      <c r="AR183" s="151" t="s">
        <v>226</v>
      </c>
      <c r="AT183" s="151" t="s">
        <v>408</v>
      </c>
      <c r="AU183" s="151" t="s">
        <v>83</v>
      </c>
      <c r="AY183" s="17" t="s">
        <v>148</v>
      </c>
      <c r="BE183" s="152">
        <f t="shared" si="34"/>
        <v>0</v>
      </c>
      <c r="BF183" s="152">
        <f t="shared" si="35"/>
        <v>65.39</v>
      </c>
      <c r="BG183" s="152">
        <f t="shared" si="36"/>
        <v>0</v>
      </c>
      <c r="BH183" s="152">
        <f t="shared" si="37"/>
        <v>0</v>
      </c>
      <c r="BI183" s="152">
        <f t="shared" si="38"/>
        <v>0</v>
      </c>
      <c r="BJ183" s="17" t="s">
        <v>83</v>
      </c>
      <c r="BK183" s="152">
        <f t="shared" si="39"/>
        <v>65.39</v>
      </c>
      <c r="BL183" s="17" t="s">
        <v>189</v>
      </c>
      <c r="BM183" s="151" t="s">
        <v>510</v>
      </c>
    </row>
    <row r="184" spans="2:65" s="1" customFormat="1" ht="16.5" customHeight="1">
      <c r="B184" s="139"/>
      <c r="C184" s="140" t="s">
        <v>268</v>
      </c>
      <c r="D184" s="140" t="s">
        <v>151</v>
      </c>
      <c r="E184" s="141" t="s">
        <v>684</v>
      </c>
      <c r="F184" s="142" t="s">
        <v>685</v>
      </c>
      <c r="G184" s="143" t="s">
        <v>185</v>
      </c>
      <c r="H184" s="144">
        <v>13</v>
      </c>
      <c r="I184" s="145">
        <v>8.6199999999999992</v>
      </c>
      <c r="J184" s="145">
        <f t="shared" si="30"/>
        <v>112.06</v>
      </c>
      <c r="K184" s="146"/>
      <c r="L184" s="29"/>
      <c r="M184" s="147" t="s">
        <v>1</v>
      </c>
      <c r="N184" s="148" t="s">
        <v>37</v>
      </c>
      <c r="O184" s="149">
        <v>0</v>
      </c>
      <c r="P184" s="149">
        <f t="shared" si="31"/>
        <v>0</v>
      </c>
      <c r="Q184" s="149">
        <v>0</v>
      </c>
      <c r="R184" s="149">
        <f t="shared" si="32"/>
        <v>0</v>
      </c>
      <c r="S184" s="149">
        <v>0</v>
      </c>
      <c r="T184" s="150">
        <f t="shared" si="33"/>
        <v>0</v>
      </c>
      <c r="AR184" s="151" t="s">
        <v>189</v>
      </c>
      <c r="AT184" s="151" t="s">
        <v>151</v>
      </c>
      <c r="AU184" s="151" t="s">
        <v>83</v>
      </c>
      <c r="AY184" s="17" t="s">
        <v>148</v>
      </c>
      <c r="BE184" s="152">
        <f t="shared" si="34"/>
        <v>0</v>
      </c>
      <c r="BF184" s="152">
        <f t="shared" si="35"/>
        <v>112.06</v>
      </c>
      <c r="BG184" s="152">
        <f t="shared" si="36"/>
        <v>0</v>
      </c>
      <c r="BH184" s="152">
        <f t="shared" si="37"/>
        <v>0</v>
      </c>
      <c r="BI184" s="152">
        <f t="shared" si="38"/>
        <v>0</v>
      </c>
      <c r="BJ184" s="17" t="s">
        <v>83</v>
      </c>
      <c r="BK184" s="152">
        <f t="shared" si="39"/>
        <v>112.06</v>
      </c>
      <c r="BL184" s="17" t="s">
        <v>189</v>
      </c>
      <c r="BM184" s="151" t="s">
        <v>513</v>
      </c>
    </row>
    <row r="185" spans="2:65" s="1" customFormat="1" ht="24.25" customHeight="1">
      <c r="B185" s="139"/>
      <c r="C185" s="140" t="s">
        <v>516</v>
      </c>
      <c r="D185" s="140" t="s">
        <v>151</v>
      </c>
      <c r="E185" s="141" t="s">
        <v>686</v>
      </c>
      <c r="F185" s="142" t="s">
        <v>687</v>
      </c>
      <c r="G185" s="143" t="s">
        <v>185</v>
      </c>
      <c r="H185" s="144">
        <v>6</v>
      </c>
      <c r="I185" s="145">
        <v>4.3899999999999997</v>
      </c>
      <c r="J185" s="145">
        <f t="shared" si="30"/>
        <v>26.34</v>
      </c>
      <c r="K185" s="146"/>
      <c r="L185" s="29"/>
      <c r="M185" s="147" t="s">
        <v>1</v>
      </c>
      <c r="N185" s="148" t="s">
        <v>37</v>
      </c>
      <c r="O185" s="149">
        <v>0</v>
      </c>
      <c r="P185" s="149">
        <f t="shared" si="31"/>
        <v>0</v>
      </c>
      <c r="Q185" s="149">
        <v>0</v>
      </c>
      <c r="R185" s="149">
        <f t="shared" si="32"/>
        <v>0</v>
      </c>
      <c r="S185" s="149">
        <v>0</v>
      </c>
      <c r="T185" s="150">
        <f t="shared" si="33"/>
        <v>0</v>
      </c>
      <c r="AR185" s="151" t="s">
        <v>189</v>
      </c>
      <c r="AT185" s="151" t="s">
        <v>151</v>
      </c>
      <c r="AU185" s="151" t="s">
        <v>83</v>
      </c>
      <c r="AY185" s="17" t="s">
        <v>148</v>
      </c>
      <c r="BE185" s="152">
        <f t="shared" si="34"/>
        <v>0</v>
      </c>
      <c r="BF185" s="152">
        <f t="shared" si="35"/>
        <v>26.34</v>
      </c>
      <c r="BG185" s="152">
        <f t="shared" si="36"/>
        <v>0</v>
      </c>
      <c r="BH185" s="152">
        <f t="shared" si="37"/>
        <v>0</v>
      </c>
      <c r="BI185" s="152">
        <f t="shared" si="38"/>
        <v>0</v>
      </c>
      <c r="BJ185" s="17" t="s">
        <v>83</v>
      </c>
      <c r="BK185" s="152">
        <f t="shared" si="39"/>
        <v>26.34</v>
      </c>
      <c r="BL185" s="17" t="s">
        <v>189</v>
      </c>
      <c r="BM185" s="151" t="s">
        <v>519</v>
      </c>
    </row>
    <row r="186" spans="2:65" s="1" customFormat="1" ht="16.5" customHeight="1">
      <c r="B186" s="139"/>
      <c r="C186" s="170" t="s">
        <v>271</v>
      </c>
      <c r="D186" s="170" t="s">
        <v>408</v>
      </c>
      <c r="E186" s="171" t="s">
        <v>688</v>
      </c>
      <c r="F186" s="172" t="s">
        <v>689</v>
      </c>
      <c r="G186" s="173" t="s">
        <v>185</v>
      </c>
      <c r="H186" s="174">
        <v>6</v>
      </c>
      <c r="I186" s="175">
        <v>11.01</v>
      </c>
      <c r="J186" s="175">
        <f t="shared" si="30"/>
        <v>66.06</v>
      </c>
      <c r="K186" s="176"/>
      <c r="L186" s="177"/>
      <c r="M186" s="178" t="s">
        <v>1</v>
      </c>
      <c r="N186" s="179" t="s">
        <v>37</v>
      </c>
      <c r="O186" s="149">
        <v>0</v>
      </c>
      <c r="P186" s="149">
        <f t="shared" si="31"/>
        <v>0</v>
      </c>
      <c r="Q186" s="149">
        <v>0</v>
      </c>
      <c r="R186" s="149">
        <f t="shared" si="32"/>
        <v>0</v>
      </c>
      <c r="S186" s="149">
        <v>0</v>
      </c>
      <c r="T186" s="150">
        <f t="shared" si="33"/>
        <v>0</v>
      </c>
      <c r="AR186" s="151" t="s">
        <v>226</v>
      </c>
      <c r="AT186" s="151" t="s">
        <v>408</v>
      </c>
      <c r="AU186" s="151" t="s">
        <v>83</v>
      </c>
      <c r="AY186" s="17" t="s">
        <v>148</v>
      </c>
      <c r="BE186" s="152">
        <f t="shared" si="34"/>
        <v>0</v>
      </c>
      <c r="BF186" s="152">
        <f t="shared" si="35"/>
        <v>66.06</v>
      </c>
      <c r="BG186" s="152">
        <f t="shared" si="36"/>
        <v>0</v>
      </c>
      <c r="BH186" s="152">
        <f t="shared" si="37"/>
        <v>0</v>
      </c>
      <c r="BI186" s="152">
        <f t="shared" si="38"/>
        <v>0</v>
      </c>
      <c r="BJ186" s="17" t="s">
        <v>83</v>
      </c>
      <c r="BK186" s="152">
        <f t="shared" si="39"/>
        <v>66.06</v>
      </c>
      <c r="BL186" s="17" t="s">
        <v>189</v>
      </c>
      <c r="BM186" s="151" t="s">
        <v>524</v>
      </c>
    </row>
    <row r="187" spans="2:65" s="1" customFormat="1" ht="24.25" customHeight="1">
      <c r="B187" s="139"/>
      <c r="C187" s="140" t="s">
        <v>525</v>
      </c>
      <c r="D187" s="140" t="s">
        <v>151</v>
      </c>
      <c r="E187" s="141" t="s">
        <v>690</v>
      </c>
      <c r="F187" s="142" t="s">
        <v>691</v>
      </c>
      <c r="G187" s="143" t="s">
        <v>231</v>
      </c>
      <c r="H187" s="144">
        <v>33.700000000000003</v>
      </c>
      <c r="I187" s="145">
        <v>1.68</v>
      </c>
      <c r="J187" s="145">
        <f t="shared" si="30"/>
        <v>56.62</v>
      </c>
      <c r="K187" s="146"/>
      <c r="L187" s="29"/>
      <c r="M187" s="147" t="s">
        <v>1</v>
      </c>
      <c r="N187" s="148" t="s">
        <v>37</v>
      </c>
      <c r="O187" s="149">
        <v>0</v>
      </c>
      <c r="P187" s="149">
        <f t="shared" si="31"/>
        <v>0</v>
      </c>
      <c r="Q187" s="149">
        <v>0</v>
      </c>
      <c r="R187" s="149">
        <f t="shared" si="32"/>
        <v>0</v>
      </c>
      <c r="S187" s="149">
        <v>0</v>
      </c>
      <c r="T187" s="150">
        <f t="shared" si="33"/>
        <v>0</v>
      </c>
      <c r="AR187" s="151" t="s">
        <v>189</v>
      </c>
      <c r="AT187" s="151" t="s">
        <v>151</v>
      </c>
      <c r="AU187" s="151" t="s">
        <v>83</v>
      </c>
      <c r="AY187" s="17" t="s">
        <v>148</v>
      </c>
      <c r="BE187" s="152">
        <f t="shared" si="34"/>
        <v>0</v>
      </c>
      <c r="BF187" s="152">
        <f t="shared" si="35"/>
        <v>56.62</v>
      </c>
      <c r="BG187" s="152">
        <f t="shared" si="36"/>
        <v>0</v>
      </c>
      <c r="BH187" s="152">
        <f t="shared" si="37"/>
        <v>0</v>
      </c>
      <c r="BI187" s="152">
        <f t="shared" si="38"/>
        <v>0</v>
      </c>
      <c r="BJ187" s="17" t="s">
        <v>83</v>
      </c>
      <c r="BK187" s="152">
        <f t="shared" si="39"/>
        <v>56.62</v>
      </c>
      <c r="BL187" s="17" t="s">
        <v>189</v>
      </c>
      <c r="BM187" s="151" t="s">
        <v>526</v>
      </c>
    </row>
    <row r="188" spans="2:65" s="1" customFormat="1" ht="24.25" customHeight="1">
      <c r="B188" s="139"/>
      <c r="C188" s="140" t="s">
        <v>276</v>
      </c>
      <c r="D188" s="140" t="s">
        <v>151</v>
      </c>
      <c r="E188" s="141" t="s">
        <v>692</v>
      </c>
      <c r="F188" s="142" t="s">
        <v>693</v>
      </c>
      <c r="G188" s="143" t="s">
        <v>231</v>
      </c>
      <c r="H188" s="144">
        <v>33.700000000000003</v>
      </c>
      <c r="I188" s="145">
        <v>1.2</v>
      </c>
      <c r="J188" s="145">
        <f t="shared" si="30"/>
        <v>40.44</v>
      </c>
      <c r="K188" s="146"/>
      <c r="L188" s="29"/>
      <c r="M188" s="147" t="s">
        <v>1</v>
      </c>
      <c r="N188" s="148" t="s">
        <v>37</v>
      </c>
      <c r="O188" s="149">
        <v>0</v>
      </c>
      <c r="P188" s="149">
        <f t="shared" si="31"/>
        <v>0</v>
      </c>
      <c r="Q188" s="149">
        <v>0</v>
      </c>
      <c r="R188" s="149">
        <f t="shared" si="32"/>
        <v>0</v>
      </c>
      <c r="S188" s="149">
        <v>0</v>
      </c>
      <c r="T188" s="150">
        <f t="shared" si="33"/>
        <v>0</v>
      </c>
      <c r="AR188" s="151" t="s">
        <v>189</v>
      </c>
      <c r="AT188" s="151" t="s">
        <v>151</v>
      </c>
      <c r="AU188" s="151" t="s">
        <v>83</v>
      </c>
      <c r="AY188" s="17" t="s">
        <v>148</v>
      </c>
      <c r="BE188" s="152">
        <f t="shared" si="34"/>
        <v>0</v>
      </c>
      <c r="BF188" s="152">
        <f t="shared" si="35"/>
        <v>40.44</v>
      </c>
      <c r="BG188" s="152">
        <f t="shared" si="36"/>
        <v>0</v>
      </c>
      <c r="BH188" s="152">
        <f t="shared" si="37"/>
        <v>0</v>
      </c>
      <c r="BI188" s="152">
        <f t="shared" si="38"/>
        <v>0</v>
      </c>
      <c r="BJ188" s="17" t="s">
        <v>83</v>
      </c>
      <c r="BK188" s="152">
        <f t="shared" si="39"/>
        <v>40.44</v>
      </c>
      <c r="BL188" s="17" t="s">
        <v>189</v>
      </c>
      <c r="BM188" s="151" t="s">
        <v>694</v>
      </c>
    </row>
    <row r="189" spans="2:65" s="1" customFormat="1" ht="24.25" customHeight="1">
      <c r="B189" s="139"/>
      <c r="C189" s="140" t="s">
        <v>695</v>
      </c>
      <c r="D189" s="140" t="s">
        <v>151</v>
      </c>
      <c r="E189" s="141" t="s">
        <v>696</v>
      </c>
      <c r="F189" s="142" t="s">
        <v>697</v>
      </c>
      <c r="G189" s="143" t="s">
        <v>357</v>
      </c>
      <c r="H189" s="144">
        <v>13.28</v>
      </c>
      <c r="I189" s="145">
        <v>0.66000007999999999</v>
      </c>
      <c r="J189" s="145">
        <f t="shared" si="30"/>
        <v>8.76</v>
      </c>
      <c r="K189" s="146"/>
      <c r="L189" s="29"/>
      <c r="M189" s="147" t="s">
        <v>1</v>
      </c>
      <c r="N189" s="148" t="s">
        <v>37</v>
      </c>
      <c r="O189" s="149">
        <v>0</v>
      </c>
      <c r="P189" s="149">
        <f t="shared" si="31"/>
        <v>0</v>
      </c>
      <c r="Q189" s="149">
        <v>0</v>
      </c>
      <c r="R189" s="149">
        <f t="shared" si="32"/>
        <v>0</v>
      </c>
      <c r="S189" s="149">
        <v>0</v>
      </c>
      <c r="T189" s="150">
        <f t="shared" si="33"/>
        <v>0</v>
      </c>
      <c r="AR189" s="151" t="s">
        <v>189</v>
      </c>
      <c r="AT189" s="151" t="s">
        <v>151</v>
      </c>
      <c r="AU189" s="151" t="s">
        <v>83</v>
      </c>
      <c r="AY189" s="17" t="s">
        <v>148</v>
      </c>
      <c r="BE189" s="152">
        <f t="shared" si="34"/>
        <v>0</v>
      </c>
      <c r="BF189" s="152">
        <f t="shared" si="35"/>
        <v>8.76</v>
      </c>
      <c r="BG189" s="152">
        <f t="shared" si="36"/>
        <v>0</v>
      </c>
      <c r="BH189" s="152">
        <f t="shared" si="37"/>
        <v>0</v>
      </c>
      <c r="BI189" s="152">
        <f t="shared" si="38"/>
        <v>0</v>
      </c>
      <c r="BJ189" s="17" t="s">
        <v>83</v>
      </c>
      <c r="BK189" s="152">
        <f t="shared" si="39"/>
        <v>8.76</v>
      </c>
      <c r="BL189" s="17" t="s">
        <v>189</v>
      </c>
      <c r="BM189" s="151" t="s">
        <v>698</v>
      </c>
    </row>
    <row r="190" spans="2:65" s="11" customFormat="1" ht="22.75" customHeight="1">
      <c r="B190" s="128"/>
      <c r="D190" s="129" t="s">
        <v>70</v>
      </c>
      <c r="E190" s="137" t="s">
        <v>294</v>
      </c>
      <c r="F190" s="137" t="s">
        <v>699</v>
      </c>
      <c r="J190" s="138">
        <f>BK190</f>
        <v>8794.5400000000009</v>
      </c>
      <c r="L190" s="128"/>
      <c r="M190" s="132"/>
      <c r="P190" s="133">
        <f>SUM(P191:P229)</f>
        <v>0</v>
      </c>
      <c r="R190" s="133">
        <f>SUM(R191:R229)</f>
        <v>0</v>
      </c>
      <c r="T190" s="134">
        <f>SUM(T191:T229)</f>
        <v>0</v>
      </c>
      <c r="AR190" s="129" t="s">
        <v>83</v>
      </c>
      <c r="AT190" s="135" t="s">
        <v>70</v>
      </c>
      <c r="AU190" s="135" t="s">
        <v>12</v>
      </c>
      <c r="AY190" s="129" t="s">
        <v>148</v>
      </c>
      <c r="BK190" s="136">
        <f>SUM(BK191:BK229)</f>
        <v>8794.5400000000009</v>
      </c>
    </row>
    <row r="191" spans="2:65" s="1" customFormat="1" ht="24.25" customHeight="1">
      <c r="B191" s="139"/>
      <c r="C191" s="140" t="s">
        <v>279</v>
      </c>
      <c r="D191" s="140" t="s">
        <v>151</v>
      </c>
      <c r="E191" s="141" t="s">
        <v>700</v>
      </c>
      <c r="F191" s="142" t="s">
        <v>701</v>
      </c>
      <c r="G191" s="143" t="s">
        <v>702</v>
      </c>
      <c r="H191" s="144">
        <v>1</v>
      </c>
      <c r="I191" s="145">
        <v>8.3800000000000008</v>
      </c>
      <c r="J191" s="145">
        <f t="shared" ref="J191:J229" si="40">ROUND(I191*H191,2)</f>
        <v>8.3800000000000008</v>
      </c>
      <c r="K191" s="146"/>
      <c r="L191" s="29"/>
      <c r="M191" s="147" t="s">
        <v>1</v>
      </c>
      <c r="N191" s="148" t="s">
        <v>37</v>
      </c>
      <c r="O191" s="149">
        <v>0</v>
      </c>
      <c r="P191" s="149">
        <f t="shared" ref="P191:P229" si="41">O191*H191</f>
        <v>0</v>
      </c>
      <c r="Q191" s="149">
        <v>0</v>
      </c>
      <c r="R191" s="149">
        <f t="shared" ref="R191:R229" si="42">Q191*H191</f>
        <v>0</v>
      </c>
      <c r="S191" s="149">
        <v>0</v>
      </c>
      <c r="T191" s="150">
        <f t="shared" ref="T191:T229" si="43">S191*H191</f>
        <v>0</v>
      </c>
      <c r="AR191" s="151" t="s">
        <v>189</v>
      </c>
      <c r="AT191" s="151" t="s">
        <v>151</v>
      </c>
      <c r="AU191" s="151" t="s">
        <v>83</v>
      </c>
      <c r="AY191" s="17" t="s">
        <v>148</v>
      </c>
      <c r="BE191" s="152">
        <f t="shared" ref="BE191:BE229" si="44">IF(N191="základná",J191,0)</f>
        <v>0</v>
      </c>
      <c r="BF191" s="152">
        <f t="shared" ref="BF191:BF229" si="45">IF(N191="znížená",J191,0)</f>
        <v>8.3800000000000008</v>
      </c>
      <c r="BG191" s="152">
        <f t="shared" ref="BG191:BG229" si="46">IF(N191="zákl. prenesená",J191,0)</f>
        <v>0</v>
      </c>
      <c r="BH191" s="152">
        <f t="shared" ref="BH191:BH229" si="47">IF(N191="zníž. prenesená",J191,0)</f>
        <v>0</v>
      </c>
      <c r="BI191" s="152">
        <f t="shared" ref="BI191:BI229" si="48">IF(N191="nulová",J191,0)</f>
        <v>0</v>
      </c>
      <c r="BJ191" s="17" t="s">
        <v>83</v>
      </c>
      <c r="BK191" s="152">
        <f t="shared" ref="BK191:BK229" si="49">ROUND(I191*H191,2)</f>
        <v>8.3800000000000008</v>
      </c>
      <c r="BL191" s="17" t="s">
        <v>189</v>
      </c>
      <c r="BM191" s="151" t="s">
        <v>703</v>
      </c>
    </row>
    <row r="192" spans="2:65" s="1" customFormat="1" ht="24.25" customHeight="1">
      <c r="B192" s="139"/>
      <c r="C192" s="140" t="s">
        <v>704</v>
      </c>
      <c r="D192" s="140" t="s">
        <v>151</v>
      </c>
      <c r="E192" s="141" t="s">
        <v>705</v>
      </c>
      <c r="F192" s="142" t="s">
        <v>706</v>
      </c>
      <c r="G192" s="143" t="s">
        <v>185</v>
      </c>
      <c r="H192" s="144">
        <v>3</v>
      </c>
      <c r="I192" s="145">
        <v>47.92</v>
      </c>
      <c r="J192" s="145">
        <f t="shared" si="40"/>
        <v>143.76</v>
      </c>
      <c r="K192" s="146"/>
      <c r="L192" s="29"/>
      <c r="M192" s="147" t="s">
        <v>1</v>
      </c>
      <c r="N192" s="148" t="s">
        <v>37</v>
      </c>
      <c r="O192" s="149">
        <v>0</v>
      </c>
      <c r="P192" s="149">
        <f t="shared" si="41"/>
        <v>0</v>
      </c>
      <c r="Q192" s="149">
        <v>0</v>
      </c>
      <c r="R192" s="149">
        <f t="shared" si="42"/>
        <v>0</v>
      </c>
      <c r="S192" s="149">
        <v>0</v>
      </c>
      <c r="T192" s="150">
        <f t="shared" si="43"/>
        <v>0</v>
      </c>
      <c r="AR192" s="151" t="s">
        <v>189</v>
      </c>
      <c r="AT192" s="151" t="s">
        <v>151</v>
      </c>
      <c r="AU192" s="151" t="s">
        <v>83</v>
      </c>
      <c r="AY192" s="17" t="s">
        <v>148</v>
      </c>
      <c r="BE192" s="152">
        <f t="shared" si="44"/>
        <v>0</v>
      </c>
      <c r="BF192" s="152">
        <f t="shared" si="45"/>
        <v>143.76</v>
      </c>
      <c r="BG192" s="152">
        <f t="shared" si="46"/>
        <v>0</v>
      </c>
      <c r="BH192" s="152">
        <f t="shared" si="47"/>
        <v>0</v>
      </c>
      <c r="BI192" s="152">
        <f t="shared" si="48"/>
        <v>0</v>
      </c>
      <c r="BJ192" s="17" t="s">
        <v>83</v>
      </c>
      <c r="BK192" s="152">
        <f t="shared" si="49"/>
        <v>143.76</v>
      </c>
      <c r="BL192" s="17" t="s">
        <v>189</v>
      </c>
      <c r="BM192" s="151" t="s">
        <v>707</v>
      </c>
    </row>
    <row r="193" spans="2:65" s="1" customFormat="1" ht="33" customHeight="1">
      <c r="B193" s="139"/>
      <c r="C193" s="170" t="s">
        <v>285</v>
      </c>
      <c r="D193" s="170" t="s">
        <v>408</v>
      </c>
      <c r="E193" s="171" t="s">
        <v>708</v>
      </c>
      <c r="F193" s="172" t="s">
        <v>709</v>
      </c>
      <c r="G193" s="173" t="s">
        <v>185</v>
      </c>
      <c r="H193" s="174">
        <v>3</v>
      </c>
      <c r="I193" s="175">
        <v>258.2</v>
      </c>
      <c r="J193" s="175">
        <f t="shared" si="40"/>
        <v>774.6</v>
      </c>
      <c r="K193" s="176"/>
      <c r="L193" s="177"/>
      <c r="M193" s="178" t="s">
        <v>1</v>
      </c>
      <c r="N193" s="179" t="s">
        <v>37</v>
      </c>
      <c r="O193" s="149">
        <v>0</v>
      </c>
      <c r="P193" s="149">
        <f t="shared" si="41"/>
        <v>0</v>
      </c>
      <c r="Q193" s="149">
        <v>0</v>
      </c>
      <c r="R193" s="149">
        <f t="shared" si="42"/>
        <v>0</v>
      </c>
      <c r="S193" s="149">
        <v>0</v>
      </c>
      <c r="T193" s="150">
        <f t="shared" si="43"/>
        <v>0</v>
      </c>
      <c r="AR193" s="151" t="s">
        <v>226</v>
      </c>
      <c r="AT193" s="151" t="s">
        <v>408</v>
      </c>
      <c r="AU193" s="151" t="s">
        <v>83</v>
      </c>
      <c r="AY193" s="17" t="s">
        <v>148</v>
      </c>
      <c r="BE193" s="152">
        <f t="shared" si="44"/>
        <v>0</v>
      </c>
      <c r="BF193" s="152">
        <f t="shared" si="45"/>
        <v>774.6</v>
      </c>
      <c r="BG193" s="152">
        <f t="shared" si="46"/>
        <v>0</v>
      </c>
      <c r="BH193" s="152">
        <f t="shared" si="47"/>
        <v>0</v>
      </c>
      <c r="BI193" s="152">
        <f t="shared" si="48"/>
        <v>0</v>
      </c>
      <c r="BJ193" s="17" t="s">
        <v>83</v>
      </c>
      <c r="BK193" s="152">
        <f t="shared" si="49"/>
        <v>774.6</v>
      </c>
      <c r="BL193" s="17" t="s">
        <v>189</v>
      </c>
      <c r="BM193" s="151" t="s">
        <v>710</v>
      </c>
    </row>
    <row r="194" spans="2:65" s="1" customFormat="1" ht="16.5" customHeight="1">
      <c r="B194" s="139"/>
      <c r="C194" s="140" t="s">
        <v>711</v>
      </c>
      <c r="D194" s="140" t="s">
        <v>151</v>
      </c>
      <c r="E194" s="141" t="s">
        <v>712</v>
      </c>
      <c r="F194" s="142" t="s">
        <v>713</v>
      </c>
      <c r="G194" s="143" t="s">
        <v>185</v>
      </c>
      <c r="H194" s="144">
        <v>4</v>
      </c>
      <c r="I194" s="145">
        <v>8.14</v>
      </c>
      <c r="J194" s="145">
        <f t="shared" si="40"/>
        <v>32.56</v>
      </c>
      <c r="K194" s="146"/>
      <c r="L194" s="29"/>
      <c r="M194" s="147" t="s">
        <v>1</v>
      </c>
      <c r="N194" s="148" t="s">
        <v>37</v>
      </c>
      <c r="O194" s="149">
        <v>0</v>
      </c>
      <c r="P194" s="149">
        <f t="shared" si="41"/>
        <v>0</v>
      </c>
      <c r="Q194" s="149">
        <v>0</v>
      </c>
      <c r="R194" s="149">
        <f t="shared" si="42"/>
        <v>0</v>
      </c>
      <c r="S194" s="149">
        <v>0</v>
      </c>
      <c r="T194" s="150">
        <f t="shared" si="43"/>
        <v>0</v>
      </c>
      <c r="AR194" s="151" t="s">
        <v>189</v>
      </c>
      <c r="AT194" s="151" t="s">
        <v>151</v>
      </c>
      <c r="AU194" s="151" t="s">
        <v>83</v>
      </c>
      <c r="AY194" s="17" t="s">
        <v>148</v>
      </c>
      <c r="BE194" s="152">
        <f t="shared" si="44"/>
        <v>0</v>
      </c>
      <c r="BF194" s="152">
        <f t="shared" si="45"/>
        <v>32.56</v>
      </c>
      <c r="BG194" s="152">
        <f t="shared" si="46"/>
        <v>0</v>
      </c>
      <c r="BH194" s="152">
        <f t="shared" si="47"/>
        <v>0</v>
      </c>
      <c r="BI194" s="152">
        <f t="shared" si="48"/>
        <v>0</v>
      </c>
      <c r="BJ194" s="17" t="s">
        <v>83</v>
      </c>
      <c r="BK194" s="152">
        <f t="shared" si="49"/>
        <v>32.56</v>
      </c>
      <c r="BL194" s="17" t="s">
        <v>189</v>
      </c>
      <c r="BM194" s="151" t="s">
        <v>714</v>
      </c>
    </row>
    <row r="195" spans="2:65" s="1" customFormat="1" ht="16.5" customHeight="1">
      <c r="B195" s="139"/>
      <c r="C195" s="170" t="s">
        <v>293</v>
      </c>
      <c r="D195" s="170" t="s">
        <v>408</v>
      </c>
      <c r="E195" s="171" t="s">
        <v>715</v>
      </c>
      <c r="F195" s="172" t="s">
        <v>716</v>
      </c>
      <c r="G195" s="173" t="s">
        <v>185</v>
      </c>
      <c r="H195" s="174">
        <v>1</v>
      </c>
      <c r="I195" s="175">
        <v>79.599999999999994</v>
      </c>
      <c r="J195" s="175">
        <f t="shared" si="40"/>
        <v>79.599999999999994</v>
      </c>
      <c r="K195" s="176"/>
      <c r="L195" s="177"/>
      <c r="M195" s="178" t="s">
        <v>1</v>
      </c>
      <c r="N195" s="179" t="s">
        <v>37</v>
      </c>
      <c r="O195" s="149">
        <v>0</v>
      </c>
      <c r="P195" s="149">
        <f t="shared" si="41"/>
        <v>0</v>
      </c>
      <c r="Q195" s="149">
        <v>0</v>
      </c>
      <c r="R195" s="149">
        <f t="shared" si="42"/>
        <v>0</v>
      </c>
      <c r="S195" s="149">
        <v>0</v>
      </c>
      <c r="T195" s="150">
        <f t="shared" si="43"/>
        <v>0</v>
      </c>
      <c r="AR195" s="151" t="s">
        <v>226</v>
      </c>
      <c r="AT195" s="151" t="s">
        <v>408</v>
      </c>
      <c r="AU195" s="151" t="s">
        <v>83</v>
      </c>
      <c r="AY195" s="17" t="s">
        <v>148</v>
      </c>
      <c r="BE195" s="152">
        <f t="shared" si="44"/>
        <v>0</v>
      </c>
      <c r="BF195" s="152">
        <f t="shared" si="45"/>
        <v>79.599999999999994</v>
      </c>
      <c r="BG195" s="152">
        <f t="shared" si="46"/>
        <v>0</v>
      </c>
      <c r="BH195" s="152">
        <f t="shared" si="47"/>
        <v>0</v>
      </c>
      <c r="BI195" s="152">
        <f t="shared" si="48"/>
        <v>0</v>
      </c>
      <c r="BJ195" s="17" t="s">
        <v>83</v>
      </c>
      <c r="BK195" s="152">
        <f t="shared" si="49"/>
        <v>79.599999999999994</v>
      </c>
      <c r="BL195" s="17" t="s">
        <v>189</v>
      </c>
      <c r="BM195" s="151" t="s">
        <v>717</v>
      </c>
    </row>
    <row r="196" spans="2:65" s="1" customFormat="1" ht="16.5" customHeight="1">
      <c r="B196" s="139"/>
      <c r="C196" s="170" t="s">
        <v>718</v>
      </c>
      <c r="D196" s="170" t="s">
        <v>408</v>
      </c>
      <c r="E196" s="171" t="s">
        <v>719</v>
      </c>
      <c r="F196" s="172" t="s">
        <v>720</v>
      </c>
      <c r="G196" s="173" t="s">
        <v>185</v>
      </c>
      <c r="H196" s="174">
        <v>2</v>
      </c>
      <c r="I196" s="175">
        <v>140.13</v>
      </c>
      <c r="J196" s="175">
        <f t="shared" si="40"/>
        <v>280.26</v>
      </c>
      <c r="K196" s="176"/>
      <c r="L196" s="177"/>
      <c r="M196" s="178" t="s">
        <v>1</v>
      </c>
      <c r="N196" s="179" t="s">
        <v>37</v>
      </c>
      <c r="O196" s="149">
        <v>0</v>
      </c>
      <c r="P196" s="149">
        <f t="shared" si="41"/>
        <v>0</v>
      </c>
      <c r="Q196" s="149">
        <v>0</v>
      </c>
      <c r="R196" s="149">
        <f t="shared" si="42"/>
        <v>0</v>
      </c>
      <c r="S196" s="149">
        <v>0</v>
      </c>
      <c r="T196" s="150">
        <f t="shared" si="43"/>
        <v>0</v>
      </c>
      <c r="AR196" s="151" t="s">
        <v>226</v>
      </c>
      <c r="AT196" s="151" t="s">
        <v>408</v>
      </c>
      <c r="AU196" s="151" t="s">
        <v>83</v>
      </c>
      <c r="AY196" s="17" t="s">
        <v>148</v>
      </c>
      <c r="BE196" s="152">
        <f t="shared" si="44"/>
        <v>0</v>
      </c>
      <c r="BF196" s="152">
        <f t="shared" si="45"/>
        <v>280.26</v>
      </c>
      <c r="BG196" s="152">
        <f t="shared" si="46"/>
        <v>0</v>
      </c>
      <c r="BH196" s="152">
        <f t="shared" si="47"/>
        <v>0</v>
      </c>
      <c r="BI196" s="152">
        <f t="shared" si="48"/>
        <v>0</v>
      </c>
      <c r="BJ196" s="17" t="s">
        <v>83</v>
      </c>
      <c r="BK196" s="152">
        <f t="shared" si="49"/>
        <v>280.26</v>
      </c>
      <c r="BL196" s="17" t="s">
        <v>189</v>
      </c>
      <c r="BM196" s="151" t="s">
        <v>721</v>
      </c>
    </row>
    <row r="197" spans="2:65" s="1" customFormat="1" ht="24.25" customHeight="1">
      <c r="B197" s="139"/>
      <c r="C197" s="140" t="s">
        <v>299</v>
      </c>
      <c r="D197" s="140" t="s">
        <v>151</v>
      </c>
      <c r="E197" s="141" t="s">
        <v>722</v>
      </c>
      <c r="F197" s="142" t="s">
        <v>723</v>
      </c>
      <c r="G197" s="143" t="s">
        <v>702</v>
      </c>
      <c r="H197" s="144">
        <v>14</v>
      </c>
      <c r="I197" s="145">
        <v>5.53</v>
      </c>
      <c r="J197" s="145">
        <f t="shared" si="40"/>
        <v>77.42</v>
      </c>
      <c r="K197" s="146"/>
      <c r="L197" s="29"/>
      <c r="M197" s="147" t="s">
        <v>1</v>
      </c>
      <c r="N197" s="148" t="s">
        <v>37</v>
      </c>
      <c r="O197" s="149">
        <v>0</v>
      </c>
      <c r="P197" s="149">
        <f t="shared" si="41"/>
        <v>0</v>
      </c>
      <c r="Q197" s="149">
        <v>0</v>
      </c>
      <c r="R197" s="149">
        <f t="shared" si="42"/>
        <v>0</v>
      </c>
      <c r="S197" s="149">
        <v>0</v>
      </c>
      <c r="T197" s="150">
        <f t="shared" si="43"/>
        <v>0</v>
      </c>
      <c r="AR197" s="151" t="s">
        <v>189</v>
      </c>
      <c r="AT197" s="151" t="s">
        <v>151</v>
      </c>
      <c r="AU197" s="151" t="s">
        <v>83</v>
      </c>
      <c r="AY197" s="17" t="s">
        <v>148</v>
      </c>
      <c r="BE197" s="152">
        <f t="shared" si="44"/>
        <v>0</v>
      </c>
      <c r="BF197" s="152">
        <f t="shared" si="45"/>
        <v>77.42</v>
      </c>
      <c r="BG197" s="152">
        <f t="shared" si="46"/>
        <v>0</v>
      </c>
      <c r="BH197" s="152">
        <f t="shared" si="47"/>
        <v>0</v>
      </c>
      <c r="BI197" s="152">
        <f t="shared" si="48"/>
        <v>0</v>
      </c>
      <c r="BJ197" s="17" t="s">
        <v>83</v>
      </c>
      <c r="BK197" s="152">
        <f t="shared" si="49"/>
        <v>77.42</v>
      </c>
      <c r="BL197" s="17" t="s">
        <v>189</v>
      </c>
      <c r="BM197" s="151" t="s">
        <v>724</v>
      </c>
    </row>
    <row r="198" spans="2:65" s="1" customFormat="1" ht="24.25" customHeight="1">
      <c r="B198" s="139"/>
      <c r="C198" s="140" t="s">
        <v>725</v>
      </c>
      <c r="D198" s="140" t="s">
        <v>151</v>
      </c>
      <c r="E198" s="141" t="s">
        <v>726</v>
      </c>
      <c r="F198" s="142" t="s">
        <v>727</v>
      </c>
      <c r="G198" s="143" t="s">
        <v>185</v>
      </c>
      <c r="H198" s="144">
        <v>17</v>
      </c>
      <c r="I198" s="145">
        <v>33.619999999999997</v>
      </c>
      <c r="J198" s="145">
        <f t="shared" si="40"/>
        <v>571.54</v>
      </c>
      <c r="K198" s="146"/>
      <c r="L198" s="29"/>
      <c r="M198" s="147" t="s">
        <v>1</v>
      </c>
      <c r="N198" s="148" t="s">
        <v>37</v>
      </c>
      <c r="O198" s="149">
        <v>0</v>
      </c>
      <c r="P198" s="149">
        <f t="shared" si="41"/>
        <v>0</v>
      </c>
      <c r="Q198" s="149">
        <v>0</v>
      </c>
      <c r="R198" s="149">
        <f t="shared" si="42"/>
        <v>0</v>
      </c>
      <c r="S198" s="149">
        <v>0</v>
      </c>
      <c r="T198" s="150">
        <f t="shared" si="43"/>
        <v>0</v>
      </c>
      <c r="AR198" s="151" t="s">
        <v>189</v>
      </c>
      <c r="AT198" s="151" t="s">
        <v>151</v>
      </c>
      <c r="AU198" s="151" t="s">
        <v>83</v>
      </c>
      <c r="AY198" s="17" t="s">
        <v>148</v>
      </c>
      <c r="BE198" s="152">
        <f t="shared" si="44"/>
        <v>0</v>
      </c>
      <c r="BF198" s="152">
        <f t="shared" si="45"/>
        <v>571.54</v>
      </c>
      <c r="BG198" s="152">
        <f t="shared" si="46"/>
        <v>0</v>
      </c>
      <c r="BH198" s="152">
        <f t="shared" si="47"/>
        <v>0</v>
      </c>
      <c r="BI198" s="152">
        <f t="shared" si="48"/>
        <v>0</v>
      </c>
      <c r="BJ198" s="17" t="s">
        <v>83</v>
      </c>
      <c r="BK198" s="152">
        <f t="shared" si="49"/>
        <v>571.54</v>
      </c>
      <c r="BL198" s="17" t="s">
        <v>189</v>
      </c>
      <c r="BM198" s="151" t="s">
        <v>728</v>
      </c>
    </row>
    <row r="199" spans="2:65" s="1" customFormat="1" ht="21.75" customHeight="1">
      <c r="B199" s="139"/>
      <c r="C199" s="170" t="s">
        <v>304</v>
      </c>
      <c r="D199" s="170" t="s">
        <v>408</v>
      </c>
      <c r="E199" s="171" t="s">
        <v>729</v>
      </c>
      <c r="F199" s="172" t="s">
        <v>730</v>
      </c>
      <c r="G199" s="173" t="s">
        <v>185</v>
      </c>
      <c r="H199" s="174">
        <v>15</v>
      </c>
      <c r="I199" s="175">
        <v>81.83</v>
      </c>
      <c r="J199" s="175">
        <f t="shared" si="40"/>
        <v>1227.45</v>
      </c>
      <c r="K199" s="176"/>
      <c r="L199" s="177"/>
      <c r="M199" s="178" t="s">
        <v>1</v>
      </c>
      <c r="N199" s="179" t="s">
        <v>37</v>
      </c>
      <c r="O199" s="149">
        <v>0</v>
      </c>
      <c r="P199" s="149">
        <f t="shared" si="41"/>
        <v>0</v>
      </c>
      <c r="Q199" s="149">
        <v>0</v>
      </c>
      <c r="R199" s="149">
        <f t="shared" si="42"/>
        <v>0</v>
      </c>
      <c r="S199" s="149">
        <v>0</v>
      </c>
      <c r="T199" s="150">
        <f t="shared" si="43"/>
        <v>0</v>
      </c>
      <c r="AR199" s="151" t="s">
        <v>226</v>
      </c>
      <c r="AT199" s="151" t="s">
        <v>408</v>
      </c>
      <c r="AU199" s="151" t="s">
        <v>83</v>
      </c>
      <c r="AY199" s="17" t="s">
        <v>148</v>
      </c>
      <c r="BE199" s="152">
        <f t="shared" si="44"/>
        <v>0</v>
      </c>
      <c r="BF199" s="152">
        <f t="shared" si="45"/>
        <v>1227.45</v>
      </c>
      <c r="BG199" s="152">
        <f t="shared" si="46"/>
        <v>0</v>
      </c>
      <c r="BH199" s="152">
        <f t="shared" si="47"/>
        <v>0</v>
      </c>
      <c r="BI199" s="152">
        <f t="shared" si="48"/>
        <v>0</v>
      </c>
      <c r="BJ199" s="17" t="s">
        <v>83</v>
      </c>
      <c r="BK199" s="152">
        <f t="shared" si="49"/>
        <v>1227.45</v>
      </c>
      <c r="BL199" s="17" t="s">
        <v>189</v>
      </c>
      <c r="BM199" s="151" t="s">
        <v>731</v>
      </c>
    </row>
    <row r="200" spans="2:65" s="1" customFormat="1" ht="27" customHeight="1">
      <c r="B200" s="139"/>
      <c r="C200" s="170" t="s">
        <v>732</v>
      </c>
      <c r="D200" s="170" t="s">
        <v>408</v>
      </c>
      <c r="E200" s="171" t="s">
        <v>733</v>
      </c>
      <c r="F200" s="172" t="s">
        <v>734</v>
      </c>
      <c r="G200" s="173" t="s">
        <v>185</v>
      </c>
      <c r="H200" s="174">
        <v>2</v>
      </c>
      <c r="I200" s="175">
        <v>355</v>
      </c>
      <c r="J200" s="175">
        <f t="shared" si="40"/>
        <v>710</v>
      </c>
      <c r="K200" s="176"/>
      <c r="L200" s="177"/>
      <c r="M200" s="178" t="s">
        <v>1</v>
      </c>
      <c r="N200" s="179" t="s">
        <v>37</v>
      </c>
      <c r="O200" s="149">
        <v>0</v>
      </c>
      <c r="P200" s="149">
        <f t="shared" si="41"/>
        <v>0</v>
      </c>
      <c r="Q200" s="149">
        <v>0</v>
      </c>
      <c r="R200" s="149">
        <f t="shared" si="42"/>
        <v>0</v>
      </c>
      <c r="S200" s="149">
        <v>0</v>
      </c>
      <c r="T200" s="150">
        <f t="shared" si="43"/>
        <v>0</v>
      </c>
      <c r="AR200" s="151" t="s">
        <v>226</v>
      </c>
      <c r="AT200" s="151" t="s">
        <v>408</v>
      </c>
      <c r="AU200" s="151" t="s">
        <v>83</v>
      </c>
      <c r="AY200" s="17" t="s">
        <v>148</v>
      </c>
      <c r="BE200" s="152">
        <f t="shared" si="44"/>
        <v>0</v>
      </c>
      <c r="BF200" s="152">
        <f t="shared" si="45"/>
        <v>710</v>
      </c>
      <c r="BG200" s="152">
        <f t="shared" si="46"/>
        <v>0</v>
      </c>
      <c r="BH200" s="152">
        <f t="shared" si="47"/>
        <v>0</v>
      </c>
      <c r="BI200" s="152">
        <f t="shared" si="48"/>
        <v>0</v>
      </c>
      <c r="BJ200" s="17" t="s">
        <v>83</v>
      </c>
      <c r="BK200" s="152">
        <f t="shared" si="49"/>
        <v>710</v>
      </c>
      <c r="BL200" s="17" t="s">
        <v>189</v>
      </c>
      <c r="BM200" s="151" t="s">
        <v>735</v>
      </c>
    </row>
    <row r="201" spans="2:65" s="1" customFormat="1" ht="16.5" customHeight="1">
      <c r="B201" s="139"/>
      <c r="C201" s="140" t="s">
        <v>311</v>
      </c>
      <c r="D201" s="140" t="s">
        <v>151</v>
      </c>
      <c r="E201" s="141" t="s">
        <v>736</v>
      </c>
      <c r="F201" s="142" t="s">
        <v>737</v>
      </c>
      <c r="G201" s="143" t="s">
        <v>185</v>
      </c>
      <c r="H201" s="144">
        <v>1</v>
      </c>
      <c r="I201" s="145">
        <v>56.72</v>
      </c>
      <c r="J201" s="145">
        <f t="shared" si="40"/>
        <v>56.72</v>
      </c>
      <c r="K201" s="146"/>
      <c r="L201" s="29"/>
      <c r="M201" s="147" t="s">
        <v>1</v>
      </c>
      <c r="N201" s="148" t="s">
        <v>37</v>
      </c>
      <c r="O201" s="149">
        <v>0</v>
      </c>
      <c r="P201" s="149">
        <f t="shared" si="41"/>
        <v>0</v>
      </c>
      <c r="Q201" s="149">
        <v>0</v>
      </c>
      <c r="R201" s="149">
        <f t="shared" si="42"/>
        <v>0</v>
      </c>
      <c r="S201" s="149">
        <v>0</v>
      </c>
      <c r="T201" s="150">
        <f t="shared" si="43"/>
        <v>0</v>
      </c>
      <c r="AR201" s="151" t="s">
        <v>189</v>
      </c>
      <c r="AT201" s="151" t="s">
        <v>151</v>
      </c>
      <c r="AU201" s="151" t="s">
        <v>83</v>
      </c>
      <c r="AY201" s="17" t="s">
        <v>148</v>
      </c>
      <c r="BE201" s="152">
        <f t="shared" si="44"/>
        <v>0</v>
      </c>
      <c r="BF201" s="152">
        <f t="shared" si="45"/>
        <v>56.72</v>
      </c>
      <c r="BG201" s="152">
        <f t="shared" si="46"/>
        <v>0</v>
      </c>
      <c r="BH201" s="152">
        <f t="shared" si="47"/>
        <v>0</v>
      </c>
      <c r="BI201" s="152">
        <f t="shared" si="48"/>
        <v>0</v>
      </c>
      <c r="BJ201" s="17" t="s">
        <v>83</v>
      </c>
      <c r="BK201" s="152">
        <f t="shared" si="49"/>
        <v>56.72</v>
      </c>
      <c r="BL201" s="17" t="s">
        <v>189</v>
      </c>
      <c r="BM201" s="151" t="s">
        <v>738</v>
      </c>
    </row>
    <row r="202" spans="2:65" s="1" customFormat="1" ht="16.5" customHeight="1">
      <c r="B202" s="139"/>
      <c r="C202" s="170" t="s">
        <v>739</v>
      </c>
      <c r="D202" s="170" t="s">
        <v>408</v>
      </c>
      <c r="E202" s="171" t="s">
        <v>740</v>
      </c>
      <c r="F202" s="172" t="s">
        <v>741</v>
      </c>
      <c r="G202" s="173" t="s">
        <v>185</v>
      </c>
      <c r="H202" s="174">
        <v>1</v>
      </c>
      <c r="I202" s="175">
        <v>268.57</v>
      </c>
      <c r="J202" s="175">
        <f t="shared" si="40"/>
        <v>268.57</v>
      </c>
      <c r="K202" s="176"/>
      <c r="L202" s="177"/>
      <c r="M202" s="178" t="s">
        <v>1</v>
      </c>
      <c r="N202" s="179" t="s">
        <v>37</v>
      </c>
      <c r="O202" s="149">
        <v>0</v>
      </c>
      <c r="P202" s="149">
        <f t="shared" si="41"/>
        <v>0</v>
      </c>
      <c r="Q202" s="149">
        <v>0</v>
      </c>
      <c r="R202" s="149">
        <f t="shared" si="42"/>
        <v>0</v>
      </c>
      <c r="S202" s="149">
        <v>0</v>
      </c>
      <c r="T202" s="150">
        <f t="shared" si="43"/>
        <v>0</v>
      </c>
      <c r="AR202" s="151" t="s">
        <v>226</v>
      </c>
      <c r="AT202" s="151" t="s">
        <v>408</v>
      </c>
      <c r="AU202" s="151" t="s">
        <v>83</v>
      </c>
      <c r="AY202" s="17" t="s">
        <v>148</v>
      </c>
      <c r="BE202" s="152">
        <f t="shared" si="44"/>
        <v>0</v>
      </c>
      <c r="BF202" s="152">
        <f t="shared" si="45"/>
        <v>268.57</v>
      </c>
      <c r="BG202" s="152">
        <f t="shared" si="46"/>
        <v>0</v>
      </c>
      <c r="BH202" s="152">
        <f t="shared" si="47"/>
        <v>0</v>
      </c>
      <c r="BI202" s="152">
        <f t="shared" si="48"/>
        <v>0</v>
      </c>
      <c r="BJ202" s="17" t="s">
        <v>83</v>
      </c>
      <c r="BK202" s="152">
        <f t="shared" si="49"/>
        <v>268.57</v>
      </c>
      <c r="BL202" s="17" t="s">
        <v>189</v>
      </c>
      <c r="BM202" s="151" t="s">
        <v>742</v>
      </c>
    </row>
    <row r="203" spans="2:65" s="1" customFormat="1" ht="16.5" customHeight="1">
      <c r="B203" s="139"/>
      <c r="C203" s="140" t="s">
        <v>314</v>
      </c>
      <c r="D203" s="140" t="s">
        <v>151</v>
      </c>
      <c r="E203" s="141" t="s">
        <v>743</v>
      </c>
      <c r="F203" s="142" t="s">
        <v>744</v>
      </c>
      <c r="G203" s="143" t="s">
        <v>185</v>
      </c>
      <c r="H203" s="144">
        <v>3</v>
      </c>
      <c r="I203" s="145">
        <v>2.68</v>
      </c>
      <c r="J203" s="145">
        <f t="shared" si="40"/>
        <v>8.0399999999999991</v>
      </c>
      <c r="K203" s="146"/>
      <c r="L203" s="29"/>
      <c r="M203" s="147" t="s">
        <v>1</v>
      </c>
      <c r="N203" s="148" t="s">
        <v>37</v>
      </c>
      <c r="O203" s="149">
        <v>0</v>
      </c>
      <c r="P203" s="149">
        <f t="shared" si="41"/>
        <v>0</v>
      </c>
      <c r="Q203" s="149">
        <v>0</v>
      </c>
      <c r="R203" s="149">
        <f t="shared" si="42"/>
        <v>0</v>
      </c>
      <c r="S203" s="149">
        <v>0</v>
      </c>
      <c r="T203" s="150">
        <f t="shared" si="43"/>
        <v>0</v>
      </c>
      <c r="AR203" s="151" t="s">
        <v>189</v>
      </c>
      <c r="AT203" s="151" t="s">
        <v>151</v>
      </c>
      <c r="AU203" s="151" t="s">
        <v>83</v>
      </c>
      <c r="AY203" s="17" t="s">
        <v>148</v>
      </c>
      <c r="BE203" s="152">
        <f t="shared" si="44"/>
        <v>0</v>
      </c>
      <c r="BF203" s="152">
        <f t="shared" si="45"/>
        <v>8.0399999999999991</v>
      </c>
      <c r="BG203" s="152">
        <f t="shared" si="46"/>
        <v>0</v>
      </c>
      <c r="BH203" s="152">
        <f t="shared" si="47"/>
        <v>0</v>
      </c>
      <c r="BI203" s="152">
        <f t="shared" si="48"/>
        <v>0</v>
      </c>
      <c r="BJ203" s="17" t="s">
        <v>83</v>
      </c>
      <c r="BK203" s="152">
        <f t="shared" si="49"/>
        <v>8.0399999999999991</v>
      </c>
      <c r="BL203" s="17" t="s">
        <v>189</v>
      </c>
      <c r="BM203" s="151" t="s">
        <v>745</v>
      </c>
    </row>
    <row r="204" spans="2:65" s="1" customFormat="1" ht="16.5" customHeight="1">
      <c r="B204" s="139"/>
      <c r="C204" s="170" t="s">
        <v>746</v>
      </c>
      <c r="D204" s="170" t="s">
        <v>408</v>
      </c>
      <c r="E204" s="171" t="s">
        <v>747</v>
      </c>
      <c r="F204" s="172" t="s">
        <v>748</v>
      </c>
      <c r="G204" s="173" t="s">
        <v>185</v>
      </c>
      <c r="H204" s="174">
        <v>3</v>
      </c>
      <c r="I204" s="175">
        <v>28.17</v>
      </c>
      <c r="J204" s="175">
        <f t="shared" si="40"/>
        <v>84.51</v>
      </c>
      <c r="K204" s="176"/>
      <c r="L204" s="177"/>
      <c r="M204" s="178" t="s">
        <v>1</v>
      </c>
      <c r="N204" s="179" t="s">
        <v>37</v>
      </c>
      <c r="O204" s="149">
        <v>0</v>
      </c>
      <c r="P204" s="149">
        <f t="shared" si="41"/>
        <v>0</v>
      </c>
      <c r="Q204" s="149">
        <v>0</v>
      </c>
      <c r="R204" s="149">
        <f t="shared" si="42"/>
        <v>0</v>
      </c>
      <c r="S204" s="149">
        <v>0</v>
      </c>
      <c r="T204" s="150">
        <f t="shared" si="43"/>
        <v>0</v>
      </c>
      <c r="AR204" s="151" t="s">
        <v>226</v>
      </c>
      <c r="AT204" s="151" t="s">
        <v>408</v>
      </c>
      <c r="AU204" s="151" t="s">
        <v>83</v>
      </c>
      <c r="AY204" s="17" t="s">
        <v>148</v>
      </c>
      <c r="BE204" s="152">
        <f t="shared" si="44"/>
        <v>0</v>
      </c>
      <c r="BF204" s="152">
        <f t="shared" si="45"/>
        <v>84.51</v>
      </c>
      <c r="BG204" s="152">
        <f t="shared" si="46"/>
        <v>0</v>
      </c>
      <c r="BH204" s="152">
        <f t="shared" si="47"/>
        <v>0</v>
      </c>
      <c r="BI204" s="152">
        <f t="shared" si="48"/>
        <v>0</v>
      </c>
      <c r="BJ204" s="17" t="s">
        <v>83</v>
      </c>
      <c r="BK204" s="152">
        <f t="shared" si="49"/>
        <v>84.51</v>
      </c>
      <c r="BL204" s="17" t="s">
        <v>189</v>
      </c>
      <c r="BM204" s="151" t="s">
        <v>749</v>
      </c>
    </row>
    <row r="205" spans="2:65" s="1" customFormat="1" ht="21.75" customHeight="1">
      <c r="B205" s="139"/>
      <c r="C205" s="140" t="s">
        <v>318</v>
      </c>
      <c r="D205" s="140" t="s">
        <v>151</v>
      </c>
      <c r="E205" s="141" t="s">
        <v>750</v>
      </c>
      <c r="F205" s="142" t="s">
        <v>751</v>
      </c>
      <c r="G205" s="143" t="s">
        <v>185</v>
      </c>
      <c r="H205" s="144">
        <v>8</v>
      </c>
      <c r="I205" s="145">
        <v>3.43</v>
      </c>
      <c r="J205" s="145">
        <f t="shared" si="40"/>
        <v>27.44</v>
      </c>
      <c r="K205" s="146"/>
      <c r="L205" s="29"/>
      <c r="M205" s="147" t="s">
        <v>1</v>
      </c>
      <c r="N205" s="148" t="s">
        <v>37</v>
      </c>
      <c r="O205" s="149">
        <v>0</v>
      </c>
      <c r="P205" s="149">
        <f t="shared" si="41"/>
        <v>0</v>
      </c>
      <c r="Q205" s="149">
        <v>0</v>
      </c>
      <c r="R205" s="149">
        <f t="shared" si="42"/>
        <v>0</v>
      </c>
      <c r="S205" s="149">
        <v>0</v>
      </c>
      <c r="T205" s="150">
        <f t="shared" si="43"/>
        <v>0</v>
      </c>
      <c r="AR205" s="151" t="s">
        <v>189</v>
      </c>
      <c r="AT205" s="151" t="s">
        <v>151</v>
      </c>
      <c r="AU205" s="151" t="s">
        <v>83</v>
      </c>
      <c r="AY205" s="17" t="s">
        <v>148</v>
      </c>
      <c r="BE205" s="152">
        <f t="shared" si="44"/>
        <v>0</v>
      </c>
      <c r="BF205" s="152">
        <f t="shared" si="45"/>
        <v>27.44</v>
      </c>
      <c r="BG205" s="152">
        <f t="shared" si="46"/>
        <v>0</v>
      </c>
      <c r="BH205" s="152">
        <f t="shared" si="47"/>
        <v>0</v>
      </c>
      <c r="BI205" s="152">
        <f t="shared" si="48"/>
        <v>0</v>
      </c>
      <c r="BJ205" s="17" t="s">
        <v>83</v>
      </c>
      <c r="BK205" s="152">
        <f t="shared" si="49"/>
        <v>27.44</v>
      </c>
      <c r="BL205" s="17" t="s">
        <v>189</v>
      </c>
      <c r="BM205" s="151" t="s">
        <v>752</v>
      </c>
    </row>
    <row r="206" spans="2:65" s="1" customFormat="1" ht="21.75" customHeight="1">
      <c r="B206" s="139"/>
      <c r="C206" s="170" t="s">
        <v>753</v>
      </c>
      <c r="D206" s="170" t="s">
        <v>408</v>
      </c>
      <c r="E206" s="171" t="s">
        <v>754</v>
      </c>
      <c r="F206" s="172" t="s">
        <v>755</v>
      </c>
      <c r="G206" s="173" t="s">
        <v>185</v>
      </c>
      <c r="H206" s="174">
        <v>4</v>
      </c>
      <c r="I206" s="175">
        <v>97.97</v>
      </c>
      <c r="J206" s="175">
        <f t="shared" si="40"/>
        <v>391.88</v>
      </c>
      <c r="K206" s="176"/>
      <c r="L206" s="177"/>
      <c r="M206" s="178" t="s">
        <v>1</v>
      </c>
      <c r="N206" s="179" t="s">
        <v>37</v>
      </c>
      <c r="O206" s="149">
        <v>0</v>
      </c>
      <c r="P206" s="149">
        <f t="shared" si="41"/>
        <v>0</v>
      </c>
      <c r="Q206" s="149">
        <v>0</v>
      </c>
      <c r="R206" s="149">
        <f t="shared" si="42"/>
        <v>0</v>
      </c>
      <c r="S206" s="149">
        <v>0</v>
      </c>
      <c r="T206" s="150">
        <f t="shared" si="43"/>
        <v>0</v>
      </c>
      <c r="AR206" s="151" t="s">
        <v>226</v>
      </c>
      <c r="AT206" s="151" t="s">
        <v>408</v>
      </c>
      <c r="AU206" s="151" t="s">
        <v>83</v>
      </c>
      <c r="AY206" s="17" t="s">
        <v>148</v>
      </c>
      <c r="BE206" s="152">
        <f t="shared" si="44"/>
        <v>0</v>
      </c>
      <c r="BF206" s="152">
        <f t="shared" si="45"/>
        <v>391.88</v>
      </c>
      <c r="BG206" s="152">
        <f t="shared" si="46"/>
        <v>0</v>
      </c>
      <c r="BH206" s="152">
        <f t="shared" si="47"/>
        <v>0</v>
      </c>
      <c r="BI206" s="152">
        <f t="shared" si="48"/>
        <v>0</v>
      </c>
      <c r="BJ206" s="17" t="s">
        <v>83</v>
      </c>
      <c r="BK206" s="152">
        <f t="shared" si="49"/>
        <v>391.88</v>
      </c>
      <c r="BL206" s="17" t="s">
        <v>189</v>
      </c>
      <c r="BM206" s="151" t="s">
        <v>756</v>
      </c>
    </row>
    <row r="207" spans="2:65" s="1" customFormat="1" ht="21.75" customHeight="1">
      <c r="B207" s="139"/>
      <c r="C207" s="170" t="s">
        <v>321</v>
      </c>
      <c r="D207" s="170" t="s">
        <v>408</v>
      </c>
      <c r="E207" s="171" t="s">
        <v>757</v>
      </c>
      <c r="F207" s="172" t="s">
        <v>758</v>
      </c>
      <c r="G207" s="173" t="s">
        <v>185</v>
      </c>
      <c r="H207" s="174">
        <v>4</v>
      </c>
      <c r="I207" s="175">
        <v>105.63</v>
      </c>
      <c r="J207" s="175">
        <f t="shared" si="40"/>
        <v>422.52</v>
      </c>
      <c r="K207" s="176"/>
      <c r="L207" s="177"/>
      <c r="M207" s="178" t="s">
        <v>1</v>
      </c>
      <c r="N207" s="179" t="s">
        <v>37</v>
      </c>
      <c r="O207" s="149">
        <v>0</v>
      </c>
      <c r="P207" s="149">
        <f t="shared" si="41"/>
        <v>0</v>
      </c>
      <c r="Q207" s="149">
        <v>0</v>
      </c>
      <c r="R207" s="149">
        <f t="shared" si="42"/>
        <v>0</v>
      </c>
      <c r="S207" s="149">
        <v>0</v>
      </c>
      <c r="T207" s="150">
        <f t="shared" si="43"/>
        <v>0</v>
      </c>
      <c r="AR207" s="151" t="s">
        <v>226</v>
      </c>
      <c r="AT207" s="151" t="s">
        <v>408</v>
      </c>
      <c r="AU207" s="151" t="s">
        <v>83</v>
      </c>
      <c r="AY207" s="17" t="s">
        <v>148</v>
      </c>
      <c r="BE207" s="152">
        <f t="shared" si="44"/>
        <v>0</v>
      </c>
      <c r="BF207" s="152">
        <f t="shared" si="45"/>
        <v>422.52</v>
      </c>
      <c r="BG207" s="152">
        <f t="shared" si="46"/>
        <v>0</v>
      </c>
      <c r="BH207" s="152">
        <f t="shared" si="47"/>
        <v>0</v>
      </c>
      <c r="BI207" s="152">
        <f t="shared" si="48"/>
        <v>0</v>
      </c>
      <c r="BJ207" s="17" t="s">
        <v>83</v>
      </c>
      <c r="BK207" s="152">
        <f t="shared" si="49"/>
        <v>422.52</v>
      </c>
      <c r="BL207" s="17" t="s">
        <v>189</v>
      </c>
      <c r="BM207" s="151" t="s">
        <v>759</v>
      </c>
    </row>
    <row r="208" spans="2:65" s="1" customFormat="1" ht="24.25" customHeight="1">
      <c r="B208" s="139"/>
      <c r="C208" s="140" t="s">
        <v>760</v>
      </c>
      <c r="D208" s="140" t="s">
        <v>151</v>
      </c>
      <c r="E208" s="141" t="s">
        <v>761</v>
      </c>
      <c r="F208" s="142" t="s">
        <v>762</v>
      </c>
      <c r="G208" s="143" t="s">
        <v>185</v>
      </c>
      <c r="H208" s="144">
        <v>2</v>
      </c>
      <c r="I208" s="145">
        <v>6.44</v>
      </c>
      <c r="J208" s="145">
        <f t="shared" si="40"/>
        <v>12.88</v>
      </c>
      <c r="K208" s="146"/>
      <c r="L208" s="29"/>
      <c r="M208" s="147" t="s">
        <v>1</v>
      </c>
      <c r="N208" s="148" t="s">
        <v>37</v>
      </c>
      <c r="O208" s="149">
        <v>0</v>
      </c>
      <c r="P208" s="149">
        <f t="shared" si="41"/>
        <v>0</v>
      </c>
      <c r="Q208" s="149">
        <v>0</v>
      </c>
      <c r="R208" s="149">
        <f t="shared" si="42"/>
        <v>0</v>
      </c>
      <c r="S208" s="149">
        <v>0</v>
      </c>
      <c r="T208" s="150">
        <f t="shared" si="43"/>
        <v>0</v>
      </c>
      <c r="AR208" s="151" t="s">
        <v>189</v>
      </c>
      <c r="AT208" s="151" t="s">
        <v>151</v>
      </c>
      <c r="AU208" s="151" t="s">
        <v>83</v>
      </c>
      <c r="AY208" s="17" t="s">
        <v>148</v>
      </c>
      <c r="BE208" s="152">
        <f t="shared" si="44"/>
        <v>0</v>
      </c>
      <c r="BF208" s="152">
        <f t="shared" si="45"/>
        <v>12.88</v>
      </c>
      <c r="BG208" s="152">
        <f t="shared" si="46"/>
        <v>0</v>
      </c>
      <c r="BH208" s="152">
        <f t="shared" si="47"/>
        <v>0</v>
      </c>
      <c r="BI208" s="152">
        <f t="shared" si="48"/>
        <v>0</v>
      </c>
      <c r="BJ208" s="17" t="s">
        <v>83</v>
      </c>
      <c r="BK208" s="152">
        <f t="shared" si="49"/>
        <v>12.88</v>
      </c>
      <c r="BL208" s="17" t="s">
        <v>189</v>
      </c>
      <c r="BM208" s="151" t="s">
        <v>763</v>
      </c>
    </row>
    <row r="209" spans="2:65" s="1" customFormat="1" ht="16.5" customHeight="1">
      <c r="B209" s="139"/>
      <c r="C209" s="170" t="s">
        <v>325</v>
      </c>
      <c r="D209" s="170" t="s">
        <v>408</v>
      </c>
      <c r="E209" s="171" t="s">
        <v>764</v>
      </c>
      <c r="F209" s="172" t="s">
        <v>765</v>
      </c>
      <c r="G209" s="173" t="s">
        <v>185</v>
      </c>
      <c r="H209" s="174">
        <v>2</v>
      </c>
      <c r="I209" s="175">
        <v>227.69</v>
      </c>
      <c r="J209" s="175">
        <f t="shared" si="40"/>
        <v>455.38</v>
      </c>
      <c r="K209" s="176"/>
      <c r="L209" s="177"/>
      <c r="M209" s="178" t="s">
        <v>1</v>
      </c>
      <c r="N209" s="179" t="s">
        <v>37</v>
      </c>
      <c r="O209" s="149">
        <v>0</v>
      </c>
      <c r="P209" s="149">
        <f t="shared" si="41"/>
        <v>0</v>
      </c>
      <c r="Q209" s="149">
        <v>0</v>
      </c>
      <c r="R209" s="149">
        <f t="shared" si="42"/>
        <v>0</v>
      </c>
      <c r="S209" s="149">
        <v>0</v>
      </c>
      <c r="T209" s="150">
        <f t="shared" si="43"/>
        <v>0</v>
      </c>
      <c r="AR209" s="151" t="s">
        <v>226</v>
      </c>
      <c r="AT209" s="151" t="s">
        <v>408</v>
      </c>
      <c r="AU209" s="151" t="s">
        <v>83</v>
      </c>
      <c r="AY209" s="17" t="s">
        <v>148</v>
      </c>
      <c r="BE209" s="152">
        <f t="shared" si="44"/>
        <v>0</v>
      </c>
      <c r="BF209" s="152">
        <f t="shared" si="45"/>
        <v>455.38</v>
      </c>
      <c r="BG209" s="152">
        <f t="shared" si="46"/>
        <v>0</v>
      </c>
      <c r="BH209" s="152">
        <f t="shared" si="47"/>
        <v>0</v>
      </c>
      <c r="BI209" s="152">
        <f t="shared" si="48"/>
        <v>0</v>
      </c>
      <c r="BJ209" s="17" t="s">
        <v>83</v>
      </c>
      <c r="BK209" s="152">
        <f t="shared" si="49"/>
        <v>455.38</v>
      </c>
      <c r="BL209" s="17" t="s">
        <v>189</v>
      </c>
      <c r="BM209" s="151" t="s">
        <v>766</v>
      </c>
    </row>
    <row r="210" spans="2:65" s="1" customFormat="1" ht="37.75" customHeight="1">
      <c r="B210" s="139"/>
      <c r="C210" s="140" t="s">
        <v>767</v>
      </c>
      <c r="D210" s="140" t="s">
        <v>151</v>
      </c>
      <c r="E210" s="141" t="s">
        <v>768</v>
      </c>
      <c r="F210" s="142" t="s">
        <v>769</v>
      </c>
      <c r="G210" s="143" t="s">
        <v>259</v>
      </c>
      <c r="H210" s="144">
        <v>0.34699999999999998</v>
      </c>
      <c r="I210" s="145">
        <v>67.319999999999993</v>
      </c>
      <c r="J210" s="145">
        <f t="shared" si="40"/>
        <v>23.36</v>
      </c>
      <c r="K210" s="146"/>
      <c r="L210" s="29"/>
      <c r="M210" s="147" t="s">
        <v>1</v>
      </c>
      <c r="N210" s="148" t="s">
        <v>37</v>
      </c>
      <c r="O210" s="149">
        <v>0</v>
      </c>
      <c r="P210" s="149">
        <f t="shared" si="41"/>
        <v>0</v>
      </c>
      <c r="Q210" s="149">
        <v>0</v>
      </c>
      <c r="R210" s="149">
        <f t="shared" si="42"/>
        <v>0</v>
      </c>
      <c r="S210" s="149">
        <v>0</v>
      </c>
      <c r="T210" s="150">
        <f t="shared" si="43"/>
        <v>0</v>
      </c>
      <c r="AR210" s="151" t="s">
        <v>189</v>
      </c>
      <c r="AT210" s="151" t="s">
        <v>151</v>
      </c>
      <c r="AU210" s="151" t="s">
        <v>83</v>
      </c>
      <c r="AY210" s="17" t="s">
        <v>148</v>
      </c>
      <c r="BE210" s="152">
        <f t="shared" si="44"/>
        <v>0</v>
      </c>
      <c r="BF210" s="152">
        <f t="shared" si="45"/>
        <v>23.36</v>
      </c>
      <c r="BG210" s="152">
        <f t="shared" si="46"/>
        <v>0</v>
      </c>
      <c r="BH210" s="152">
        <f t="shared" si="47"/>
        <v>0</v>
      </c>
      <c r="BI210" s="152">
        <f t="shared" si="48"/>
        <v>0</v>
      </c>
      <c r="BJ210" s="17" t="s">
        <v>83</v>
      </c>
      <c r="BK210" s="152">
        <f t="shared" si="49"/>
        <v>23.36</v>
      </c>
      <c r="BL210" s="17" t="s">
        <v>189</v>
      </c>
      <c r="BM210" s="151" t="s">
        <v>770</v>
      </c>
    </row>
    <row r="211" spans="2:65" s="1" customFormat="1" ht="16.5" customHeight="1">
      <c r="B211" s="139"/>
      <c r="C211" s="140" t="s">
        <v>328</v>
      </c>
      <c r="D211" s="140" t="s">
        <v>151</v>
      </c>
      <c r="E211" s="141" t="s">
        <v>771</v>
      </c>
      <c r="F211" s="142" t="s">
        <v>772</v>
      </c>
      <c r="G211" s="143" t="s">
        <v>185</v>
      </c>
      <c r="H211" s="144">
        <v>14</v>
      </c>
      <c r="I211" s="145">
        <v>1.75</v>
      </c>
      <c r="J211" s="145">
        <f t="shared" si="40"/>
        <v>24.5</v>
      </c>
      <c r="K211" s="146"/>
      <c r="L211" s="29"/>
      <c r="M211" s="147" t="s">
        <v>1</v>
      </c>
      <c r="N211" s="148" t="s">
        <v>37</v>
      </c>
      <c r="O211" s="149">
        <v>0</v>
      </c>
      <c r="P211" s="149">
        <f t="shared" si="41"/>
        <v>0</v>
      </c>
      <c r="Q211" s="149">
        <v>0</v>
      </c>
      <c r="R211" s="149">
        <f t="shared" si="42"/>
        <v>0</v>
      </c>
      <c r="S211" s="149">
        <v>0</v>
      </c>
      <c r="T211" s="150">
        <f t="shared" si="43"/>
        <v>0</v>
      </c>
      <c r="AR211" s="151" t="s">
        <v>189</v>
      </c>
      <c r="AT211" s="151" t="s">
        <v>151</v>
      </c>
      <c r="AU211" s="151" t="s">
        <v>83</v>
      </c>
      <c r="AY211" s="17" t="s">
        <v>148</v>
      </c>
      <c r="BE211" s="152">
        <f t="shared" si="44"/>
        <v>0</v>
      </c>
      <c r="BF211" s="152">
        <f t="shared" si="45"/>
        <v>24.5</v>
      </c>
      <c r="BG211" s="152">
        <f t="shared" si="46"/>
        <v>0</v>
      </c>
      <c r="BH211" s="152">
        <f t="shared" si="47"/>
        <v>0</v>
      </c>
      <c r="BI211" s="152">
        <f t="shared" si="48"/>
        <v>0</v>
      </c>
      <c r="BJ211" s="17" t="s">
        <v>83</v>
      </c>
      <c r="BK211" s="152">
        <f t="shared" si="49"/>
        <v>24.5</v>
      </c>
      <c r="BL211" s="17" t="s">
        <v>189</v>
      </c>
      <c r="BM211" s="151" t="s">
        <v>773</v>
      </c>
    </row>
    <row r="212" spans="2:65" s="1" customFormat="1" ht="21.75" customHeight="1">
      <c r="B212" s="139"/>
      <c r="C212" s="140" t="s">
        <v>774</v>
      </c>
      <c r="D212" s="140" t="s">
        <v>151</v>
      </c>
      <c r="E212" s="141" t="s">
        <v>775</v>
      </c>
      <c r="F212" s="142" t="s">
        <v>776</v>
      </c>
      <c r="G212" s="143" t="s">
        <v>185</v>
      </c>
      <c r="H212" s="144">
        <v>3</v>
      </c>
      <c r="I212" s="145">
        <v>6.06</v>
      </c>
      <c r="J212" s="145">
        <f t="shared" si="40"/>
        <v>18.18</v>
      </c>
      <c r="K212" s="146"/>
      <c r="L212" s="29"/>
      <c r="M212" s="147" t="s">
        <v>1</v>
      </c>
      <c r="N212" s="148" t="s">
        <v>37</v>
      </c>
      <c r="O212" s="149">
        <v>0</v>
      </c>
      <c r="P212" s="149">
        <f t="shared" si="41"/>
        <v>0</v>
      </c>
      <c r="Q212" s="149">
        <v>0</v>
      </c>
      <c r="R212" s="149">
        <f t="shared" si="42"/>
        <v>0</v>
      </c>
      <c r="S212" s="149">
        <v>0</v>
      </c>
      <c r="T212" s="150">
        <f t="shared" si="43"/>
        <v>0</v>
      </c>
      <c r="AR212" s="151" t="s">
        <v>189</v>
      </c>
      <c r="AT212" s="151" t="s">
        <v>151</v>
      </c>
      <c r="AU212" s="151" t="s">
        <v>83</v>
      </c>
      <c r="AY212" s="17" t="s">
        <v>148</v>
      </c>
      <c r="BE212" s="152">
        <f t="shared" si="44"/>
        <v>0</v>
      </c>
      <c r="BF212" s="152">
        <f t="shared" si="45"/>
        <v>18.18</v>
      </c>
      <c r="BG212" s="152">
        <f t="shared" si="46"/>
        <v>0</v>
      </c>
      <c r="BH212" s="152">
        <f t="shared" si="47"/>
        <v>0</v>
      </c>
      <c r="BI212" s="152">
        <f t="shared" si="48"/>
        <v>0</v>
      </c>
      <c r="BJ212" s="17" t="s">
        <v>83</v>
      </c>
      <c r="BK212" s="152">
        <f t="shared" si="49"/>
        <v>18.18</v>
      </c>
      <c r="BL212" s="17" t="s">
        <v>189</v>
      </c>
      <c r="BM212" s="151" t="s">
        <v>777</v>
      </c>
    </row>
    <row r="213" spans="2:65" s="1" customFormat="1" ht="24.25" customHeight="1">
      <c r="B213" s="139"/>
      <c r="C213" s="170" t="s">
        <v>333</v>
      </c>
      <c r="D213" s="170" t="s">
        <v>408</v>
      </c>
      <c r="E213" s="171" t="s">
        <v>778</v>
      </c>
      <c r="F213" s="172" t="s">
        <v>779</v>
      </c>
      <c r="G213" s="173" t="s">
        <v>185</v>
      </c>
      <c r="H213" s="174">
        <v>3</v>
      </c>
      <c r="I213" s="175">
        <v>8.2799999999999994</v>
      </c>
      <c r="J213" s="175">
        <f t="shared" si="40"/>
        <v>24.84</v>
      </c>
      <c r="K213" s="176"/>
      <c r="L213" s="177"/>
      <c r="M213" s="178" t="s">
        <v>1</v>
      </c>
      <c r="N213" s="179" t="s">
        <v>37</v>
      </c>
      <c r="O213" s="149">
        <v>0</v>
      </c>
      <c r="P213" s="149">
        <f t="shared" si="41"/>
        <v>0</v>
      </c>
      <c r="Q213" s="149">
        <v>0</v>
      </c>
      <c r="R213" s="149">
        <f t="shared" si="42"/>
        <v>0</v>
      </c>
      <c r="S213" s="149">
        <v>0</v>
      </c>
      <c r="T213" s="150">
        <f t="shared" si="43"/>
        <v>0</v>
      </c>
      <c r="AR213" s="151" t="s">
        <v>226</v>
      </c>
      <c r="AT213" s="151" t="s">
        <v>408</v>
      </c>
      <c r="AU213" s="151" t="s">
        <v>83</v>
      </c>
      <c r="AY213" s="17" t="s">
        <v>148</v>
      </c>
      <c r="BE213" s="152">
        <f t="shared" si="44"/>
        <v>0</v>
      </c>
      <c r="BF213" s="152">
        <f t="shared" si="45"/>
        <v>24.84</v>
      </c>
      <c r="BG213" s="152">
        <f t="shared" si="46"/>
        <v>0</v>
      </c>
      <c r="BH213" s="152">
        <f t="shared" si="47"/>
        <v>0</v>
      </c>
      <c r="BI213" s="152">
        <f t="shared" si="48"/>
        <v>0</v>
      </c>
      <c r="BJ213" s="17" t="s">
        <v>83</v>
      </c>
      <c r="BK213" s="152">
        <f t="shared" si="49"/>
        <v>24.84</v>
      </c>
      <c r="BL213" s="17" t="s">
        <v>189</v>
      </c>
      <c r="BM213" s="151" t="s">
        <v>780</v>
      </c>
    </row>
    <row r="214" spans="2:65" s="1" customFormat="1" ht="33" customHeight="1">
      <c r="B214" s="139"/>
      <c r="C214" s="170" t="s">
        <v>781</v>
      </c>
      <c r="D214" s="170" t="s">
        <v>408</v>
      </c>
      <c r="E214" s="171" t="s">
        <v>782</v>
      </c>
      <c r="F214" s="172" t="s">
        <v>783</v>
      </c>
      <c r="G214" s="173" t="s">
        <v>185</v>
      </c>
      <c r="H214" s="174">
        <v>3</v>
      </c>
      <c r="I214" s="175">
        <v>7.09</v>
      </c>
      <c r="J214" s="175">
        <f t="shared" si="40"/>
        <v>21.27</v>
      </c>
      <c r="K214" s="176"/>
      <c r="L214" s="177"/>
      <c r="M214" s="178" t="s">
        <v>1</v>
      </c>
      <c r="N214" s="179" t="s">
        <v>37</v>
      </c>
      <c r="O214" s="149">
        <v>0</v>
      </c>
      <c r="P214" s="149">
        <f t="shared" si="41"/>
        <v>0</v>
      </c>
      <c r="Q214" s="149">
        <v>0</v>
      </c>
      <c r="R214" s="149">
        <f t="shared" si="42"/>
        <v>0</v>
      </c>
      <c r="S214" s="149">
        <v>0</v>
      </c>
      <c r="T214" s="150">
        <f t="shared" si="43"/>
        <v>0</v>
      </c>
      <c r="AR214" s="151" t="s">
        <v>226</v>
      </c>
      <c r="AT214" s="151" t="s">
        <v>408</v>
      </c>
      <c r="AU214" s="151" t="s">
        <v>83</v>
      </c>
      <c r="AY214" s="17" t="s">
        <v>148</v>
      </c>
      <c r="BE214" s="152">
        <f t="shared" si="44"/>
        <v>0</v>
      </c>
      <c r="BF214" s="152">
        <f t="shared" si="45"/>
        <v>21.27</v>
      </c>
      <c r="BG214" s="152">
        <f t="shared" si="46"/>
        <v>0</v>
      </c>
      <c r="BH214" s="152">
        <f t="shared" si="47"/>
        <v>0</v>
      </c>
      <c r="BI214" s="152">
        <f t="shared" si="48"/>
        <v>0</v>
      </c>
      <c r="BJ214" s="17" t="s">
        <v>83</v>
      </c>
      <c r="BK214" s="152">
        <f t="shared" si="49"/>
        <v>21.27</v>
      </c>
      <c r="BL214" s="17" t="s">
        <v>189</v>
      </c>
      <c r="BM214" s="151" t="s">
        <v>784</v>
      </c>
    </row>
    <row r="215" spans="2:65" s="1" customFormat="1" ht="16.5" customHeight="1">
      <c r="B215" s="139"/>
      <c r="C215" s="140" t="s">
        <v>338</v>
      </c>
      <c r="D215" s="140" t="s">
        <v>151</v>
      </c>
      <c r="E215" s="141" t="s">
        <v>785</v>
      </c>
      <c r="F215" s="142" t="s">
        <v>786</v>
      </c>
      <c r="G215" s="143" t="s">
        <v>185</v>
      </c>
      <c r="H215" s="144">
        <v>34</v>
      </c>
      <c r="I215" s="145">
        <v>7.29</v>
      </c>
      <c r="J215" s="145">
        <f t="shared" si="40"/>
        <v>247.86</v>
      </c>
      <c r="K215" s="146"/>
      <c r="L215" s="29"/>
      <c r="M215" s="147" t="s">
        <v>1</v>
      </c>
      <c r="N215" s="148" t="s">
        <v>37</v>
      </c>
      <c r="O215" s="149">
        <v>0</v>
      </c>
      <c r="P215" s="149">
        <f t="shared" si="41"/>
        <v>0</v>
      </c>
      <c r="Q215" s="149">
        <v>0</v>
      </c>
      <c r="R215" s="149">
        <f t="shared" si="42"/>
        <v>0</v>
      </c>
      <c r="S215" s="149">
        <v>0</v>
      </c>
      <c r="T215" s="150">
        <f t="shared" si="43"/>
        <v>0</v>
      </c>
      <c r="AR215" s="151" t="s">
        <v>189</v>
      </c>
      <c r="AT215" s="151" t="s">
        <v>151</v>
      </c>
      <c r="AU215" s="151" t="s">
        <v>83</v>
      </c>
      <c r="AY215" s="17" t="s">
        <v>148</v>
      </c>
      <c r="BE215" s="152">
        <f t="shared" si="44"/>
        <v>0</v>
      </c>
      <c r="BF215" s="152">
        <f t="shared" si="45"/>
        <v>247.86</v>
      </c>
      <c r="BG215" s="152">
        <f t="shared" si="46"/>
        <v>0</v>
      </c>
      <c r="BH215" s="152">
        <f t="shared" si="47"/>
        <v>0</v>
      </c>
      <c r="BI215" s="152">
        <f t="shared" si="48"/>
        <v>0</v>
      </c>
      <c r="BJ215" s="17" t="s">
        <v>83</v>
      </c>
      <c r="BK215" s="152">
        <f t="shared" si="49"/>
        <v>247.86</v>
      </c>
      <c r="BL215" s="17" t="s">
        <v>189</v>
      </c>
      <c r="BM215" s="151" t="s">
        <v>787</v>
      </c>
    </row>
    <row r="216" spans="2:65" s="1" customFormat="1" ht="24.25" customHeight="1">
      <c r="B216" s="139"/>
      <c r="C216" s="170" t="s">
        <v>788</v>
      </c>
      <c r="D216" s="170" t="s">
        <v>408</v>
      </c>
      <c r="E216" s="171" t="s">
        <v>789</v>
      </c>
      <c r="F216" s="172" t="s">
        <v>790</v>
      </c>
      <c r="G216" s="173" t="s">
        <v>185</v>
      </c>
      <c r="H216" s="174">
        <v>34</v>
      </c>
      <c r="I216" s="175">
        <v>11.02</v>
      </c>
      <c r="J216" s="175">
        <f t="shared" si="40"/>
        <v>374.68</v>
      </c>
      <c r="K216" s="176"/>
      <c r="L216" s="177"/>
      <c r="M216" s="178" t="s">
        <v>1</v>
      </c>
      <c r="N216" s="179" t="s">
        <v>37</v>
      </c>
      <c r="O216" s="149">
        <v>0</v>
      </c>
      <c r="P216" s="149">
        <f t="shared" si="41"/>
        <v>0</v>
      </c>
      <c r="Q216" s="149">
        <v>0</v>
      </c>
      <c r="R216" s="149">
        <f t="shared" si="42"/>
        <v>0</v>
      </c>
      <c r="S216" s="149">
        <v>0</v>
      </c>
      <c r="T216" s="150">
        <f t="shared" si="43"/>
        <v>0</v>
      </c>
      <c r="AR216" s="151" t="s">
        <v>226</v>
      </c>
      <c r="AT216" s="151" t="s">
        <v>408</v>
      </c>
      <c r="AU216" s="151" t="s">
        <v>83</v>
      </c>
      <c r="AY216" s="17" t="s">
        <v>148</v>
      </c>
      <c r="BE216" s="152">
        <f t="shared" si="44"/>
        <v>0</v>
      </c>
      <c r="BF216" s="152">
        <f t="shared" si="45"/>
        <v>374.68</v>
      </c>
      <c r="BG216" s="152">
        <f t="shared" si="46"/>
        <v>0</v>
      </c>
      <c r="BH216" s="152">
        <f t="shared" si="47"/>
        <v>0</v>
      </c>
      <c r="BI216" s="152">
        <f t="shared" si="48"/>
        <v>0</v>
      </c>
      <c r="BJ216" s="17" t="s">
        <v>83</v>
      </c>
      <c r="BK216" s="152">
        <f t="shared" si="49"/>
        <v>374.68</v>
      </c>
      <c r="BL216" s="17" t="s">
        <v>189</v>
      </c>
      <c r="BM216" s="151" t="s">
        <v>791</v>
      </c>
    </row>
    <row r="217" spans="2:65" s="1" customFormat="1" ht="24.25" customHeight="1">
      <c r="B217" s="139"/>
      <c r="C217" s="140" t="s">
        <v>343</v>
      </c>
      <c r="D217" s="140" t="s">
        <v>151</v>
      </c>
      <c r="E217" s="141" t="s">
        <v>792</v>
      </c>
      <c r="F217" s="142" t="s">
        <v>793</v>
      </c>
      <c r="G217" s="143" t="s">
        <v>702</v>
      </c>
      <c r="H217" s="144">
        <v>14</v>
      </c>
      <c r="I217" s="145">
        <v>4.04</v>
      </c>
      <c r="J217" s="145">
        <f t="shared" si="40"/>
        <v>56.56</v>
      </c>
      <c r="K217" s="146"/>
      <c r="L217" s="29"/>
      <c r="M217" s="147" t="s">
        <v>1</v>
      </c>
      <c r="N217" s="148" t="s">
        <v>37</v>
      </c>
      <c r="O217" s="149">
        <v>0</v>
      </c>
      <c r="P217" s="149">
        <f t="shared" si="41"/>
        <v>0</v>
      </c>
      <c r="Q217" s="149">
        <v>0</v>
      </c>
      <c r="R217" s="149">
        <f t="shared" si="42"/>
        <v>0</v>
      </c>
      <c r="S217" s="149">
        <v>0</v>
      </c>
      <c r="T217" s="150">
        <f t="shared" si="43"/>
        <v>0</v>
      </c>
      <c r="AR217" s="151" t="s">
        <v>189</v>
      </c>
      <c r="AT217" s="151" t="s">
        <v>151</v>
      </c>
      <c r="AU217" s="151" t="s">
        <v>83</v>
      </c>
      <c r="AY217" s="17" t="s">
        <v>148</v>
      </c>
      <c r="BE217" s="152">
        <f t="shared" si="44"/>
        <v>0</v>
      </c>
      <c r="BF217" s="152">
        <f t="shared" si="45"/>
        <v>56.56</v>
      </c>
      <c r="BG217" s="152">
        <f t="shared" si="46"/>
        <v>0</v>
      </c>
      <c r="BH217" s="152">
        <f t="shared" si="47"/>
        <v>0</v>
      </c>
      <c r="BI217" s="152">
        <f t="shared" si="48"/>
        <v>0</v>
      </c>
      <c r="BJ217" s="17" t="s">
        <v>83</v>
      </c>
      <c r="BK217" s="152">
        <f t="shared" si="49"/>
        <v>56.56</v>
      </c>
      <c r="BL217" s="17" t="s">
        <v>189</v>
      </c>
      <c r="BM217" s="151" t="s">
        <v>794</v>
      </c>
    </row>
    <row r="218" spans="2:65" s="1" customFormat="1" ht="33" customHeight="1">
      <c r="B218" s="139"/>
      <c r="C218" s="140" t="s">
        <v>795</v>
      </c>
      <c r="D218" s="140" t="s">
        <v>151</v>
      </c>
      <c r="E218" s="141" t="s">
        <v>796</v>
      </c>
      <c r="F218" s="142" t="s">
        <v>797</v>
      </c>
      <c r="G218" s="143" t="s">
        <v>185</v>
      </c>
      <c r="H218" s="144">
        <v>17</v>
      </c>
      <c r="I218" s="145">
        <v>13.61</v>
      </c>
      <c r="J218" s="145">
        <f t="shared" si="40"/>
        <v>231.37</v>
      </c>
      <c r="K218" s="146"/>
      <c r="L218" s="29"/>
      <c r="M218" s="147" t="s">
        <v>1</v>
      </c>
      <c r="N218" s="148" t="s">
        <v>37</v>
      </c>
      <c r="O218" s="149">
        <v>0</v>
      </c>
      <c r="P218" s="149">
        <f t="shared" si="41"/>
        <v>0</v>
      </c>
      <c r="Q218" s="149">
        <v>0</v>
      </c>
      <c r="R218" s="149">
        <f t="shared" si="42"/>
        <v>0</v>
      </c>
      <c r="S218" s="149">
        <v>0</v>
      </c>
      <c r="T218" s="150">
        <f t="shared" si="43"/>
        <v>0</v>
      </c>
      <c r="AR218" s="151" t="s">
        <v>189</v>
      </c>
      <c r="AT218" s="151" t="s">
        <v>151</v>
      </c>
      <c r="AU218" s="151" t="s">
        <v>83</v>
      </c>
      <c r="AY218" s="17" t="s">
        <v>148</v>
      </c>
      <c r="BE218" s="152">
        <f t="shared" si="44"/>
        <v>0</v>
      </c>
      <c r="BF218" s="152">
        <f t="shared" si="45"/>
        <v>231.37</v>
      </c>
      <c r="BG218" s="152">
        <f t="shared" si="46"/>
        <v>0</v>
      </c>
      <c r="BH218" s="152">
        <f t="shared" si="47"/>
        <v>0</v>
      </c>
      <c r="BI218" s="152">
        <f t="shared" si="48"/>
        <v>0</v>
      </c>
      <c r="BJ218" s="17" t="s">
        <v>83</v>
      </c>
      <c r="BK218" s="152">
        <f t="shared" si="49"/>
        <v>231.37</v>
      </c>
      <c r="BL218" s="17" t="s">
        <v>189</v>
      </c>
      <c r="BM218" s="151" t="s">
        <v>798</v>
      </c>
    </row>
    <row r="219" spans="2:65" s="1" customFormat="1" ht="16.5" customHeight="1">
      <c r="B219" s="139"/>
      <c r="C219" s="170" t="s">
        <v>350</v>
      </c>
      <c r="D219" s="170" t="s">
        <v>408</v>
      </c>
      <c r="E219" s="171" t="s">
        <v>799</v>
      </c>
      <c r="F219" s="172" t="s">
        <v>800</v>
      </c>
      <c r="G219" s="173" t="s">
        <v>185</v>
      </c>
      <c r="H219" s="174">
        <v>17</v>
      </c>
      <c r="I219" s="175">
        <v>63.98</v>
      </c>
      <c r="J219" s="175">
        <f t="shared" si="40"/>
        <v>1087.6600000000001</v>
      </c>
      <c r="K219" s="176"/>
      <c r="L219" s="177"/>
      <c r="M219" s="178" t="s">
        <v>1</v>
      </c>
      <c r="N219" s="179" t="s">
        <v>37</v>
      </c>
      <c r="O219" s="149">
        <v>0</v>
      </c>
      <c r="P219" s="149">
        <f t="shared" si="41"/>
        <v>0</v>
      </c>
      <c r="Q219" s="149">
        <v>0</v>
      </c>
      <c r="R219" s="149">
        <f t="shared" si="42"/>
        <v>0</v>
      </c>
      <c r="S219" s="149">
        <v>0</v>
      </c>
      <c r="T219" s="150">
        <f t="shared" si="43"/>
        <v>0</v>
      </c>
      <c r="AR219" s="151" t="s">
        <v>226</v>
      </c>
      <c r="AT219" s="151" t="s">
        <v>408</v>
      </c>
      <c r="AU219" s="151" t="s">
        <v>83</v>
      </c>
      <c r="AY219" s="17" t="s">
        <v>148</v>
      </c>
      <c r="BE219" s="152">
        <f t="shared" si="44"/>
        <v>0</v>
      </c>
      <c r="BF219" s="152">
        <f t="shared" si="45"/>
        <v>1087.6600000000001</v>
      </c>
      <c r="BG219" s="152">
        <f t="shared" si="46"/>
        <v>0</v>
      </c>
      <c r="BH219" s="152">
        <f t="shared" si="47"/>
        <v>0</v>
      </c>
      <c r="BI219" s="152">
        <f t="shared" si="48"/>
        <v>0</v>
      </c>
      <c r="BJ219" s="17" t="s">
        <v>83</v>
      </c>
      <c r="BK219" s="152">
        <f t="shared" si="49"/>
        <v>1087.6600000000001</v>
      </c>
      <c r="BL219" s="17" t="s">
        <v>189</v>
      </c>
      <c r="BM219" s="151" t="s">
        <v>465</v>
      </c>
    </row>
    <row r="220" spans="2:65" s="1" customFormat="1" ht="21.75" customHeight="1">
      <c r="B220" s="139"/>
      <c r="C220" s="140" t="s">
        <v>801</v>
      </c>
      <c r="D220" s="140" t="s">
        <v>151</v>
      </c>
      <c r="E220" s="141" t="s">
        <v>802</v>
      </c>
      <c r="F220" s="142" t="s">
        <v>803</v>
      </c>
      <c r="G220" s="143" t="s">
        <v>185</v>
      </c>
      <c r="H220" s="144">
        <v>2</v>
      </c>
      <c r="I220" s="145">
        <v>3.58</v>
      </c>
      <c r="J220" s="145">
        <f t="shared" si="40"/>
        <v>7.16</v>
      </c>
      <c r="K220" s="146"/>
      <c r="L220" s="29"/>
      <c r="M220" s="147" t="s">
        <v>1</v>
      </c>
      <c r="N220" s="148" t="s">
        <v>37</v>
      </c>
      <c r="O220" s="149">
        <v>0</v>
      </c>
      <c r="P220" s="149">
        <f t="shared" si="41"/>
        <v>0</v>
      </c>
      <c r="Q220" s="149">
        <v>0</v>
      </c>
      <c r="R220" s="149">
        <f t="shared" si="42"/>
        <v>0</v>
      </c>
      <c r="S220" s="149">
        <v>0</v>
      </c>
      <c r="T220" s="150">
        <f t="shared" si="43"/>
        <v>0</v>
      </c>
      <c r="AR220" s="151" t="s">
        <v>189</v>
      </c>
      <c r="AT220" s="151" t="s">
        <v>151</v>
      </c>
      <c r="AU220" s="151" t="s">
        <v>83</v>
      </c>
      <c r="AY220" s="17" t="s">
        <v>148</v>
      </c>
      <c r="BE220" s="152">
        <f t="shared" si="44"/>
        <v>0</v>
      </c>
      <c r="BF220" s="152">
        <f t="shared" si="45"/>
        <v>7.16</v>
      </c>
      <c r="BG220" s="152">
        <f t="shared" si="46"/>
        <v>0</v>
      </c>
      <c r="BH220" s="152">
        <f t="shared" si="47"/>
        <v>0</v>
      </c>
      <c r="BI220" s="152">
        <f t="shared" si="48"/>
        <v>0</v>
      </c>
      <c r="BJ220" s="17" t="s">
        <v>83</v>
      </c>
      <c r="BK220" s="152">
        <f t="shared" si="49"/>
        <v>7.16</v>
      </c>
      <c r="BL220" s="17" t="s">
        <v>189</v>
      </c>
      <c r="BM220" s="151" t="s">
        <v>804</v>
      </c>
    </row>
    <row r="221" spans="2:65" s="1" customFormat="1" ht="16.5" customHeight="1">
      <c r="B221" s="139"/>
      <c r="C221" s="170" t="s">
        <v>358</v>
      </c>
      <c r="D221" s="170" t="s">
        <v>408</v>
      </c>
      <c r="E221" s="171" t="s">
        <v>805</v>
      </c>
      <c r="F221" s="172" t="s">
        <v>806</v>
      </c>
      <c r="G221" s="173" t="s">
        <v>185</v>
      </c>
      <c r="H221" s="174">
        <v>2</v>
      </c>
      <c r="I221" s="175">
        <v>74.040000000000006</v>
      </c>
      <c r="J221" s="175">
        <f t="shared" si="40"/>
        <v>148.08000000000001</v>
      </c>
      <c r="K221" s="176"/>
      <c r="L221" s="177"/>
      <c r="M221" s="178" t="s">
        <v>1</v>
      </c>
      <c r="N221" s="179" t="s">
        <v>37</v>
      </c>
      <c r="O221" s="149">
        <v>0</v>
      </c>
      <c r="P221" s="149">
        <f t="shared" si="41"/>
        <v>0</v>
      </c>
      <c r="Q221" s="149">
        <v>0</v>
      </c>
      <c r="R221" s="149">
        <f t="shared" si="42"/>
        <v>0</v>
      </c>
      <c r="S221" s="149">
        <v>0</v>
      </c>
      <c r="T221" s="150">
        <f t="shared" si="43"/>
        <v>0</v>
      </c>
      <c r="AR221" s="151" t="s">
        <v>226</v>
      </c>
      <c r="AT221" s="151" t="s">
        <v>408</v>
      </c>
      <c r="AU221" s="151" t="s">
        <v>83</v>
      </c>
      <c r="AY221" s="17" t="s">
        <v>148</v>
      </c>
      <c r="BE221" s="152">
        <f t="shared" si="44"/>
        <v>0</v>
      </c>
      <c r="BF221" s="152">
        <f t="shared" si="45"/>
        <v>148.08000000000001</v>
      </c>
      <c r="BG221" s="152">
        <f t="shared" si="46"/>
        <v>0</v>
      </c>
      <c r="BH221" s="152">
        <f t="shared" si="47"/>
        <v>0</v>
      </c>
      <c r="BI221" s="152">
        <f t="shared" si="48"/>
        <v>0</v>
      </c>
      <c r="BJ221" s="17" t="s">
        <v>83</v>
      </c>
      <c r="BK221" s="152">
        <f t="shared" si="49"/>
        <v>148.08000000000001</v>
      </c>
      <c r="BL221" s="17" t="s">
        <v>189</v>
      </c>
      <c r="BM221" s="151" t="s">
        <v>807</v>
      </c>
    </row>
    <row r="222" spans="2:65" s="1" customFormat="1" ht="21.75" customHeight="1">
      <c r="B222" s="139"/>
      <c r="C222" s="170" t="s">
        <v>808</v>
      </c>
      <c r="D222" s="170" t="s">
        <v>408</v>
      </c>
      <c r="E222" s="171" t="s">
        <v>809</v>
      </c>
      <c r="F222" s="172" t="s">
        <v>810</v>
      </c>
      <c r="G222" s="173" t="s">
        <v>185</v>
      </c>
      <c r="H222" s="174">
        <v>2</v>
      </c>
      <c r="I222" s="175">
        <v>86.81</v>
      </c>
      <c r="J222" s="175">
        <f t="shared" si="40"/>
        <v>173.62</v>
      </c>
      <c r="K222" s="176"/>
      <c r="L222" s="177"/>
      <c r="M222" s="178" t="s">
        <v>1</v>
      </c>
      <c r="N222" s="179" t="s">
        <v>37</v>
      </c>
      <c r="O222" s="149">
        <v>0</v>
      </c>
      <c r="P222" s="149">
        <f t="shared" si="41"/>
        <v>0</v>
      </c>
      <c r="Q222" s="149">
        <v>0</v>
      </c>
      <c r="R222" s="149">
        <f t="shared" si="42"/>
        <v>0</v>
      </c>
      <c r="S222" s="149">
        <v>0</v>
      </c>
      <c r="T222" s="150">
        <f t="shared" si="43"/>
        <v>0</v>
      </c>
      <c r="AR222" s="151" t="s">
        <v>226</v>
      </c>
      <c r="AT222" s="151" t="s">
        <v>408</v>
      </c>
      <c r="AU222" s="151" t="s">
        <v>83</v>
      </c>
      <c r="AY222" s="17" t="s">
        <v>148</v>
      </c>
      <c r="BE222" s="152">
        <f t="shared" si="44"/>
        <v>0</v>
      </c>
      <c r="BF222" s="152">
        <f t="shared" si="45"/>
        <v>173.62</v>
      </c>
      <c r="BG222" s="152">
        <f t="shared" si="46"/>
        <v>0</v>
      </c>
      <c r="BH222" s="152">
        <f t="shared" si="47"/>
        <v>0</v>
      </c>
      <c r="BI222" s="152">
        <f t="shared" si="48"/>
        <v>0</v>
      </c>
      <c r="BJ222" s="17" t="s">
        <v>83</v>
      </c>
      <c r="BK222" s="152">
        <f t="shared" si="49"/>
        <v>173.62</v>
      </c>
      <c r="BL222" s="17" t="s">
        <v>189</v>
      </c>
      <c r="BM222" s="151" t="s">
        <v>811</v>
      </c>
    </row>
    <row r="223" spans="2:65" s="1" customFormat="1" ht="24.25" customHeight="1">
      <c r="B223" s="139"/>
      <c r="C223" s="140" t="s">
        <v>487</v>
      </c>
      <c r="D223" s="140" t="s">
        <v>151</v>
      </c>
      <c r="E223" s="141" t="s">
        <v>812</v>
      </c>
      <c r="F223" s="142" t="s">
        <v>813</v>
      </c>
      <c r="G223" s="143" t="s">
        <v>185</v>
      </c>
      <c r="H223" s="144">
        <v>2</v>
      </c>
      <c r="I223" s="145">
        <v>2.9</v>
      </c>
      <c r="J223" s="145">
        <f t="shared" si="40"/>
        <v>5.8</v>
      </c>
      <c r="K223" s="146"/>
      <c r="L223" s="29"/>
      <c r="M223" s="147" t="s">
        <v>1</v>
      </c>
      <c r="N223" s="148" t="s">
        <v>37</v>
      </c>
      <c r="O223" s="149">
        <v>0</v>
      </c>
      <c r="P223" s="149">
        <f t="shared" si="41"/>
        <v>0</v>
      </c>
      <c r="Q223" s="149">
        <v>0</v>
      </c>
      <c r="R223" s="149">
        <f t="shared" si="42"/>
        <v>0</v>
      </c>
      <c r="S223" s="149">
        <v>0</v>
      </c>
      <c r="T223" s="150">
        <f t="shared" si="43"/>
        <v>0</v>
      </c>
      <c r="AR223" s="151" t="s">
        <v>189</v>
      </c>
      <c r="AT223" s="151" t="s">
        <v>151</v>
      </c>
      <c r="AU223" s="151" t="s">
        <v>83</v>
      </c>
      <c r="AY223" s="17" t="s">
        <v>148</v>
      </c>
      <c r="BE223" s="152">
        <f t="shared" si="44"/>
        <v>0</v>
      </c>
      <c r="BF223" s="152">
        <f t="shared" si="45"/>
        <v>5.8</v>
      </c>
      <c r="BG223" s="152">
        <f t="shared" si="46"/>
        <v>0</v>
      </c>
      <c r="BH223" s="152">
        <f t="shared" si="47"/>
        <v>0</v>
      </c>
      <c r="BI223" s="152">
        <f t="shared" si="48"/>
        <v>0</v>
      </c>
      <c r="BJ223" s="17" t="s">
        <v>83</v>
      </c>
      <c r="BK223" s="152">
        <f t="shared" si="49"/>
        <v>5.8</v>
      </c>
      <c r="BL223" s="17" t="s">
        <v>189</v>
      </c>
      <c r="BM223" s="151" t="s">
        <v>814</v>
      </c>
    </row>
    <row r="224" spans="2:65" s="1" customFormat="1" ht="37.75" customHeight="1">
      <c r="B224" s="139"/>
      <c r="C224" s="140" t="s">
        <v>815</v>
      </c>
      <c r="D224" s="140" t="s">
        <v>151</v>
      </c>
      <c r="E224" s="141" t="s">
        <v>816</v>
      </c>
      <c r="F224" s="142" t="s">
        <v>817</v>
      </c>
      <c r="G224" s="143" t="s">
        <v>185</v>
      </c>
      <c r="H224" s="144">
        <v>14</v>
      </c>
      <c r="I224" s="145">
        <v>1.44</v>
      </c>
      <c r="J224" s="145">
        <f t="shared" si="40"/>
        <v>20.16</v>
      </c>
      <c r="K224" s="146"/>
      <c r="L224" s="29"/>
      <c r="M224" s="147" t="s">
        <v>1</v>
      </c>
      <c r="N224" s="148" t="s">
        <v>37</v>
      </c>
      <c r="O224" s="149">
        <v>0</v>
      </c>
      <c r="P224" s="149">
        <f t="shared" si="41"/>
        <v>0</v>
      </c>
      <c r="Q224" s="149">
        <v>0</v>
      </c>
      <c r="R224" s="149">
        <f t="shared" si="42"/>
        <v>0</v>
      </c>
      <c r="S224" s="149">
        <v>0</v>
      </c>
      <c r="T224" s="150">
        <f t="shared" si="43"/>
        <v>0</v>
      </c>
      <c r="AR224" s="151" t="s">
        <v>189</v>
      </c>
      <c r="AT224" s="151" t="s">
        <v>151</v>
      </c>
      <c r="AU224" s="151" t="s">
        <v>83</v>
      </c>
      <c r="AY224" s="17" t="s">
        <v>148</v>
      </c>
      <c r="BE224" s="152">
        <f t="shared" si="44"/>
        <v>0</v>
      </c>
      <c r="BF224" s="152">
        <f t="shared" si="45"/>
        <v>20.16</v>
      </c>
      <c r="BG224" s="152">
        <f t="shared" si="46"/>
        <v>0</v>
      </c>
      <c r="BH224" s="152">
        <f t="shared" si="47"/>
        <v>0</v>
      </c>
      <c r="BI224" s="152">
        <f t="shared" si="48"/>
        <v>0</v>
      </c>
      <c r="BJ224" s="17" t="s">
        <v>83</v>
      </c>
      <c r="BK224" s="152">
        <f t="shared" si="49"/>
        <v>20.16</v>
      </c>
      <c r="BL224" s="17" t="s">
        <v>189</v>
      </c>
      <c r="BM224" s="151" t="s">
        <v>818</v>
      </c>
    </row>
    <row r="225" spans="2:65" s="1" customFormat="1" ht="24.25" customHeight="1">
      <c r="B225" s="139"/>
      <c r="C225" s="140" t="s">
        <v>492</v>
      </c>
      <c r="D225" s="140" t="s">
        <v>151</v>
      </c>
      <c r="E225" s="141" t="s">
        <v>819</v>
      </c>
      <c r="F225" s="142" t="s">
        <v>820</v>
      </c>
      <c r="G225" s="143" t="s">
        <v>185</v>
      </c>
      <c r="H225" s="144">
        <v>17</v>
      </c>
      <c r="I225" s="145">
        <v>7.78</v>
      </c>
      <c r="J225" s="145">
        <f t="shared" si="40"/>
        <v>132.26</v>
      </c>
      <c r="K225" s="146"/>
      <c r="L225" s="29"/>
      <c r="M225" s="147" t="s">
        <v>1</v>
      </c>
      <c r="N225" s="148" t="s">
        <v>37</v>
      </c>
      <c r="O225" s="149">
        <v>0</v>
      </c>
      <c r="P225" s="149">
        <f t="shared" si="41"/>
        <v>0</v>
      </c>
      <c r="Q225" s="149">
        <v>0</v>
      </c>
      <c r="R225" s="149">
        <f t="shared" si="42"/>
        <v>0</v>
      </c>
      <c r="S225" s="149">
        <v>0</v>
      </c>
      <c r="T225" s="150">
        <f t="shared" si="43"/>
        <v>0</v>
      </c>
      <c r="AR225" s="151" t="s">
        <v>189</v>
      </c>
      <c r="AT225" s="151" t="s">
        <v>151</v>
      </c>
      <c r="AU225" s="151" t="s">
        <v>83</v>
      </c>
      <c r="AY225" s="17" t="s">
        <v>148</v>
      </c>
      <c r="BE225" s="152">
        <f t="shared" si="44"/>
        <v>0</v>
      </c>
      <c r="BF225" s="152">
        <f t="shared" si="45"/>
        <v>132.26</v>
      </c>
      <c r="BG225" s="152">
        <f t="shared" si="46"/>
        <v>0</v>
      </c>
      <c r="BH225" s="152">
        <f t="shared" si="47"/>
        <v>0</v>
      </c>
      <c r="BI225" s="152">
        <f t="shared" si="48"/>
        <v>0</v>
      </c>
      <c r="BJ225" s="17" t="s">
        <v>83</v>
      </c>
      <c r="BK225" s="152">
        <f t="shared" si="49"/>
        <v>132.26</v>
      </c>
      <c r="BL225" s="17" t="s">
        <v>189</v>
      </c>
      <c r="BM225" s="151" t="s">
        <v>821</v>
      </c>
    </row>
    <row r="226" spans="2:65" s="1" customFormat="1" ht="21.75" customHeight="1">
      <c r="B226" s="139"/>
      <c r="C226" s="170" t="s">
        <v>822</v>
      </c>
      <c r="D226" s="170" t="s">
        <v>408</v>
      </c>
      <c r="E226" s="171" t="s">
        <v>823</v>
      </c>
      <c r="F226" s="172" t="s">
        <v>824</v>
      </c>
      <c r="G226" s="173" t="s">
        <v>185</v>
      </c>
      <c r="H226" s="174">
        <v>17</v>
      </c>
      <c r="I226" s="175">
        <v>23.35</v>
      </c>
      <c r="J226" s="175">
        <f t="shared" si="40"/>
        <v>396.95</v>
      </c>
      <c r="K226" s="176"/>
      <c r="L226" s="177"/>
      <c r="M226" s="178" t="s">
        <v>1</v>
      </c>
      <c r="N226" s="179" t="s">
        <v>37</v>
      </c>
      <c r="O226" s="149">
        <v>0</v>
      </c>
      <c r="P226" s="149">
        <f t="shared" si="41"/>
        <v>0</v>
      </c>
      <c r="Q226" s="149">
        <v>0</v>
      </c>
      <c r="R226" s="149">
        <f t="shared" si="42"/>
        <v>0</v>
      </c>
      <c r="S226" s="149">
        <v>0</v>
      </c>
      <c r="T226" s="150">
        <f t="shared" si="43"/>
        <v>0</v>
      </c>
      <c r="AR226" s="151" t="s">
        <v>226</v>
      </c>
      <c r="AT226" s="151" t="s">
        <v>408</v>
      </c>
      <c r="AU226" s="151" t="s">
        <v>83</v>
      </c>
      <c r="AY226" s="17" t="s">
        <v>148</v>
      </c>
      <c r="BE226" s="152">
        <f t="shared" si="44"/>
        <v>0</v>
      </c>
      <c r="BF226" s="152">
        <f t="shared" si="45"/>
        <v>396.95</v>
      </c>
      <c r="BG226" s="152">
        <f t="shared" si="46"/>
        <v>0</v>
      </c>
      <c r="BH226" s="152">
        <f t="shared" si="47"/>
        <v>0</v>
      </c>
      <c r="BI226" s="152">
        <f t="shared" si="48"/>
        <v>0</v>
      </c>
      <c r="BJ226" s="17" t="s">
        <v>83</v>
      </c>
      <c r="BK226" s="152">
        <f t="shared" si="49"/>
        <v>396.95</v>
      </c>
      <c r="BL226" s="17" t="s">
        <v>189</v>
      </c>
      <c r="BM226" s="151" t="s">
        <v>825</v>
      </c>
    </row>
    <row r="227" spans="2:65" s="1" customFormat="1" ht="24.25" customHeight="1">
      <c r="B227" s="139"/>
      <c r="C227" s="140" t="s">
        <v>496</v>
      </c>
      <c r="D227" s="140" t="s">
        <v>151</v>
      </c>
      <c r="E227" s="141" t="s">
        <v>826</v>
      </c>
      <c r="F227" s="142" t="s">
        <v>827</v>
      </c>
      <c r="G227" s="143" t="s">
        <v>185</v>
      </c>
      <c r="H227" s="144">
        <v>3</v>
      </c>
      <c r="I227" s="145">
        <v>9.8800000000000008</v>
      </c>
      <c r="J227" s="145">
        <f t="shared" si="40"/>
        <v>29.64</v>
      </c>
      <c r="K227" s="146"/>
      <c r="L227" s="29"/>
      <c r="M227" s="147" t="s">
        <v>1</v>
      </c>
      <c r="N227" s="148" t="s">
        <v>37</v>
      </c>
      <c r="O227" s="149">
        <v>0</v>
      </c>
      <c r="P227" s="149">
        <f t="shared" si="41"/>
        <v>0</v>
      </c>
      <c r="Q227" s="149">
        <v>0</v>
      </c>
      <c r="R227" s="149">
        <f t="shared" si="42"/>
        <v>0</v>
      </c>
      <c r="S227" s="149">
        <v>0</v>
      </c>
      <c r="T227" s="150">
        <f t="shared" si="43"/>
        <v>0</v>
      </c>
      <c r="AR227" s="151" t="s">
        <v>189</v>
      </c>
      <c r="AT227" s="151" t="s">
        <v>151</v>
      </c>
      <c r="AU227" s="151" t="s">
        <v>83</v>
      </c>
      <c r="AY227" s="17" t="s">
        <v>148</v>
      </c>
      <c r="BE227" s="152">
        <f t="shared" si="44"/>
        <v>0</v>
      </c>
      <c r="BF227" s="152">
        <f t="shared" si="45"/>
        <v>29.64</v>
      </c>
      <c r="BG227" s="152">
        <f t="shared" si="46"/>
        <v>0</v>
      </c>
      <c r="BH227" s="152">
        <f t="shared" si="47"/>
        <v>0</v>
      </c>
      <c r="BI227" s="152">
        <f t="shared" si="48"/>
        <v>0</v>
      </c>
      <c r="BJ227" s="17" t="s">
        <v>83</v>
      </c>
      <c r="BK227" s="152">
        <f t="shared" si="49"/>
        <v>29.64</v>
      </c>
      <c r="BL227" s="17" t="s">
        <v>189</v>
      </c>
      <c r="BM227" s="151" t="s">
        <v>828</v>
      </c>
    </row>
    <row r="228" spans="2:65" s="1" customFormat="1" ht="37.75" customHeight="1">
      <c r="B228" s="139"/>
      <c r="C228" s="170" t="s">
        <v>829</v>
      </c>
      <c r="D228" s="170" t="s">
        <v>408</v>
      </c>
      <c r="E228" s="171" t="s">
        <v>830</v>
      </c>
      <c r="F228" s="172" t="s">
        <v>831</v>
      </c>
      <c r="G228" s="173" t="s">
        <v>185</v>
      </c>
      <c r="H228" s="174">
        <v>3</v>
      </c>
      <c r="I228" s="175">
        <v>44.08</v>
      </c>
      <c r="J228" s="175">
        <f t="shared" si="40"/>
        <v>132.24</v>
      </c>
      <c r="K228" s="176"/>
      <c r="L228" s="177"/>
      <c r="M228" s="178" t="s">
        <v>1</v>
      </c>
      <c r="N228" s="179" t="s">
        <v>37</v>
      </c>
      <c r="O228" s="149">
        <v>0</v>
      </c>
      <c r="P228" s="149">
        <f t="shared" si="41"/>
        <v>0</v>
      </c>
      <c r="Q228" s="149">
        <v>0</v>
      </c>
      <c r="R228" s="149">
        <f t="shared" si="42"/>
        <v>0</v>
      </c>
      <c r="S228" s="149">
        <v>0</v>
      </c>
      <c r="T228" s="150">
        <f t="shared" si="43"/>
        <v>0</v>
      </c>
      <c r="AR228" s="151" t="s">
        <v>226</v>
      </c>
      <c r="AT228" s="151" t="s">
        <v>408</v>
      </c>
      <c r="AU228" s="151" t="s">
        <v>83</v>
      </c>
      <c r="AY228" s="17" t="s">
        <v>148</v>
      </c>
      <c r="BE228" s="152">
        <f t="shared" si="44"/>
        <v>0</v>
      </c>
      <c r="BF228" s="152">
        <f t="shared" si="45"/>
        <v>132.24</v>
      </c>
      <c r="BG228" s="152">
        <f t="shared" si="46"/>
        <v>0</v>
      </c>
      <c r="BH228" s="152">
        <f t="shared" si="47"/>
        <v>0</v>
      </c>
      <c r="BI228" s="152">
        <f t="shared" si="48"/>
        <v>0</v>
      </c>
      <c r="BJ228" s="17" t="s">
        <v>83</v>
      </c>
      <c r="BK228" s="152">
        <f t="shared" si="49"/>
        <v>132.24</v>
      </c>
      <c r="BL228" s="17" t="s">
        <v>189</v>
      </c>
      <c r="BM228" s="151" t="s">
        <v>832</v>
      </c>
    </row>
    <row r="229" spans="2:65" s="1" customFormat="1" ht="24.25" customHeight="1">
      <c r="B229" s="139"/>
      <c r="C229" s="140" t="s">
        <v>500</v>
      </c>
      <c r="D229" s="140" t="s">
        <v>151</v>
      </c>
      <c r="E229" s="141" t="s">
        <v>833</v>
      </c>
      <c r="F229" s="142" t="s">
        <v>834</v>
      </c>
      <c r="G229" s="143" t="s">
        <v>357</v>
      </c>
      <c r="H229" s="144">
        <v>15.72</v>
      </c>
      <c r="I229" s="145">
        <v>0.30800003999999997</v>
      </c>
      <c r="J229" s="145">
        <f t="shared" si="40"/>
        <v>4.84</v>
      </c>
      <c r="K229" s="146"/>
      <c r="L229" s="29"/>
      <c r="M229" s="147" t="s">
        <v>1</v>
      </c>
      <c r="N229" s="148" t="s">
        <v>37</v>
      </c>
      <c r="O229" s="149">
        <v>0</v>
      </c>
      <c r="P229" s="149">
        <f t="shared" si="41"/>
        <v>0</v>
      </c>
      <c r="Q229" s="149">
        <v>0</v>
      </c>
      <c r="R229" s="149">
        <f t="shared" si="42"/>
        <v>0</v>
      </c>
      <c r="S229" s="149">
        <v>0</v>
      </c>
      <c r="T229" s="150">
        <f t="shared" si="43"/>
        <v>0</v>
      </c>
      <c r="AR229" s="151" t="s">
        <v>189</v>
      </c>
      <c r="AT229" s="151" t="s">
        <v>151</v>
      </c>
      <c r="AU229" s="151" t="s">
        <v>83</v>
      </c>
      <c r="AY229" s="17" t="s">
        <v>148</v>
      </c>
      <c r="BE229" s="152">
        <f t="shared" si="44"/>
        <v>0</v>
      </c>
      <c r="BF229" s="152">
        <f t="shared" si="45"/>
        <v>4.84</v>
      </c>
      <c r="BG229" s="152">
        <f t="shared" si="46"/>
        <v>0</v>
      </c>
      <c r="BH229" s="152">
        <f t="shared" si="47"/>
        <v>0</v>
      </c>
      <c r="BI229" s="152">
        <f t="shared" si="48"/>
        <v>0</v>
      </c>
      <c r="BJ229" s="17" t="s">
        <v>83</v>
      </c>
      <c r="BK229" s="152">
        <f t="shared" si="49"/>
        <v>4.84</v>
      </c>
      <c r="BL229" s="17" t="s">
        <v>189</v>
      </c>
      <c r="BM229" s="151" t="s">
        <v>835</v>
      </c>
    </row>
    <row r="230" spans="2:65" s="11" customFormat="1" ht="22.75" customHeight="1">
      <c r="B230" s="128"/>
      <c r="D230" s="129" t="s">
        <v>70</v>
      </c>
      <c r="E230" s="137" t="s">
        <v>306</v>
      </c>
      <c r="F230" s="137" t="s">
        <v>836</v>
      </c>
      <c r="J230" s="138">
        <f>BK230</f>
        <v>611.6</v>
      </c>
      <c r="L230" s="128"/>
      <c r="M230" s="132"/>
      <c r="P230" s="133">
        <f>SUM(P231:P233)</f>
        <v>0</v>
      </c>
      <c r="R230" s="133">
        <f>SUM(R231:R233)</f>
        <v>0</v>
      </c>
      <c r="T230" s="134">
        <f>SUM(T231:T233)</f>
        <v>0</v>
      </c>
      <c r="AR230" s="129" t="s">
        <v>83</v>
      </c>
      <c r="AT230" s="135" t="s">
        <v>70</v>
      </c>
      <c r="AU230" s="135" t="s">
        <v>12</v>
      </c>
      <c r="AY230" s="129" t="s">
        <v>148</v>
      </c>
      <c r="BK230" s="136">
        <f>SUM(BK231:BK233)</f>
        <v>611.6</v>
      </c>
    </row>
    <row r="231" spans="2:65" s="1" customFormat="1" ht="24.25" customHeight="1">
      <c r="B231" s="139"/>
      <c r="C231" s="140" t="s">
        <v>837</v>
      </c>
      <c r="D231" s="140" t="s">
        <v>151</v>
      </c>
      <c r="E231" s="141" t="s">
        <v>838</v>
      </c>
      <c r="F231" s="142" t="s">
        <v>839</v>
      </c>
      <c r="G231" s="143" t="s">
        <v>411</v>
      </c>
      <c r="H231" s="144">
        <v>50</v>
      </c>
      <c r="I231" s="145">
        <v>7.52</v>
      </c>
      <c r="J231" s="145">
        <f>ROUND(I231*H231,2)</f>
        <v>376</v>
      </c>
      <c r="K231" s="146"/>
      <c r="L231" s="29"/>
      <c r="M231" s="147" t="s">
        <v>1</v>
      </c>
      <c r="N231" s="148" t="s">
        <v>37</v>
      </c>
      <c r="O231" s="149">
        <v>0</v>
      </c>
      <c r="P231" s="149">
        <f>O231*H231</f>
        <v>0</v>
      </c>
      <c r="Q231" s="149">
        <v>0</v>
      </c>
      <c r="R231" s="149">
        <f>Q231*H231</f>
        <v>0</v>
      </c>
      <c r="S231" s="149">
        <v>0</v>
      </c>
      <c r="T231" s="150">
        <f>S231*H231</f>
        <v>0</v>
      </c>
      <c r="AR231" s="151" t="s">
        <v>189</v>
      </c>
      <c r="AT231" s="151" t="s">
        <v>151</v>
      </c>
      <c r="AU231" s="151" t="s">
        <v>83</v>
      </c>
      <c r="AY231" s="17" t="s">
        <v>148</v>
      </c>
      <c r="BE231" s="152">
        <f>IF(N231="základná",J231,0)</f>
        <v>0</v>
      </c>
      <c r="BF231" s="152">
        <f>IF(N231="znížená",J231,0)</f>
        <v>376</v>
      </c>
      <c r="BG231" s="152">
        <f>IF(N231="zákl. prenesená",J231,0)</f>
        <v>0</v>
      </c>
      <c r="BH231" s="152">
        <f>IF(N231="zníž. prenesená",J231,0)</f>
        <v>0</v>
      </c>
      <c r="BI231" s="152">
        <f>IF(N231="nulová",J231,0)</f>
        <v>0</v>
      </c>
      <c r="BJ231" s="17" t="s">
        <v>83</v>
      </c>
      <c r="BK231" s="152">
        <f>ROUND(I231*H231,2)</f>
        <v>376</v>
      </c>
      <c r="BL231" s="17" t="s">
        <v>189</v>
      </c>
      <c r="BM231" s="151" t="s">
        <v>840</v>
      </c>
    </row>
    <row r="232" spans="2:65" s="1" customFormat="1" ht="16.5" customHeight="1">
      <c r="B232" s="139"/>
      <c r="C232" s="170" t="s">
        <v>505</v>
      </c>
      <c r="D232" s="170" t="s">
        <v>408</v>
      </c>
      <c r="E232" s="171" t="s">
        <v>841</v>
      </c>
      <c r="F232" s="172" t="s">
        <v>842</v>
      </c>
      <c r="G232" s="173" t="s">
        <v>411</v>
      </c>
      <c r="H232" s="174">
        <v>50</v>
      </c>
      <c r="I232" s="175">
        <v>3.5</v>
      </c>
      <c r="J232" s="175">
        <f>ROUND(I232*H232,2)</f>
        <v>175</v>
      </c>
      <c r="K232" s="176"/>
      <c r="L232" s="177"/>
      <c r="M232" s="178" t="s">
        <v>1</v>
      </c>
      <c r="N232" s="179" t="s">
        <v>37</v>
      </c>
      <c r="O232" s="149">
        <v>0</v>
      </c>
      <c r="P232" s="149">
        <f>O232*H232</f>
        <v>0</v>
      </c>
      <c r="Q232" s="149">
        <v>0</v>
      </c>
      <c r="R232" s="149">
        <f>Q232*H232</f>
        <v>0</v>
      </c>
      <c r="S232" s="149">
        <v>0</v>
      </c>
      <c r="T232" s="150">
        <f>S232*H232</f>
        <v>0</v>
      </c>
      <c r="AR232" s="151" t="s">
        <v>226</v>
      </c>
      <c r="AT232" s="151" t="s">
        <v>408</v>
      </c>
      <c r="AU232" s="151" t="s">
        <v>83</v>
      </c>
      <c r="AY232" s="17" t="s">
        <v>148</v>
      </c>
      <c r="BE232" s="152">
        <f>IF(N232="základná",J232,0)</f>
        <v>0</v>
      </c>
      <c r="BF232" s="152">
        <f>IF(N232="znížená",J232,0)</f>
        <v>175</v>
      </c>
      <c r="BG232" s="152">
        <f>IF(N232="zákl. prenesená",J232,0)</f>
        <v>0</v>
      </c>
      <c r="BH232" s="152">
        <f>IF(N232="zníž. prenesená",J232,0)</f>
        <v>0</v>
      </c>
      <c r="BI232" s="152">
        <f>IF(N232="nulová",J232,0)</f>
        <v>0</v>
      </c>
      <c r="BJ232" s="17" t="s">
        <v>83</v>
      </c>
      <c r="BK232" s="152">
        <f>ROUND(I232*H232,2)</f>
        <v>175</v>
      </c>
      <c r="BL232" s="17" t="s">
        <v>189</v>
      </c>
      <c r="BM232" s="151" t="s">
        <v>843</v>
      </c>
    </row>
    <row r="233" spans="2:65" s="1" customFormat="1" ht="24.25" customHeight="1">
      <c r="B233" s="139"/>
      <c r="C233" s="140" t="s">
        <v>844</v>
      </c>
      <c r="D233" s="140" t="s">
        <v>151</v>
      </c>
      <c r="E233" s="141" t="s">
        <v>845</v>
      </c>
      <c r="F233" s="142" t="s">
        <v>846</v>
      </c>
      <c r="G233" s="143" t="s">
        <v>357</v>
      </c>
      <c r="H233" s="144">
        <v>62.6</v>
      </c>
      <c r="I233" s="145">
        <v>0.96800012000000002</v>
      </c>
      <c r="J233" s="145">
        <f>ROUND(I233*H233,2)</f>
        <v>60.6</v>
      </c>
      <c r="K233" s="146"/>
      <c r="L233" s="29"/>
      <c r="M233" s="147" t="s">
        <v>1</v>
      </c>
      <c r="N233" s="148" t="s">
        <v>37</v>
      </c>
      <c r="O233" s="149">
        <v>0</v>
      </c>
      <c r="P233" s="149">
        <f>O233*H233</f>
        <v>0</v>
      </c>
      <c r="Q233" s="149">
        <v>0</v>
      </c>
      <c r="R233" s="149">
        <f>Q233*H233</f>
        <v>0</v>
      </c>
      <c r="S233" s="149">
        <v>0</v>
      </c>
      <c r="T233" s="150">
        <f>S233*H233</f>
        <v>0</v>
      </c>
      <c r="AR233" s="151" t="s">
        <v>189</v>
      </c>
      <c r="AT233" s="151" t="s">
        <v>151</v>
      </c>
      <c r="AU233" s="151" t="s">
        <v>83</v>
      </c>
      <c r="AY233" s="17" t="s">
        <v>148</v>
      </c>
      <c r="BE233" s="152">
        <f>IF(N233="základná",J233,0)</f>
        <v>0</v>
      </c>
      <c r="BF233" s="152">
        <f>IF(N233="znížená",J233,0)</f>
        <v>60.6</v>
      </c>
      <c r="BG233" s="152">
        <f>IF(N233="zákl. prenesená",J233,0)</f>
        <v>0</v>
      </c>
      <c r="BH233" s="152">
        <f>IF(N233="zníž. prenesená",J233,0)</f>
        <v>0</v>
      </c>
      <c r="BI233" s="152">
        <f>IF(N233="nulová",J233,0)</f>
        <v>0</v>
      </c>
      <c r="BJ233" s="17" t="s">
        <v>83</v>
      </c>
      <c r="BK233" s="152">
        <f>ROUND(I233*H233,2)</f>
        <v>60.6</v>
      </c>
      <c r="BL233" s="17" t="s">
        <v>189</v>
      </c>
      <c r="BM233" s="151" t="s">
        <v>847</v>
      </c>
    </row>
    <row r="234" spans="2:65" s="11" customFormat="1" ht="26" customHeight="1">
      <c r="B234" s="128"/>
      <c r="D234" s="129" t="s">
        <v>70</v>
      </c>
      <c r="E234" s="130" t="s">
        <v>848</v>
      </c>
      <c r="F234" s="130" t="s">
        <v>849</v>
      </c>
      <c r="J234" s="131">
        <f>BK234</f>
        <v>1760</v>
      </c>
      <c r="L234" s="128"/>
      <c r="M234" s="132"/>
      <c r="P234" s="133">
        <f>SUM(P235:P237)</f>
        <v>0</v>
      </c>
      <c r="R234" s="133">
        <f>SUM(R235:R237)</f>
        <v>0</v>
      </c>
      <c r="T234" s="134">
        <f>SUM(T235:T237)</f>
        <v>0</v>
      </c>
      <c r="AR234" s="129" t="s">
        <v>155</v>
      </c>
      <c r="AT234" s="135" t="s">
        <v>70</v>
      </c>
      <c r="AU234" s="135" t="s">
        <v>71</v>
      </c>
      <c r="AY234" s="129" t="s">
        <v>148</v>
      </c>
      <c r="BK234" s="136">
        <f>SUM(BK235:BK237)</f>
        <v>1760</v>
      </c>
    </row>
    <row r="235" spans="2:65" s="1" customFormat="1" ht="24.25" customHeight="1">
      <c r="B235" s="139"/>
      <c r="C235" s="140" t="s">
        <v>510</v>
      </c>
      <c r="D235" s="140" t="s">
        <v>151</v>
      </c>
      <c r="E235" s="141" t="s">
        <v>850</v>
      </c>
      <c r="F235" s="142" t="s">
        <v>851</v>
      </c>
      <c r="G235" s="143" t="s">
        <v>607</v>
      </c>
      <c r="H235" s="144">
        <v>1</v>
      </c>
      <c r="I235" s="145">
        <v>836</v>
      </c>
      <c r="J235" s="145">
        <f>ROUND(I235*H235,2)</f>
        <v>836</v>
      </c>
      <c r="K235" s="146"/>
      <c r="L235" s="29"/>
      <c r="M235" s="147" t="s">
        <v>1</v>
      </c>
      <c r="N235" s="148" t="s">
        <v>37</v>
      </c>
      <c r="O235" s="149">
        <v>0</v>
      </c>
      <c r="P235" s="149">
        <f>O235*H235</f>
        <v>0</v>
      </c>
      <c r="Q235" s="149">
        <v>0</v>
      </c>
      <c r="R235" s="149">
        <f>Q235*H235</f>
        <v>0</v>
      </c>
      <c r="S235" s="149">
        <v>0</v>
      </c>
      <c r="T235" s="150">
        <f>S235*H235</f>
        <v>0</v>
      </c>
      <c r="AR235" s="151" t="s">
        <v>349</v>
      </c>
      <c r="AT235" s="151" t="s">
        <v>151</v>
      </c>
      <c r="AU235" s="151" t="s">
        <v>12</v>
      </c>
      <c r="AY235" s="17" t="s">
        <v>148</v>
      </c>
      <c r="BE235" s="152">
        <f>IF(N235="základná",J235,0)</f>
        <v>0</v>
      </c>
      <c r="BF235" s="152">
        <f>IF(N235="znížená",J235,0)</f>
        <v>836</v>
      </c>
      <c r="BG235" s="152">
        <f>IF(N235="zákl. prenesená",J235,0)</f>
        <v>0</v>
      </c>
      <c r="BH235" s="152">
        <f>IF(N235="zníž. prenesená",J235,0)</f>
        <v>0</v>
      </c>
      <c r="BI235" s="152">
        <f>IF(N235="nulová",J235,0)</f>
        <v>0</v>
      </c>
      <c r="BJ235" s="17" t="s">
        <v>83</v>
      </c>
      <c r="BK235" s="152">
        <f>ROUND(I235*H235,2)</f>
        <v>836</v>
      </c>
      <c r="BL235" s="17" t="s">
        <v>349</v>
      </c>
      <c r="BM235" s="151" t="s">
        <v>852</v>
      </c>
    </row>
    <row r="236" spans="2:65" s="1" customFormat="1" ht="24.25" customHeight="1">
      <c r="B236" s="139"/>
      <c r="C236" s="140" t="s">
        <v>280</v>
      </c>
      <c r="D236" s="140" t="s">
        <v>151</v>
      </c>
      <c r="E236" s="141" t="s">
        <v>853</v>
      </c>
      <c r="F236" s="142" t="s">
        <v>854</v>
      </c>
      <c r="G236" s="143" t="s">
        <v>607</v>
      </c>
      <c r="H236" s="144">
        <v>1</v>
      </c>
      <c r="I236" s="145">
        <v>352</v>
      </c>
      <c r="J236" s="145">
        <f>ROUND(I236*H236,2)</f>
        <v>352</v>
      </c>
      <c r="K236" s="146"/>
      <c r="L236" s="29"/>
      <c r="M236" s="147" t="s">
        <v>1</v>
      </c>
      <c r="N236" s="148" t="s">
        <v>37</v>
      </c>
      <c r="O236" s="149">
        <v>0</v>
      </c>
      <c r="P236" s="149">
        <f>O236*H236</f>
        <v>0</v>
      </c>
      <c r="Q236" s="149">
        <v>0</v>
      </c>
      <c r="R236" s="149">
        <f>Q236*H236</f>
        <v>0</v>
      </c>
      <c r="S236" s="149">
        <v>0</v>
      </c>
      <c r="T236" s="150">
        <f>S236*H236</f>
        <v>0</v>
      </c>
      <c r="AR236" s="151" t="s">
        <v>349</v>
      </c>
      <c r="AT236" s="151" t="s">
        <v>151</v>
      </c>
      <c r="AU236" s="151" t="s">
        <v>12</v>
      </c>
      <c r="AY236" s="17" t="s">
        <v>148</v>
      </c>
      <c r="BE236" s="152">
        <f>IF(N236="základná",J236,0)</f>
        <v>0</v>
      </c>
      <c r="BF236" s="152">
        <f>IF(N236="znížená",J236,0)</f>
        <v>352</v>
      </c>
      <c r="BG236" s="152">
        <f>IF(N236="zákl. prenesená",J236,0)</f>
        <v>0</v>
      </c>
      <c r="BH236" s="152">
        <f>IF(N236="zníž. prenesená",J236,0)</f>
        <v>0</v>
      </c>
      <c r="BI236" s="152">
        <f>IF(N236="nulová",J236,0)</f>
        <v>0</v>
      </c>
      <c r="BJ236" s="17" t="s">
        <v>83</v>
      </c>
      <c r="BK236" s="152">
        <f>ROUND(I236*H236,2)</f>
        <v>352</v>
      </c>
      <c r="BL236" s="17" t="s">
        <v>349</v>
      </c>
      <c r="BM236" s="151" t="s">
        <v>855</v>
      </c>
    </row>
    <row r="237" spans="2:65" s="1" customFormat="1" ht="21.75" customHeight="1">
      <c r="B237" s="139"/>
      <c r="C237" s="140" t="s">
        <v>513</v>
      </c>
      <c r="D237" s="140" t="s">
        <v>151</v>
      </c>
      <c r="E237" s="141" t="s">
        <v>856</v>
      </c>
      <c r="F237" s="142" t="s">
        <v>857</v>
      </c>
      <c r="G237" s="143" t="s">
        <v>607</v>
      </c>
      <c r="H237" s="144">
        <v>1</v>
      </c>
      <c r="I237" s="145">
        <v>572</v>
      </c>
      <c r="J237" s="145">
        <f>ROUND(I237*H237,2)</f>
        <v>572</v>
      </c>
      <c r="K237" s="146"/>
      <c r="L237" s="29"/>
      <c r="M237" s="147" t="s">
        <v>1</v>
      </c>
      <c r="N237" s="148" t="s">
        <v>37</v>
      </c>
      <c r="O237" s="149">
        <v>0</v>
      </c>
      <c r="P237" s="149">
        <f>O237*H237</f>
        <v>0</v>
      </c>
      <c r="Q237" s="149">
        <v>0</v>
      </c>
      <c r="R237" s="149">
        <f>Q237*H237</f>
        <v>0</v>
      </c>
      <c r="S237" s="149">
        <v>0</v>
      </c>
      <c r="T237" s="150">
        <f>S237*H237</f>
        <v>0</v>
      </c>
      <c r="AR237" s="151" t="s">
        <v>349</v>
      </c>
      <c r="AT237" s="151" t="s">
        <v>151</v>
      </c>
      <c r="AU237" s="151" t="s">
        <v>12</v>
      </c>
      <c r="AY237" s="17" t="s">
        <v>148</v>
      </c>
      <c r="BE237" s="152">
        <f>IF(N237="základná",J237,0)</f>
        <v>0</v>
      </c>
      <c r="BF237" s="152">
        <f>IF(N237="znížená",J237,0)</f>
        <v>572</v>
      </c>
      <c r="BG237" s="152">
        <f>IF(N237="zákl. prenesená",J237,0)</f>
        <v>0</v>
      </c>
      <c r="BH237" s="152">
        <f>IF(N237="zníž. prenesená",J237,0)</f>
        <v>0</v>
      </c>
      <c r="BI237" s="152">
        <f>IF(N237="nulová",J237,0)</f>
        <v>0</v>
      </c>
      <c r="BJ237" s="17" t="s">
        <v>83</v>
      </c>
      <c r="BK237" s="152">
        <f>ROUND(I237*H237,2)</f>
        <v>572</v>
      </c>
      <c r="BL237" s="17" t="s">
        <v>349</v>
      </c>
      <c r="BM237" s="151" t="s">
        <v>858</v>
      </c>
    </row>
    <row r="238" spans="2:65" s="11" customFormat="1" ht="26" customHeight="1">
      <c r="B238" s="128"/>
      <c r="D238" s="129" t="s">
        <v>70</v>
      </c>
      <c r="E238" s="130" t="s">
        <v>359</v>
      </c>
      <c r="F238" s="130" t="s">
        <v>360</v>
      </c>
      <c r="J238" s="131">
        <f>BK238</f>
        <v>0</v>
      </c>
      <c r="L238" s="128"/>
      <c r="M238" s="166"/>
      <c r="N238" s="167"/>
      <c r="O238" s="167"/>
      <c r="P238" s="168">
        <v>0</v>
      </c>
      <c r="Q238" s="167"/>
      <c r="R238" s="168">
        <v>0</v>
      </c>
      <c r="S238" s="167"/>
      <c r="T238" s="169">
        <v>0</v>
      </c>
      <c r="AR238" s="129" t="s">
        <v>12</v>
      </c>
      <c r="AT238" s="135" t="s">
        <v>70</v>
      </c>
      <c r="AU238" s="135" t="s">
        <v>71</v>
      </c>
      <c r="AY238" s="129" t="s">
        <v>148</v>
      </c>
      <c r="BK238" s="136">
        <v>0</v>
      </c>
    </row>
    <row r="239" spans="2:65" s="1" customFormat="1" ht="7" customHeight="1">
      <c r="B239" s="44"/>
      <c r="C239" s="45"/>
      <c r="D239" s="45"/>
      <c r="E239" s="45"/>
      <c r="F239" s="45"/>
      <c r="G239" s="45"/>
      <c r="H239" s="45"/>
      <c r="I239" s="45"/>
      <c r="J239" s="45"/>
      <c r="K239" s="45"/>
      <c r="L239" s="29"/>
    </row>
  </sheetData>
  <autoFilter ref="C126:K238" xr:uid="{00000000-0009-0000-0000-000006000000}"/>
  <mergeCells count="8">
    <mergeCell ref="E117:H117"/>
    <mergeCell ref="E119:H119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BM145"/>
  <sheetViews>
    <sheetView showGridLines="0" topLeftCell="A133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102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s="1" customFormat="1" ht="12" customHeight="1">
      <c r="B8" s="29"/>
      <c r="D8" s="26" t="s">
        <v>113</v>
      </c>
      <c r="L8" s="29"/>
    </row>
    <row r="9" spans="2:46" s="1" customFormat="1" ht="16.5" customHeight="1">
      <c r="B9" s="29"/>
      <c r="E9" s="196" t="s">
        <v>859</v>
      </c>
      <c r="F9" s="234"/>
      <c r="G9" s="234"/>
      <c r="H9" s="234"/>
      <c r="L9" s="29"/>
    </row>
    <row r="10" spans="2:46" s="1" customFormat="1" ht="1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52" t="str">
        <f>'Rekapitulácia stavby'!AN8</f>
        <v>12. 2. 2023</v>
      </c>
      <c r="L12" s="29"/>
    </row>
    <row r="13" spans="2:46" s="1" customFormat="1" ht="10.75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">
        <v>1</v>
      </c>
      <c r="L17" s="29"/>
    </row>
    <row r="18" spans="2:12" s="1" customFormat="1" ht="18" customHeight="1">
      <c r="B18" s="29"/>
      <c r="E18" s="24" t="s">
        <v>23</v>
      </c>
      <c r="I18" s="26" t="s">
        <v>24</v>
      </c>
      <c r="J18" s="24" t="s">
        <v>1</v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29"/>
    </row>
    <row r="21" spans="2:12" s="1" customFormat="1" ht="18" customHeight="1">
      <c r="B21" s="29"/>
      <c r="E21" s="24" t="str">
        <f>IF('Rekapitulácia stavby'!E17="","",'Rekapitulácia stavby'!E17)</f>
        <v xml:space="preserve"> </v>
      </c>
      <c r="I21" s="26" t="s">
        <v>24</v>
      </c>
      <c r="J21" s="24" t="str">
        <f>IF('Rekapitulácia stavby'!AN17="","",'Rekapitulácia stavby'!AN17)</f>
        <v/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22</v>
      </c>
      <c r="J23" s="24" t="str">
        <f>IF('Rekapitulácia stavby'!AN19="","",'Rekapitulácia stavby'!AN19)</f>
        <v/>
      </c>
      <c r="L23" s="29"/>
    </row>
    <row r="24" spans="2:12" s="1" customFormat="1" ht="18" customHeight="1">
      <c r="B24" s="29"/>
      <c r="E24" s="24" t="str">
        <f>IF('Rekapitulácia stavby'!E20="","",'Rekapitulácia stavby'!E20)</f>
        <v xml:space="preserve"> </v>
      </c>
      <c r="I24" s="26" t="s">
        <v>24</v>
      </c>
      <c r="J24" s="24" t="str">
        <f>IF('Rekapitulácia stavby'!AN20="","",'Rekapitulácia stavby'!AN20)</f>
        <v/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6" t="s">
        <v>30</v>
      </c>
      <c r="L26" s="29"/>
    </row>
    <row r="27" spans="2:12" s="7" customFormat="1" ht="16.5" customHeight="1">
      <c r="B27" s="94"/>
      <c r="E27" s="202" t="s">
        <v>1</v>
      </c>
      <c r="F27" s="202"/>
      <c r="G27" s="202"/>
      <c r="H27" s="202"/>
      <c r="L27" s="94"/>
    </row>
    <row r="28" spans="2:12" s="1" customFormat="1" ht="7" customHeight="1">
      <c r="B28" s="29"/>
      <c r="L28" s="29"/>
    </row>
    <row r="29" spans="2:12" s="1" customFormat="1" ht="7" customHeight="1">
      <c r="B29" s="29"/>
      <c r="D29" s="53"/>
      <c r="E29" s="53"/>
      <c r="F29" s="53"/>
      <c r="G29" s="53"/>
      <c r="H29" s="53"/>
      <c r="I29" s="53"/>
      <c r="J29" s="53"/>
      <c r="K29" s="53"/>
      <c r="L29" s="29"/>
    </row>
    <row r="30" spans="2:12" s="1" customFormat="1" ht="25.5" customHeight="1">
      <c r="B30" s="29"/>
      <c r="D30" s="95" t="s">
        <v>31</v>
      </c>
      <c r="J30" s="66">
        <f>ROUND(J120, 2)</f>
        <v>6151.7</v>
      </c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14.5" customHeight="1">
      <c r="B32" s="29"/>
      <c r="F32" s="32" t="s">
        <v>33</v>
      </c>
      <c r="I32" s="32" t="s">
        <v>32</v>
      </c>
      <c r="J32" s="32" t="s">
        <v>34</v>
      </c>
      <c r="L32" s="29"/>
    </row>
    <row r="33" spans="2:12" s="1" customFormat="1" ht="14.5" customHeight="1">
      <c r="B33" s="29"/>
      <c r="D33" s="55" t="s">
        <v>35</v>
      </c>
      <c r="E33" s="34" t="s">
        <v>36</v>
      </c>
      <c r="F33" s="96">
        <f>ROUND((SUM(BE120:BE144)),  2)</f>
        <v>0</v>
      </c>
      <c r="G33" s="97"/>
      <c r="H33" s="97"/>
      <c r="I33" s="98">
        <v>0.2</v>
      </c>
      <c r="J33" s="96">
        <f>ROUND(((SUM(BE120:BE144))*I33),  2)</f>
        <v>0</v>
      </c>
      <c r="L33" s="29"/>
    </row>
    <row r="34" spans="2:12" s="1" customFormat="1" ht="14.5" customHeight="1">
      <c r="B34" s="29"/>
      <c r="E34" s="34" t="s">
        <v>37</v>
      </c>
      <c r="F34" s="86">
        <f>ROUND((SUM(BF120:BF144)),  2)</f>
        <v>6151.7</v>
      </c>
      <c r="I34" s="99">
        <v>0.2</v>
      </c>
      <c r="J34" s="86">
        <f>ROUND(((SUM(BF120:BF144))*I34),  2)</f>
        <v>1230.3399999999999</v>
      </c>
      <c r="L34" s="29"/>
    </row>
    <row r="35" spans="2:12" s="1" customFormat="1" ht="14.5" hidden="1" customHeight="1">
      <c r="B35" s="29"/>
      <c r="E35" s="26" t="s">
        <v>38</v>
      </c>
      <c r="F35" s="86">
        <f>ROUND((SUM(BG120:BG144)),  2)</f>
        <v>0</v>
      </c>
      <c r="I35" s="99">
        <v>0.2</v>
      </c>
      <c r="J35" s="86">
        <f>0</f>
        <v>0</v>
      </c>
      <c r="L35" s="29"/>
    </row>
    <row r="36" spans="2:12" s="1" customFormat="1" ht="14.5" hidden="1" customHeight="1">
      <c r="B36" s="29"/>
      <c r="E36" s="26" t="s">
        <v>39</v>
      </c>
      <c r="F36" s="86">
        <f>ROUND((SUM(BH120:BH144)),  2)</f>
        <v>0</v>
      </c>
      <c r="I36" s="99">
        <v>0.2</v>
      </c>
      <c r="J36" s="86">
        <f>0</f>
        <v>0</v>
      </c>
      <c r="L36" s="29"/>
    </row>
    <row r="37" spans="2:12" s="1" customFormat="1" ht="14.5" hidden="1" customHeight="1">
      <c r="B37" s="29"/>
      <c r="E37" s="34" t="s">
        <v>40</v>
      </c>
      <c r="F37" s="96">
        <f>ROUND((SUM(BI120:BI144)),  2)</f>
        <v>0</v>
      </c>
      <c r="G37" s="97"/>
      <c r="H37" s="97"/>
      <c r="I37" s="98">
        <v>0</v>
      </c>
      <c r="J37" s="96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5" customHeight="1">
      <c r="B39" s="29"/>
      <c r="C39" s="100"/>
      <c r="D39" s="101" t="s">
        <v>41</v>
      </c>
      <c r="E39" s="57"/>
      <c r="F39" s="57"/>
      <c r="G39" s="102" t="s">
        <v>42</v>
      </c>
      <c r="H39" s="103" t="s">
        <v>43</v>
      </c>
      <c r="I39" s="57"/>
      <c r="J39" s="104">
        <f>SUM(J30:J37)</f>
        <v>7382.04</v>
      </c>
      <c r="K39" s="105"/>
      <c r="L39" s="29"/>
    </row>
    <row r="40" spans="2:12" s="1" customFormat="1" ht="14.5" customHeight="1">
      <c r="B40" s="29"/>
      <c r="L40" s="29"/>
    </row>
    <row r="41" spans="2:12" ht="14.5" customHeight="1">
      <c r="B41" s="20"/>
      <c r="L41" s="20"/>
    </row>
    <row r="42" spans="2:12" ht="14.5" customHeight="1">
      <c r="B42" s="20"/>
      <c r="L42" s="20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47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47" s="1" customFormat="1" ht="25" hidden="1" customHeight="1">
      <c r="B82" s="29"/>
      <c r="C82" s="21" t="s">
        <v>117</v>
      </c>
      <c r="L82" s="29"/>
    </row>
    <row r="83" spans="2:47" s="1" customFormat="1" ht="7" hidden="1" customHeight="1">
      <c r="B83" s="29"/>
      <c r="L83" s="29"/>
    </row>
    <row r="84" spans="2:47" s="1" customFormat="1" ht="12" hidden="1" customHeight="1">
      <c r="B84" s="29"/>
      <c r="C84" s="26" t="s">
        <v>13</v>
      </c>
      <c r="L84" s="29"/>
    </row>
    <row r="85" spans="2:47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47" s="1" customFormat="1" ht="12" hidden="1" customHeight="1">
      <c r="B86" s="29"/>
      <c r="C86" s="26" t="s">
        <v>113</v>
      </c>
      <c r="L86" s="29"/>
    </row>
    <row r="87" spans="2:47" s="1" customFormat="1" ht="16.5" hidden="1" customHeight="1">
      <c r="B87" s="29"/>
      <c r="E87" s="196" t="str">
        <f>E9</f>
        <v>02-d - Vykurovanie</v>
      </c>
      <c r="F87" s="234"/>
      <c r="G87" s="234"/>
      <c r="H87" s="234"/>
      <c r="L87" s="29"/>
    </row>
    <row r="88" spans="2:47" s="1" customFormat="1" ht="7" hidden="1" customHeight="1">
      <c r="B88" s="29"/>
      <c r="L88" s="29"/>
    </row>
    <row r="89" spans="2:47" s="1" customFormat="1" ht="12" hidden="1" customHeight="1">
      <c r="B89" s="29"/>
      <c r="C89" s="26" t="s">
        <v>17</v>
      </c>
      <c r="F89" s="24" t="str">
        <f>F12</f>
        <v>Piestany</v>
      </c>
      <c r="I89" s="26" t="s">
        <v>19</v>
      </c>
      <c r="J89" s="52" t="str">
        <f>IF(J12="","",J12)</f>
        <v>12. 2. 2023</v>
      </c>
      <c r="L89" s="29"/>
    </row>
    <row r="90" spans="2:47" s="1" customFormat="1" ht="7" hidden="1" customHeight="1">
      <c r="B90" s="29"/>
      <c r="L90" s="29"/>
    </row>
    <row r="91" spans="2:47" s="1" customFormat="1" ht="15.25" hidden="1" customHeight="1">
      <c r="B91" s="29"/>
      <c r="C91" s="26" t="s">
        <v>21</v>
      </c>
      <c r="F91" s="24" t="str">
        <f>E15</f>
        <v>AGORA, s.r.o.</v>
      </c>
      <c r="I91" s="26" t="s">
        <v>26</v>
      </c>
      <c r="J91" s="27" t="str">
        <f>E21</f>
        <v xml:space="preserve"> </v>
      </c>
      <c r="L91" s="29"/>
    </row>
    <row r="92" spans="2:47" s="1" customFormat="1" ht="15.25" hidden="1" customHeight="1">
      <c r="B92" s="29"/>
      <c r="C92" s="26" t="s">
        <v>25</v>
      </c>
      <c r="F92" s="24" t="str">
        <f>IF(E18="","",E18)</f>
        <v>AGORA, s.r.o.</v>
      </c>
      <c r="I92" s="26" t="s">
        <v>29</v>
      </c>
      <c r="J92" s="27" t="str">
        <f>E24</f>
        <v xml:space="preserve"> </v>
      </c>
      <c r="L92" s="29"/>
    </row>
    <row r="93" spans="2:47" s="1" customFormat="1" ht="10.25" hidden="1" customHeight="1">
      <c r="B93" s="29"/>
      <c r="L93" s="29"/>
    </row>
    <row r="94" spans="2:47" s="1" customFormat="1" ht="29.25" hidden="1" customHeight="1">
      <c r="B94" s="29"/>
      <c r="C94" s="108" t="s">
        <v>118</v>
      </c>
      <c r="D94" s="100"/>
      <c r="E94" s="100"/>
      <c r="F94" s="100"/>
      <c r="G94" s="100"/>
      <c r="H94" s="100"/>
      <c r="I94" s="100"/>
      <c r="J94" s="109" t="s">
        <v>119</v>
      </c>
      <c r="K94" s="100"/>
      <c r="L94" s="29"/>
    </row>
    <row r="95" spans="2:47" s="1" customFormat="1" ht="10.25" hidden="1" customHeight="1">
      <c r="B95" s="29"/>
      <c r="L95" s="29"/>
    </row>
    <row r="96" spans="2:47" s="1" customFormat="1" ht="22.75" hidden="1" customHeight="1">
      <c r="B96" s="29"/>
      <c r="C96" s="110" t="s">
        <v>120</v>
      </c>
      <c r="J96" s="66">
        <f>J120</f>
        <v>6151.7</v>
      </c>
      <c r="L96" s="29"/>
      <c r="AU96" s="17" t="s">
        <v>121</v>
      </c>
    </row>
    <row r="97" spans="2:12" s="8" customFormat="1" ht="25" hidden="1" customHeight="1">
      <c r="B97" s="111"/>
      <c r="D97" s="112" t="s">
        <v>125</v>
      </c>
      <c r="E97" s="113"/>
      <c r="F97" s="113"/>
      <c r="G97" s="113"/>
      <c r="H97" s="113"/>
      <c r="I97" s="113"/>
      <c r="J97" s="114">
        <f>J121</f>
        <v>4834.88</v>
      </c>
      <c r="L97" s="111"/>
    </row>
    <row r="98" spans="2:12" s="9" customFormat="1" ht="20" hidden="1" customHeight="1">
      <c r="B98" s="115"/>
      <c r="D98" s="116" t="s">
        <v>860</v>
      </c>
      <c r="E98" s="117"/>
      <c r="F98" s="117"/>
      <c r="G98" s="117"/>
      <c r="H98" s="117"/>
      <c r="I98" s="117"/>
      <c r="J98" s="118">
        <f>J122</f>
        <v>4834.88</v>
      </c>
      <c r="L98" s="115"/>
    </row>
    <row r="99" spans="2:12" s="8" customFormat="1" ht="25" hidden="1" customHeight="1">
      <c r="B99" s="111"/>
      <c r="D99" s="112" t="s">
        <v>131</v>
      </c>
      <c r="E99" s="113"/>
      <c r="F99" s="113"/>
      <c r="G99" s="113"/>
      <c r="H99" s="113"/>
      <c r="I99" s="113"/>
      <c r="J99" s="114">
        <f>J137</f>
        <v>1316.82</v>
      </c>
      <c r="L99" s="111"/>
    </row>
    <row r="100" spans="2:12" s="8" customFormat="1" ht="25" hidden="1" customHeight="1">
      <c r="B100" s="111"/>
      <c r="D100" s="112" t="s">
        <v>133</v>
      </c>
      <c r="E100" s="113"/>
      <c r="F100" s="113"/>
      <c r="G100" s="113"/>
      <c r="H100" s="113"/>
      <c r="I100" s="113"/>
      <c r="J100" s="114">
        <f>J144</f>
        <v>0</v>
      </c>
      <c r="L100" s="111"/>
    </row>
    <row r="101" spans="2:12" s="1" customFormat="1" ht="21.75" hidden="1" customHeight="1">
      <c r="B101" s="29"/>
      <c r="L101" s="29"/>
    </row>
    <row r="102" spans="2:12" s="1" customFormat="1" ht="7" hidden="1" customHeight="1"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29"/>
    </row>
    <row r="103" spans="2:12" ht="11" hidden="1"/>
    <row r="104" spans="2:12" ht="11" hidden="1"/>
    <row r="105" spans="2:12" ht="11" hidden="1"/>
    <row r="106" spans="2:12" s="1" customFormat="1" ht="7" customHeigh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29"/>
    </row>
    <row r="107" spans="2:12" s="1" customFormat="1" ht="25" customHeight="1">
      <c r="B107" s="29"/>
      <c r="C107" s="21" t="s">
        <v>134</v>
      </c>
      <c r="L107" s="29"/>
    </row>
    <row r="108" spans="2:12" s="1" customFormat="1" ht="7" customHeight="1">
      <c r="B108" s="29"/>
      <c r="L108" s="29"/>
    </row>
    <row r="109" spans="2:12" s="1" customFormat="1" ht="12" customHeight="1">
      <c r="B109" s="29"/>
      <c r="C109" s="26" t="s">
        <v>13</v>
      </c>
      <c r="L109" s="29"/>
    </row>
    <row r="110" spans="2:12" s="1" customFormat="1" ht="16.5" customHeight="1">
      <c r="B110" s="29"/>
      <c r="E110" s="232" t="str">
        <f>E7</f>
        <v>NÚRCH - modernizácia vybraných rehabilitačných priestorov</v>
      </c>
      <c r="F110" s="233"/>
      <c r="G110" s="233"/>
      <c r="H110" s="233"/>
      <c r="L110" s="29"/>
    </row>
    <row r="111" spans="2:12" s="1" customFormat="1" ht="12" customHeight="1">
      <c r="B111" s="29"/>
      <c r="C111" s="26" t="s">
        <v>113</v>
      </c>
      <c r="L111" s="29"/>
    </row>
    <row r="112" spans="2:12" s="1" customFormat="1" ht="16.5" customHeight="1">
      <c r="B112" s="29"/>
      <c r="E112" s="196" t="str">
        <f>E9</f>
        <v>02-d - Vykurovanie</v>
      </c>
      <c r="F112" s="234"/>
      <c r="G112" s="234"/>
      <c r="H112" s="234"/>
      <c r="L112" s="29"/>
    </row>
    <row r="113" spans="2:65" s="1" customFormat="1" ht="7" customHeight="1">
      <c r="B113" s="29"/>
      <c r="L113" s="29"/>
    </row>
    <row r="114" spans="2:65" s="1" customFormat="1" ht="12" customHeight="1">
      <c r="B114" s="29"/>
      <c r="C114" s="26" t="s">
        <v>17</v>
      </c>
      <c r="F114" s="24" t="str">
        <f>F12</f>
        <v>Piestany</v>
      </c>
      <c r="I114" s="26" t="s">
        <v>19</v>
      </c>
      <c r="J114" s="52" t="str">
        <f>IF(J12="","",J12)</f>
        <v>12. 2. 2023</v>
      </c>
      <c r="L114" s="29"/>
    </row>
    <row r="115" spans="2:65" s="1" customFormat="1" ht="7" customHeight="1">
      <c r="B115" s="29"/>
      <c r="L115" s="29"/>
    </row>
    <row r="116" spans="2:65" s="1" customFormat="1" ht="15.25" customHeight="1">
      <c r="B116" s="29"/>
      <c r="C116" s="26" t="s">
        <v>21</v>
      </c>
      <c r="F116" s="24" t="str">
        <f>E15</f>
        <v>AGORA, s.r.o.</v>
      </c>
      <c r="I116" s="26" t="s">
        <v>26</v>
      </c>
      <c r="J116" s="27" t="str">
        <f>E21</f>
        <v xml:space="preserve"> </v>
      </c>
      <c r="L116" s="29"/>
    </row>
    <row r="117" spans="2:65" s="1" customFormat="1" ht="15.25" customHeight="1">
      <c r="B117" s="29"/>
      <c r="C117" s="26" t="s">
        <v>25</v>
      </c>
      <c r="F117" s="24" t="str">
        <f>IF(E18="","",E18)</f>
        <v>AGORA, s.r.o.</v>
      </c>
      <c r="I117" s="26" t="s">
        <v>29</v>
      </c>
      <c r="J117" s="27" t="str">
        <f>E24</f>
        <v xml:space="preserve"> </v>
      </c>
      <c r="L117" s="29"/>
    </row>
    <row r="118" spans="2:65" s="1" customFormat="1" ht="10.25" customHeight="1">
      <c r="B118" s="29"/>
      <c r="L118" s="29"/>
    </row>
    <row r="119" spans="2:65" s="10" customFormat="1" ht="29.25" customHeight="1">
      <c r="B119" s="119"/>
      <c r="C119" s="120" t="s">
        <v>135</v>
      </c>
      <c r="D119" s="121" t="s">
        <v>56</v>
      </c>
      <c r="E119" s="121" t="s">
        <v>52</v>
      </c>
      <c r="F119" s="121" t="s">
        <v>53</v>
      </c>
      <c r="G119" s="121" t="s">
        <v>136</v>
      </c>
      <c r="H119" s="121" t="s">
        <v>137</v>
      </c>
      <c r="I119" s="121" t="s">
        <v>138</v>
      </c>
      <c r="J119" s="122" t="s">
        <v>119</v>
      </c>
      <c r="K119" s="123" t="s">
        <v>139</v>
      </c>
      <c r="L119" s="119"/>
      <c r="M119" s="59" t="s">
        <v>1</v>
      </c>
      <c r="N119" s="60" t="s">
        <v>35</v>
      </c>
      <c r="O119" s="60" t="s">
        <v>140</v>
      </c>
      <c r="P119" s="60" t="s">
        <v>141</v>
      </c>
      <c r="Q119" s="60" t="s">
        <v>142</v>
      </c>
      <c r="R119" s="60" t="s">
        <v>143</v>
      </c>
      <c r="S119" s="60" t="s">
        <v>144</v>
      </c>
      <c r="T119" s="61" t="s">
        <v>145</v>
      </c>
    </row>
    <row r="120" spans="2:65" s="1" customFormat="1" ht="22.75" customHeight="1">
      <c r="B120" s="29"/>
      <c r="C120" s="64" t="s">
        <v>120</v>
      </c>
      <c r="J120" s="124">
        <f>BK120</f>
        <v>6151.7</v>
      </c>
      <c r="L120" s="29"/>
      <c r="M120" s="62"/>
      <c r="N120" s="53"/>
      <c r="O120" s="53"/>
      <c r="P120" s="125">
        <f>P121+P137+P144</f>
        <v>0</v>
      </c>
      <c r="Q120" s="53"/>
      <c r="R120" s="125">
        <f>R121+R137+R144</f>
        <v>0</v>
      </c>
      <c r="S120" s="53"/>
      <c r="T120" s="126">
        <f>T121+T137+T144</f>
        <v>0</v>
      </c>
      <c r="AT120" s="17" t="s">
        <v>70</v>
      </c>
      <c r="AU120" s="17" t="s">
        <v>121</v>
      </c>
      <c r="BK120" s="127">
        <f>BK121+BK137+BK144</f>
        <v>6151.7</v>
      </c>
    </row>
    <row r="121" spans="2:65" s="11" customFormat="1" ht="26" customHeight="1">
      <c r="B121" s="128"/>
      <c r="D121" s="129" t="s">
        <v>70</v>
      </c>
      <c r="E121" s="130" t="s">
        <v>286</v>
      </c>
      <c r="F121" s="130" t="s">
        <v>287</v>
      </c>
      <c r="J121" s="131">
        <f>BK121</f>
        <v>4834.88</v>
      </c>
      <c r="L121" s="128"/>
      <c r="M121" s="132"/>
      <c r="P121" s="133">
        <f>P122</f>
        <v>0</v>
      </c>
      <c r="R121" s="133">
        <f>R122</f>
        <v>0</v>
      </c>
      <c r="T121" s="134">
        <f>T122</f>
        <v>0</v>
      </c>
      <c r="AR121" s="129" t="s">
        <v>83</v>
      </c>
      <c r="AT121" s="135" t="s">
        <v>70</v>
      </c>
      <c r="AU121" s="135" t="s">
        <v>71</v>
      </c>
      <c r="AY121" s="129" t="s">
        <v>148</v>
      </c>
      <c r="BK121" s="136">
        <f>BK122</f>
        <v>4834.88</v>
      </c>
    </row>
    <row r="122" spans="2:65" s="11" customFormat="1" ht="22.75" customHeight="1">
      <c r="B122" s="128"/>
      <c r="D122" s="129" t="s">
        <v>70</v>
      </c>
      <c r="E122" s="137" t="s">
        <v>861</v>
      </c>
      <c r="F122" s="137" t="s">
        <v>862</v>
      </c>
      <c r="J122" s="138">
        <f>BK122</f>
        <v>4834.88</v>
      </c>
      <c r="L122" s="128"/>
      <c r="M122" s="132"/>
      <c r="P122" s="133">
        <f>SUM(P123:P136)</f>
        <v>0</v>
      </c>
      <c r="R122" s="133">
        <f>SUM(R123:R136)</f>
        <v>0</v>
      </c>
      <c r="T122" s="134">
        <f>SUM(T123:T136)</f>
        <v>0</v>
      </c>
      <c r="AR122" s="129" t="s">
        <v>12</v>
      </c>
      <c r="AT122" s="135" t="s">
        <v>70</v>
      </c>
      <c r="AU122" s="135" t="s">
        <v>12</v>
      </c>
      <c r="AY122" s="129" t="s">
        <v>148</v>
      </c>
      <c r="BK122" s="136">
        <f>SUM(BK123:BK136)</f>
        <v>4834.88</v>
      </c>
    </row>
    <row r="123" spans="2:65" s="1" customFormat="1" ht="24.25" customHeight="1">
      <c r="B123" s="139"/>
      <c r="C123" s="140" t="s">
        <v>12</v>
      </c>
      <c r="D123" s="140" t="s">
        <v>151</v>
      </c>
      <c r="E123" s="141" t="s">
        <v>863</v>
      </c>
      <c r="F123" s="142" t="s">
        <v>864</v>
      </c>
      <c r="G123" s="143" t="s">
        <v>185</v>
      </c>
      <c r="H123" s="144">
        <v>1</v>
      </c>
      <c r="I123" s="145">
        <v>136.6</v>
      </c>
      <c r="J123" s="145">
        <f>ROUND(I123*H123,2)</f>
        <v>136.6</v>
      </c>
      <c r="K123" s="146"/>
      <c r="L123" s="29"/>
      <c r="M123" s="147" t="s">
        <v>1</v>
      </c>
      <c r="N123" s="148" t="s">
        <v>37</v>
      </c>
      <c r="O123" s="149">
        <v>0</v>
      </c>
      <c r="P123" s="149">
        <f>O123*H123</f>
        <v>0</v>
      </c>
      <c r="Q123" s="149">
        <v>0</v>
      </c>
      <c r="R123" s="149">
        <f>Q123*H123</f>
        <v>0</v>
      </c>
      <c r="S123" s="149">
        <v>0</v>
      </c>
      <c r="T123" s="150">
        <f>S123*H123</f>
        <v>0</v>
      </c>
      <c r="AR123" s="151" t="s">
        <v>155</v>
      </c>
      <c r="AT123" s="151" t="s">
        <v>151</v>
      </c>
      <c r="AU123" s="151" t="s">
        <v>83</v>
      </c>
      <c r="AY123" s="17" t="s">
        <v>148</v>
      </c>
      <c r="BE123" s="152">
        <f>IF(N123="základná",J123,0)</f>
        <v>0</v>
      </c>
      <c r="BF123" s="152">
        <f>IF(N123="znížená",J123,0)</f>
        <v>136.6</v>
      </c>
      <c r="BG123" s="152">
        <f>IF(N123="zákl. prenesená",J123,0)</f>
        <v>0</v>
      </c>
      <c r="BH123" s="152">
        <f>IF(N123="zníž. prenesená",J123,0)</f>
        <v>0</v>
      </c>
      <c r="BI123" s="152">
        <f>IF(N123="nulová",J123,0)</f>
        <v>0</v>
      </c>
      <c r="BJ123" s="17" t="s">
        <v>83</v>
      </c>
      <c r="BK123" s="152">
        <f>ROUND(I123*H123,2)</f>
        <v>136.6</v>
      </c>
      <c r="BL123" s="17" t="s">
        <v>155</v>
      </c>
      <c r="BM123" s="151" t="s">
        <v>83</v>
      </c>
    </row>
    <row r="124" spans="2:65" s="1" customFormat="1" ht="33" customHeight="1">
      <c r="B124" s="139"/>
      <c r="C124" s="170" t="s">
        <v>83</v>
      </c>
      <c r="D124" s="170" t="s">
        <v>408</v>
      </c>
      <c r="E124" s="171" t="s">
        <v>865</v>
      </c>
      <c r="F124" s="172" t="s">
        <v>866</v>
      </c>
      <c r="G124" s="173" t="s">
        <v>185</v>
      </c>
      <c r="H124" s="174">
        <v>1</v>
      </c>
      <c r="I124" s="175">
        <v>350.81</v>
      </c>
      <c r="J124" s="175">
        <f>ROUND(I124*H124,2)</f>
        <v>350.81</v>
      </c>
      <c r="K124" s="176"/>
      <c r="L124" s="177"/>
      <c r="M124" s="178" t="s">
        <v>1</v>
      </c>
      <c r="N124" s="179" t="s">
        <v>37</v>
      </c>
      <c r="O124" s="149">
        <v>0</v>
      </c>
      <c r="P124" s="149">
        <f>O124*H124</f>
        <v>0</v>
      </c>
      <c r="Q124" s="149">
        <v>0</v>
      </c>
      <c r="R124" s="149">
        <f>Q124*H124</f>
        <v>0</v>
      </c>
      <c r="S124" s="149">
        <v>0</v>
      </c>
      <c r="T124" s="150">
        <f>S124*H124</f>
        <v>0</v>
      </c>
      <c r="AR124" s="151" t="s">
        <v>172</v>
      </c>
      <c r="AT124" s="151" t="s">
        <v>408</v>
      </c>
      <c r="AU124" s="151" t="s">
        <v>83</v>
      </c>
      <c r="AY124" s="17" t="s">
        <v>148</v>
      </c>
      <c r="BE124" s="152">
        <f>IF(N124="základná",J124,0)</f>
        <v>0</v>
      </c>
      <c r="BF124" s="152">
        <f>IF(N124="znížená",J124,0)</f>
        <v>350.81</v>
      </c>
      <c r="BG124" s="152">
        <f>IF(N124="zákl. prenesená",J124,0)</f>
        <v>0</v>
      </c>
      <c r="BH124" s="152">
        <f>IF(N124="zníž. prenesená",J124,0)</f>
        <v>0</v>
      </c>
      <c r="BI124" s="152">
        <f>IF(N124="nulová",J124,0)</f>
        <v>0</v>
      </c>
      <c r="BJ124" s="17" t="s">
        <v>83</v>
      </c>
      <c r="BK124" s="152">
        <f>ROUND(I124*H124,2)</f>
        <v>350.81</v>
      </c>
      <c r="BL124" s="17" t="s">
        <v>155</v>
      </c>
      <c r="BM124" s="151" t="s">
        <v>155</v>
      </c>
    </row>
    <row r="125" spans="2:65" s="1" customFormat="1" ht="21.75" customHeight="1">
      <c r="B125" s="139"/>
      <c r="C125" s="140" t="s">
        <v>163</v>
      </c>
      <c r="D125" s="140" t="s">
        <v>151</v>
      </c>
      <c r="E125" s="141" t="s">
        <v>867</v>
      </c>
      <c r="F125" s="142" t="s">
        <v>868</v>
      </c>
      <c r="G125" s="143" t="s">
        <v>154</v>
      </c>
      <c r="H125" s="144">
        <v>22.5</v>
      </c>
      <c r="I125" s="145">
        <v>34.92</v>
      </c>
      <c r="J125" s="145">
        <f>ROUND(I125*H125,2)</f>
        <v>785.7</v>
      </c>
      <c r="K125" s="146"/>
      <c r="L125" s="29"/>
      <c r="M125" s="147" t="s">
        <v>1</v>
      </c>
      <c r="N125" s="148" t="s">
        <v>37</v>
      </c>
      <c r="O125" s="149">
        <v>0</v>
      </c>
      <c r="P125" s="149">
        <f>O125*H125</f>
        <v>0</v>
      </c>
      <c r="Q125" s="149">
        <v>0</v>
      </c>
      <c r="R125" s="149">
        <f>Q125*H125</f>
        <v>0</v>
      </c>
      <c r="S125" s="149">
        <v>0</v>
      </c>
      <c r="T125" s="150">
        <f>S125*H125</f>
        <v>0</v>
      </c>
      <c r="AR125" s="151" t="s">
        <v>155</v>
      </c>
      <c r="AT125" s="151" t="s">
        <v>151</v>
      </c>
      <c r="AU125" s="151" t="s">
        <v>83</v>
      </c>
      <c r="AY125" s="17" t="s">
        <v>148</v>
      </c>
      <c r="BE125" s="152">
        <f>IF(N125="základná",J125,0)</f>
        <v>0</v>
      </c>
      <c r="BF125" s="152">
        <f>IF(N125="znížená",J125,0)</f>
        <v>785.7</v>
      </c>
      <c r="BG125" s="152">
        <f>IF(N125="zákl. prenesená",J125,0)</f>
        <v>0</v>
      </c>
      <c r="BH125" s="152">
        <f>IF(N125="zníž. prenesená",J125,0)</f>
        <v>0</v>
      </c>
      <c r="BI125" s="152">
        <f>IF(N125="nulová",J125,0)</f>
        <v>0</v>
      </c>
      <c r="BJ125" s="17" t="s">
        <v>83</v>
      </c>
      <c r="BK125" s="152">
        <f>ROUND(I125*H125,2)</f>
        <v>785.7</v>
      </c>
      <c r="BL125" s="17" t="s">
        <v>155</v>
      </c>
      <c r="BM125" s="151" t="s">
        <v>166</v>
      </c>
    </row>
    <row r="126" spans="2:65" s="15" customFormat="1" ht="12">
      <c r="B126" s="186"/>
      <c r="D126" s="154" t="s">
        <v>156</v>
      </c>
      <c r="E126" s="187" t="s">
        <v>1</v>
      </c>
      <c r="F126" s="188" t="s">
        <v>869</v>
      </c>
      <c r="H126" s="187" t="s">
        <v>1</v>
      </c>
      <c r="L126" s="186"/>
      <c r="M126" s="189"/>
      <c r="T126" s="190"/>
      <c r="AT126" s="187" t="s">
        <v>156</v>
      </c>
      <c r="AU126" s="187" t="s">
        <v>83</v>
      </c>
      <c r="AV126" s="15" t="s">
        <v>12</v>
      </c>
      <c r="AW126" s="15" t="s">
        <v>28</v>
      </c>
      <c r="AX126" s="15" t="s">
        <v>71</v>
      </c>
      <c r="AY126" s="187" t="s">
        <v>148</v>
      </c>
    </row>
    <row r="127" spans="2:65" s="12" customFormat="1" ht="12">
      <c r="B127" s="153"/>
      <c r="D127" s="154" t="s">
        <v>156</v>
      </c>
      <c r="E127" s="155" t="s">
        <v>1</v>
      </c>
      <c r="F127" s="156" t="s">
        <v>870</v>
      </c>
      <c r="H127" s="157">
        <v>12.5</v>
      </c>
      <c r="L127" s="153"/>
      <c r="M127" s="158"/>
      <c r="T127" s="159"/>
      <c r="AT127" s="155" t="s">
        <v>156</v>
      </c>
      <c r="AU127" s="155" t="s">
        <v>83</v>
      </c>
      <c r="AV127" s="12" t="s">
        <v>83</v>
      </c>
      <c r="AW127" s="12" t="s">
        <v>28</v>
      </c>
      <c r="AX127" s="12" t="s">
        <v>71</v>
      </c>
      <c r="AY127" s="155" t="s">
        <v>148</v>
      </c>
    </row>
    <row r="128" spans="2:65" s="12" customFormat="1" ht="12">
      <c r="B128" s="153"/>
      <c r="D128" s="154" t="s">
        <v>156</v>
      </c>
      <c r="E128" s="155" t="s">
        <v>1</v>
      </c>
      <c r="F128" s="156" t="s">
        <v>871</v>
      </c>
      <c r="H128" s="157">
        <v>10</v>
      </c>
      <c r="L128" s="153"/>
      <c r="M128" s="158"/>
      <c r="T128" s="159"/>
      <c r="AT128" s="155" t="s">
        <v>156</v>
      </c>
      <c r="AU128" s="155" t="s">
        <v>83</v>
      </c>
      <c r="AV128" s="12" t="s">
        <v>83</v>
      </c>
      <c r="AW128" s="12" t="s">
        <v>28</v>
      </c>
      <c r="AX128" s="12" t="s">
        <v>71</v>
      </c>
      <c r="AY128" s="155" t="s">
        <v>148</v>
      </c>
    </row>
    <row r="129" spans="2:65" s="13" customFormat="1" ht="12">
      <c r="B129" s="160"/>
      <c r="D129" s="154" t="s">
        <v>156</v>
      </c>
      <c r="E129" s="161" t="s">
        <v>1</v>
      </c>
      <c r="F129" s="162" t="s">
        <v>158</v>
      </c>
      <c r="H129" s="163">
        <v>22.5</v>
      </c>
      <c r="L129" s="160"/>
      <c r="M129" s="164"/>
      <c r="T129" s="165"/>
      <c r="AT129" s="161" t="s">
        <v>156</v>
      </c>
      <c r="AU129" s="161" t="s">
        <v>83</v>
      </c>
      <c r="AV129" s="13" t="s">
        <v>155</v>
      </c>
      <c r="AW129" s="13" t="s">
        <v>28</v>
      </c>
      <c r="AX129" s="13" t="s">
        <v>12</v>
      </c>
      <c r="AY129" s="161" t="s">
        <v>148</v>
      </c>
    </row>
    <row r="130" spans="2:65" s="1" customFormat="1" ht="37.75" customHeight="1">
      <c r="B130" s="139"/>
      <c r="C130" s="170" t="s">
        <v>155</v>
      </c>
      <c r="D130" s="170" t="s">
        <v>408</v>
      </c>
      <c r="E130" s="171" t="s">
        <v>872</v>
      </c>
      <c r="F130" s="172" t="s">
        <v>873</v>
      </c>
      <c r="G130" s="173" t="s">
        <v>185</v>
      </c>
      <c r="H130" s="174">
        <v>1</v>
      </c>
      <c r="I130" s="175">
        <v>391.78</v>
      </c>
      <c r="J130" s="175">
        <f t="shared" ref="J130:J136" si="0">ROUND(I130*H130,2)</f>
        <v>391.78</v>
      </c>
      <c r="K130" s="176"/>
      <c r="L130" s="177"/>
      <c r="M130" s="178" t="s">
        <v>1</v>
      </c>
      <c r="N130" s="179" t="s">
        <v>37</v>
      </c>
      <c r="O130" s="149">
        <v>0</v>
      </c>
      <c r="P130" s="149">
        <f t="shared" ref="P130:P136" si="1">O130*H130</f>
        <v>0</v>
      </c>
      <c r="Q130" s="149">
        <v>0</v>
      </c>
      <c r="R130" s="149">
        <f t="shared" ref="R130:R136" si="2">Q130*H130</f>
        <v>0</v>
      </c>
      <c r="S130" s="149">
        <v>0</v>
      </c>
      <c r="T130" s="150">
        <f t="shared" ref="T130:T136" si="3">S130*H130</f>
        <v>0</v>
      </c>
      <c r="AR130" s="151" t="s">
        <v>172</v>
      </c>
      <c r="AT130" s="151" t="s">
        <v>408</v>
      </c>
      <c r="AU130" s="151" t="s">
        <v>83</v>
      </c>
      <c r="AY130" s="17" t="s">
        <v>148</v>
      </c>
      <c r="BE130" s="152">
        <f t="shared" ref="BE130:BE136" si="4">IF(N130="základná",J130,0)</f>
        <v>0</v>
      </c>
      <c r="BF130" s="152">
        <f t="shared" ref="BF130:BF136" si="5">IF(N130="znížená",J130,0)</f>
        <v>391.78</v>
      </c>
      <c r="BG130" s="152">
        <f t="shared" ref="BG130:BG136" si="6">IF(N130="zákl. prenesená",J130,0)</f>
        <v>0</v>
      </c>
      <c r="BH130" s="152">
        <f t="shared" ref="BH130:BH136" si="7">IF(N130="zníž. prenesená",J130,0)</f>
        <v>0</v>
      </c>
      <c r="BI130" s="152">
        <f t="shared" ref="BI130:BI136" si="8">IF(N130="nulová",J130,0)</f>
        <v>0</v>
      </c>
      <c r="BJ130" s="17" t="s">
        <v>83</v>
      </c>
      <c r="BK130" s="152">
        <f t="shared" ref="BK130:BK136" si="9">ROUND(I130*H130,2)</f>
        <v>391.78</v>
      </c>
      <c r="BL130" s="17" t="s">
        <v>155</v>
      </c>
      <c r="BM130" s="151" t="s">
        <v>172</v>
      </c>
    </row>
    <row r="131" spans="2:65" s="1" customFormat="1" ht="37.75" customHeight="1">
      <c r="B131" s="139"/>
      <c r="C131" s="170" t="s">
        <v>173</v>
      </c>
      <c r="D131" s="170" t="s">
        <v>408</v>
      </c>
      <c r="E131" s="171" t="s">
        <v>874</v>
      </c>
      <c r="F131" s="172" t="s">
        <v>875</v>
      </c>
      <c r="G131" s="173" t="s">
        <v>185</v>
      </c>
      <c r="H131" s="174">
        <v>2</v>
      </c>
      <c r="I131" s="175">
        <v>413.58</v>
      </c>
      <c r="J131" s="175">
        <f t="shared" si="0"/>
        <v>827.16</v>
      </c>
      <c r="K131" s="176"/>
      <c r="L131" s="177"/>
      <c r="M131" s="178" t="s">
        <v>1</v>
      </c>
      <c r="N131" s="179" t="s">
        <v>37</v>
      </c>
      <c r="O131" s="149">
        <v>0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172</v>
      </c>
      <c r="AT131" s="151" t="s">
        <v>408</v>
      </c>
      <c r="AU131" s="151" t="s">
        <v>83</v>
      </c>
      <c r="AY131" s="17" t="s">
        <v>148</v>
      </c>
      <c r="BE131" s="152">
        <f t="shared" si="4"/>
        <v>0</v>
      </c>
      <c r="BF131" s="152">
        <f t="shared" si="5"/>
        <v>827.16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83</v>
      </c>
      <c r="BK131" s="152">
        <f t="shared" si="9"/>
        <v>827.16</v>
      </c>
      <c r="BL131" s="17" t="s">
        <v>155</v>
      </c>
      <c r="BM131" s="151" t="s">
        <v>176</v>
      </c>
    </row>
    <row r="132" spans="2:65" s="1" customFormat="1" ht="37.75" customHeight="1">
      <c r="B132" s="139"/>
      <c r="C132" s="170" t="s">
        <v>166</v>
      </c>
      <c r="D132" s="170" t="s">
        <v>408</v>
      </c>
      <c r="E132" s="171" t="s">
        <v>876</v>
      </c>
      <c r="F132" s="172" t="s">
        <v>877</v>
      </c>
      <c r="G132" s="173" t="s">
        <v>185</v>
      </c>
      <c r="H132" s="174">
        <v>1</v>
      </c>
      <c r="I132" s="175">
        <v>497.48</v>
      </c>
      <c r="J132" s="175">
        <f t="shared" si="0"/>
        <v>497.48</v>
      </c>
      <c r="K132" s="176"/>
      <c r="L132" s="177"/>
      <c r="M132" s="178" t="s">
        <v>1</v>
      </c>
      <c r="N132" s="179" t="s">
        <v>37</v>
      </c>
      <c r="O132" s="149">
        <v>0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172</v>
      </c>
      <c r="AT132" s="151" t="s">
        <v>408</v>
      </c>
      <c r="AU132" s="151" t="s">
        <v>83</v>
      </c>
      <c r="AY132" s="17" t="s">
        <v>148</v>
      </c>
      <c r="BE132" s="152">
        <f t="shared" si="4"/>
        <v>0</v>
      </c>
      <c r="BF132" s="152">
        <f t="shared" si="5"/>
        <v>497.48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83</v>
      </c>
      <c r="BK132" s="152">
        <f t="shared" si="9"/>
        <v>497.48</v>
      </c>
      <c r="BL132" s="17" t="s">
        <v>155</v>
      </c>
      <c r="BM132" s="151" t="s">
        <v>180</v>
      </c>
    </row>
    <row r="133" spans="2:65" s="1" customFormat="1" ht="37.75" customHeight="1">
      <c r="B133" s="139"/>
      <c r="C133" s="170" t="s">
        <v>182</v>
      </c>
      <c r="D133" s="170" t="s">
        <v>408</v>
      </c>
      <c r="E133" s="171" t="s">
        <v>878</v>
      </c>
      <c r="F133" s="172" t="s">
        <v>879</v>
      </c>
      <c r="G133" s="173" t="s">
        <v>185</v>
      </c>
      <c r="H133" s="174">
        <v>1</v>
      </c>
      <c r="I133" s="175">
        <v>409.48</v>
      </c>
      <c r="J133" s="175">
        <f t="shared" si="0"/>
        <v>409.48</v>
      </c>
      <c r="K133" s="176"/>
      <c r="L133" s="177"/>
      <c r="M133" s="178" t="s">
        <v>1</v>
      </c>
      <c r="N133" s="179" t="s">
        <v>37</v>
      </c>
      <c r="O133" s="149">
        <v>0</v>
      </c>
      <c r="P133" s="149">
        <f t="shared" si="1"/>
        <v>0</v>
      </c>
      <c r="Q133" s="149">
        <v>0</v>
      </c>
      <c r="R133" s="149">
        <f t="shared" si="2"/>
        <v>0</v>
      </c>
      <c r="S133" s="149">
        <v>0</v>
      </c>
      <c r="T133" s="150">
        <f t="shared" si="3"/>
        <v>0</v>
      </c>
      <c r="AR133" s="151" t="s">
        <v>172</v>
      </c>
      <c r="AT133" s="151" t="s">
        <v>408</v>
      </c>
      <c r="AU133" s="151" t="s">
        <v>83</v>
      </c>
      <c r="AY133" s="17" t="s">
        <v>148</v>
      </c>
      <c r="BE133" s="152">
        <f t="shared" si="4"/>
        <v>0</v>
      </c>
      <c r="BF133" s="152">
        <f t="shared" si="5"/>
        <v>409.48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7" t="s">
        <v>83</v>
      </c>
      <c r="BK133" s="152">
        <f t="shared" si="9"/>
        <v>409.48</v>
      </c>
      <c r="BL133" s="17" t="s">
        <v>155</v>
      </c>
      <c r="BM133" s="151" t="s">
        <v>186</v>
      </c>
    </row>
    <row r="134" spans="2:65" s="1" customFormat="1" ht="37.75" customHeight="1">
      <c r="B134" s="139"/>
      <c r="C134" s="170" t="s">
        <v>172</v>
      </c>
      <c r="D134" s="170" t="s">
        <v>408</v>
      </c>
      <c r="E134" s="171" t="s">
        <v>880</v>
      </c>
      <c r="F134" s="172" t="s">
        <v>881</v>
      </c>
      <c r="G134" s="173" t="s">
        <v>185</v>
      </c>
      <c r="H134" s="174">
        <v>2</v>
      </c>
      <c r="I134" s="175">
        <v>438.66</v>
      </c>
      <c r="J134" s="175">
        <f t="shared" si="0"/>
        <v>877.32</v>
      </c>
      <c r="K134" s="176"/>
      <c r="L134" s="177"/>
      <c r="M134" s="178" t="s">
        <v>1</v>
      </c>
      <c r="N134" s="179" t="s">
        <v>37</v>
      </c>
      <c r="O134" s="149">
        <v>0</v>
      </c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172</v>
      </c>
      <c r="AT134" s="151" t="s">
        <v>408</v>
      </c>
      <c r="AU134" s="151" t="s">
        <v>83</v>
      </c>
      <c r="AY134" s="17" t="s">
        <v>148</v>
      </c>
      <c r="BE134" s="152">
        <f t="shared" si="4"/>
        <v>0</v>
      </c>
      <c r="BF134" s="152">
        <f t="shared" si="5"/>
        <v>877.32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7" t="s">
        <v>83</v>
      </c>
      <c r="BK134" s="152">
        <f t="shared" si="9"/>
        <v>877.32</v>
      </c>
      <c r="BL134" s="17" t="s">
        <v>155</v>
      </c>
      <c r="BM134" s="151" t="s">
        <v>189</v>
      </c>
    </row>
    <row r="135" spans="2:65" s="1" customFormat="1" ht="37.75" customHeight="1">
      <c r="B135" s="139"/>
      <c r="C135" s="170" t="s">
        <v>149</v>
      </c>
      <c r="D135" s="170" t="s">
        <v>408</v>
      </c>
      <c r="E135" s="171" t="s">
        <v>882</v>
      </c>
      <c r="F135" s="172" t="s">
        <v>883</v>
      </c>
      <c r="G135" s="173" t="s">
        <v>185</v>
      </c>
      <c r="H135" s="174">
        <v>1</v>
      </c>
      <c r="I135" s="175">
        <v>482.42</v>
      </c>
      <c r="J135" s="175">
        <f t="shared" si="0"/>
        <v>482.42</v>
      </c>
      <c r="K135" s="176"/>
      <c r="L135" s="177"/>
      <c r="M135" s="178" t="s">
        <v>1</v>
      </c>
      <c r="N135" s="179" t="s">
        <v>37</v>
      </c>
      <c r="O135" s="149">
        <v>0</v>
      </c>
      <c r="P135" s="149">
        <f t="shared" si="1"/>
        <v>0</v>
      </c>
      <c r="Q135" s="149">
        <v>0</v>
      </c>
      <c r="R135" s="149">
        <f t="shared" si="2"/>
        <v>0</v>
      </c>
      <c r="S135" s="149">
        <v>0</v>
      </c>
      <c r="T135" s="150">
        <f t="shared" si="3"/>
        <v>0</v>
      </c>
      <c r="AR135" s="151" t="s">
        <v>172</v>
      </c>
      <c r="AT135" s="151" t="s">
        <v>408</v>
      </c>
      <c r="AU135" s="151" t="s">
        <v>83</v>
      </c>
      <c r="AY135" s="17" t="s">
        <v>148</v>
      </c>
      <c r="BE135" s="152">
        <f t="shared" si="4"/>
        <v>0</v>
      </c>
      <c r="BF135" s="152">
        <f t="shared" si="5"/>
        <v>482.42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7" t="s">
        <v>83</v>
      </c>
      <c r="BK135" s="152">
        <f t="shared" si="9"/>
        <v>482.42</v>
      </c>
      <c r="BL135" s="17" t="s">
        <v>155</v>
      </c>
      <c r="BM135" s="151" t="s">
        <v>193</v>
      </c>
    </row>
    <row r="136" spans="2:65" s="1" customFormat="1" ht="24.25" customHeight="1">
      <c r="B136" s="139"/>
      <c r="C136" s="140" t="s">
        <v>176</v>
      </c>
      <c r="D136" s="140" t="s">
        <v>151</v>
      </c>
      <c r="E136" s="141" t="s">
        <v>884</v>
      </c>
      <c r="F136" s="142" t="s">
        <v>885</v>
      </c>
      <c r="G136" s="143" t="s">
        <v>357</v>
      </c>
      <c r="H136" s="144">
        <v>54.07</v>
      </c>
      <c r="I136" s="145">
        <v>1.4079996299999999</v>
      </c>
      <c r="J136" s="145">
        <f t="shared" si="0"/>
        <v>76.13</v>
      </c>
      <c r="K136" s="146"/>
      <c r="L136" s="29"/>
      <c r="M136" s="147" t="s">
        <v>1</v>
      </c>
      <c r="N136" s="148" t="s">
        <v>37</v>
      </c>
      <c r="O136" s="149">
        <v>0</v>
      </c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155</v>
      </c>
      <c r="AT136" s="151" t="s">
        <v>151</v>
      </c>
      <c r="AU136" s="151" t="s">
        <v>83</v>
      </c>
      <c r="AY136" s="17" t="s">
        <v>148</v>
      </c>
      <c r="BE136" s="152">
        <f t="shared" si="4"/>
        <v>0</v>
      </c>
      <c r="BF136" s="152">
        <f t="shared" si="5"/>
        <v>76.13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7" t="s">
        <v>83</v>
      </c>
      <c r="BK136" s="152">
        <f t="shared" si="9"/>
        <v>76.13</v>
      </c>
      <c r="BL136" s="17" t="s">
        <v>155</v>
      </c>
      <c r="BM136" s="151" t="s">
        <v>7</v>
      </c>
    </row>
    <row r="137" spans="2:65" s="11" customFormat="1" ht="26" customHeight="1">
      <c r="B137" s="128"/>
      <c r="D137" s="129" t="s">
        <v>70</v>
      </c>
      <c r="E137" s="130" t="s">
        <v>344</v>
      </c>
      <c r="F137" s="130" t="s">
        <v>345</v>
      </c>
      <c r="J137" s="131">
        <f>BK137</f>
        <v>1316.82</v>
      </c>
      <c r="L137" s="128"/>
      <c r="M137" s="132"/>
      <c r="P137" s="133">
        <f>SUM(P138:P143)</f>
        <v>0</v>
      </c>
      <c r="R137" s="133">
        <f>SUM(R138:R143)</f>
        <v>0</v>
      </c>
      <c r="T137" s="134">
        <f>SUM(T138:T143)</f>
        <v>0</v>
      </c>
      <c r="AR137" s="129" t="s">
        <v>155</v>
      </c>
      <c r="AT137" s="135" t="s">
        <v>70</v>
      </c>
      <c r="AU137" s="135" t="s">
        <v>71</v>
      </c>
      <c r="AY137" s="129" t="s">
        <v>148</v>
      </c>
      <c r="BK137" s="136">
        <f>SUM(BK138:BK143)</f>
        <v>1316.82</v>
      </c>
    </row>
    <row r="138" spans="2:65" s="1" customFormat="1" ht="37.75" customHeight="1">
      <c r="B138" s="139"/>
      <c r="C138" s="140" t="s">
        <v>198</v>
      </c>
      <c r="D138" s="140" t="s">
        <v>151</v>
      </c>
      <c r="E138" s="141" t="s">
        <v>517</v>
      </c>
      <c r="F138" s="142" t="s">
        <v>518</v>
      </c>
      <c r="G138" s="143" t="s">
        <v>348</v>
      </c>
      <c r="H138" s="144">
        <v>6</v>
      </c>
      <c r="I138" s="145">
        <v>21.47</v>
      </c>
      <c r="J138" s="145">
        <f>ROUND(I138*H138,2)</f>
        <v>128.82</v>
      </c>
      <c r="K138" s="146"/>
      <c r="L138" s="29"/>
      <c r="M138" s="147" t="s">
        <v>1</v>
      </c>
      <c r="N138" s="148" t="s">
        <v>37</v>
      </c>
      <c r="O138" s="149">
        <v>0</v>
      </c>
      <c r="P138" s="149">
        <f>O138*H138</f>
        <v>0</v>
      </c>
      <c r="Q138" s="149">
        <v>0</v>
      </c>
      <c r="R138" s="149">
        <f>Q138*H138</f>
        <v>0</v>
      </c>
      <c r="S138" s="149">
        <v>0</v>
      </c>
      <c r="T138" s="150">
        <f>S138*H138</f>
        <v>0</v>
      </c>
      <c r="AR138" s="151" t="s">
        <v>349</v>
      </c>
      <c r="AT138" s="151" t="s">
        <v>151</v>
      </c>
      <c r="AU138" s="151" t="s">
        <v>12</v>
      </c>
      <c r="AY138" s="17" t="s">
        <v>148</v>
      </c>
      <c r="BE138" s="152">
        <f>IF(N138="základná",J138,0)</f>
        <v>0</v>
      </c>
      <c r="BF138" s="152">
        <f>IF(N138="znížená",J138,0)</f>
        <v>128.82</v>
      </c>
      <c r="BG138" s="152">
        <f>IF(N138="zákl. prenesená",J138,0)</f>
        <v>0</v>
      </c>
      <c r="BH138" s="152">
        <f>IF(N138="zníž. prenesená",J138,0)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128.82</v>
      </c>
      <c r="BL138" s="17" t="s">
        <v>349</v>
      </c>
      <c r="BM138" s="151" t="s">
        <v>201</v>
      </c>
    </row>
    <row r="139" spans="2:65" s="12" customFormat="1" ht="24">
      <c r="B139" s="153"/>
      <c r="D139" s="154" t="s">
        <v>156</v>
      </c>
      <c r="E139" s="155" t="s">
        <v>1</v>
      </c>
      <c r="F139" s="156" t="s">
        <v>886</v>
      </c>
      <c r="H139" s="157">
        <v>6</v>
      </c>
      <c r="L139" s="153"/>
      <c r="M139" s="158"/>
      <c r="T139" s="159"/>
      <c r="AT139" s="155" t="s">
        <v>156</v>
      </c>
      <c r="AU139" s="155" t="s">
        <v>12</v>
      </c>
      <c r="AV139" s="12" t="s">
        <v>83</v>
      </c>
      <c r="AW139" s="12" t="s">
        <v>28</v>
      </c>
      <c r="AX139" s="12" t="s">
        <v>71</v>
      </c>
      <c r="AY139" s="155" t="s">
        <v>148</v>
      </c>
    </row>
    <row r="140" spans="2:65" s="13" customFormat="1" ht="12">
      <c r="B140" s="160"/>
      <c r="D140" s="154" t="s">
        <v>156</v>
      </c>
      <c r="E140" s="161" t="s">
        <v>1</v>
      </c>
      <c r="F140" s="162" t="s">
        <v>158</v>
      </c>
      <c r="H140" s="163">
        <v>6</v>
      </c>
      <c r="L140" s="160"/>
      <c r="M140" s="164"/>
      <c r="T140" s="165"/>
      <c r="AT140" s="161" t="s">
        <v>156</v>
      </c>
      <c r="AU140" s="161" t="s">
        <v>12</v>
      </c>
      <c r="AV140" s="13" t="s">
        <v>155</v>
      </c>
      <c r="AW140" s="13" t="s">
        <v>28</v>
      </c>
      <c r="AX140" s="13" t="s">
        <v>12</v>
      </c>
      <c r="AY140" s="161" t="s">
        <v>148</v>
      </c>
    </row>
    <row r="141" spans="2:65" s="1" customFormat="1" ht="21.75" customHeight="1">
      <c r="B141" s="139"/>
      <c r="C141" s="140" t="s">
        <v>180</v>
      </c>
      <c r="D141" s="140" t="s">
        <v>151</v>
      </c>
      <c r="E141" s="141" t="s">
        <v>887</v>
      </c>
      <c r="F141" s="142" t="s">
        <v>888</v>
      </c>
      <c r="G141" s="143" t="s">
        <v>185</v>
      </c>
      <c r="H141" s="144">
        <v>1</v>
      </c>
      <c r="I141" s="145">
        <v>396</v>
      </c>
      <c r="J141" s="145">
        <f>ROUND(I141*H141,2)</f>
        <v>396</v>
      </c>
      <c r="K141" s="146"/>
      <c r="L141" s="29"/>
      <c r="M141" s="147" t="s">
        <v>1</v>
      </c>
      <c r="N141" s="148" t="s">
        <v>37</v>
      </c>
      <c r="O141" s="149">
        <v>0</v>
      </c>
      <c r="P141" s="149">
        <f>O141*H141</f>
        <v>0</v>
      </c>
      <c r="Q141" s="149">
        <v>0</v>
      </c>
      <c r="R141" s="149">
        <f>Q141*H141</f>
        <v>0</v>
      </c>
      <c r="S141" s="149">
        <v>0</v>
      </c>
      <c r="T141" s="150">
        <f>S141*H141</f>
        <v>0</v>
      </c>
      <c r="AR141" s="151" t="s">
        <v>349</v>
      </c>
      <c r="AT141" s="151" t="s">
        <v>151</v>
      </c>
      <c r="AU141" s="151" t="s">
        <v>12</v>
      </c>
      <c r="AY141" s="17" t="s">
        <v>148</v>
      </c>
      <c r="BE141" s="152">
        <f>IF(N141="základná",J141,0)</f>
        <v>0</v>
      </c>
      <c r="BF141" s="152">
        <f>IF(N141="znížená",J141,0)</f>
        <v>396</v>
      </c>
      <c r="BG141" s="152">
        <f>IF(N141="zákl. prenesená",J141,0)</f>
        <v>0</v>
      </c>
      <c r="BH141" s="152">
        <f>IF(N141="zníž. prenesená",J141,0)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396</v>
      </c>
      <c r="BL141" s="17" t="s">
        <v>349</v>
      </c>
      <c r="BM141" s="151" t="s">
        <v>207</v>
      </c>
    </row>
    <row r="142" spans="2:65" s="1" customFormat="1" ht="16.5" customHeight="1">
      <c r="B142" s="139"/>
      <c r="C142" s="140" t="s">
        <v>209</v>
      </c>
      <c r="D142" s="140" t="s">
        <v>151</v>
      </c>
      <c r="E142" s="141" t="s">
        <v>889</v>
      </c>
      <c r="F142" s="142" t="s">
        <v>890</v>
      </c>
      <c r="G142" s="143" t="s">
        <v>185</v>
      </c>
      <c r="H142" s="144">
        <v>1</v>
      </c>
      <c r="I142" s="145">
        <v>220</v>
      </c>
      <c r="J142" s="145">
        <f>ROUND(I142*H142,2)</f>
        <v>220</v>
      </c>
      <c r="K142" s="146"/>
      <c r="L142" s="29"/>
      <c r="M142" s="147" t="s">
        <v>1</v>
      </c>
      <c r="N142" s="148" t="s">
        <v>37</v>
      </c>
      <c r="O142" s="149">
        <v>0</v>
      </c>
      <c r="P142" s="149">
        <f>O142*H142</f>
        <v>0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AR142" s="151" t="s">
        <v>349</v>
      </c>
      <c r="AT142" s="151" t="s">
        <v>151</v>
      </c>
      <c r="AU142" s="151" t="s">
        <v>12</v>
      </c>
      <c r="AY142" s="17" t="s">
        <v>148</v>
      </c>
      <c r="BE142" s="152">
        <f>IF(N142="základná",J142,0)</f>
        <v>0</v>
      </c>
      <c r="BF142" s="152">
        <f>IF(N142="znížená",J142,0)</f>
        <v>220</v>
      </c>
      <c r="BG142" s="152">
        <f>IF(N142="zákl. prenesená",J142,0)</f>
        <v>0</v>
      </c>
      <c r="BH142" s="152">
        <f>IF(N142="zníž. prenesená",J142,0)</f>
        <v>0</v>
      </c>
      <c r="BI142" s="152">
        <f>IF(N142="nulová",J142,0)</f>
        <v>0</v>
      </c>
      <c r="BJ142" s="17" t="s">
        <v>83</v>
      </c>
      <c r="BK142" s="152">
        <f>ROUND(I142*H142,2)</f>
        <v>220</v>
      </c>
      <c r="BL142" s="17" t="s">
        <v>349</v>
      </c>
      <c r="BM142" s="151" t="s">
        <v>212</v>
      </c>
    </row>
    <row r="143" spans="2:65" s="1" customFormat="1" ht="16.5" customHeight="1">
      <c r="B143" s="139"/>
      <c r="C143" s="140" t="s">
        <v>186</v>
      </c>
      <c r="D143" s="140" t="s">
        <v>151</v>
      </c>
      <c r="E143" s="141" t="s">
        <v>891</v>
      </c>
      <c r="F143" s="142" t="s">
        <v>892</v>
      </c>
      <c r="G143" s="143" t="s">
        <v>185</v>
      </c>
      <c r="H143" s="144">
        <v>1</v>
      </c>
      <c r="I143" s="145">
        <v>572</v>
      </c>
      <c r="J143" s="145">
        <f>ROUND(I143*H143,2)</f>
        <v>572</v>
      </c>
      <c r="K143" s="146"/>
      <c r="L143" s="29"/>
      <c r="M143" s="147" t="s">
        <v>1</v>
      </c>
      <c r="N143" s="148" t="s">
        <v>37</v>
      </c>
      <c r="O143" s="149">
        <v>0</v>
      </c>
      <c r="P143" s="149">
        <f>O143*H143</f>
        <v>0</v>
      </c>
      <c r="Q143" s="149">
        <v>0</v>
      </c>
      <c r="R143" s="149">
        <f>Q143*H143</f>
        <v>0</v>
      </c>
      <c r="S143" s="149">
        <v>0</v>
      </c>
      <c r="T143" s="150">
        <f>S143*H143</f>
        <v>0</v>
      </c>
      <c r="AR143" s="151" t="s">
        <v>349</v>
      </c>
      <c r="AT143" s="151" t="s">
        <v>151</v>
      </c>
      <c r="AU143" s="151" t="s">
        <v>12</v>
      </c>
      <c r="AY143" s="17" t="s">
        <v>148</v>
      </c>
      <c r="BE143" s="152">
        <f>IF(N143="základná",J143,0)</f>
        <v>0</v>
      </c>
      <c r="BF143" s="152">
        <f>IF(N143="znížená",J143,0)</f>
        <v>572</v>
      </c>
      <c r="BG143" s="152">
        <f>IF(N143="zákl. prenesená",J143,0)</f>
        <v>0</v>
      </c>
      <c r="BH143" s="152">
        <f>IF(N143="zníž. prenesená",J143,0)</f>
        <v>0</v>
      </c>
      <c r="BI143" s="152">
        <f>IF(N143="nulová",J143,0)</f>
        <v>0</v>
      </c>
      <c r="BJ143" s="17" t="s">
        <v>83</v>
      </c>
      <c r="BK143" s="152">
        <f>ROUND(I143*H143,2)</f>
        <v>572</v>
      </c>
      <c r="BL143" s="17" t="s">
        <v>349</v>
      </c>
      <c r="BM143" s="151" t="s">
        <v>217</v>
      </c>
    </row>
    <row r="144" spans="2:65" s="11" customFormat="1" ht="26" customHeight="1">
      <c r="B144" s="128"/>
      <c r="D144" s="129" t="s">
        <v>70</v>
      </c>
      <c r="E144" s="130" t="s">
        <v>359</v>
      </c>
      <c r="F144" s="130" t="s">
        <v>360</v>
      </c>
      <c r="J144" s="131">
        <f>BK144</f>
        <v>0</v>
      </c>
      <c r="L144" s="128"/>
      <c r="M144" s="166"/>
      <c r="N144" s="167"/>
      <c r="O144" s="167"/>
      <c r="P144" s="168">
        <v>0</v>
      </c>
      <c r="Q144" s="167"/>
      <c r="R144" s="168">
        <v>0</v>
      </c>
      <c r="S144" s="167"/>
      <c r="T144" s="169">
        <v>0</v>
      </c>
      <c r="AR144" s="129" t="s">
        <v>12</v>
      </c>
      <c r="AT144" s="135" t="s">
        <v>70</v>
      </c>
      <c r="AU144" s="135" t="s">
        <v>71</v>
      </c>
      <c r="AY144" s="129" t="s">
        <v>148</v>
      </c>
      <c r="BK144" s="136">
        <v>0</v>
      </c>
    </row>
    <row r="145" spans="2:12" s="1" customFormat="1" ht="7" customHeight="1">
      <c r="B145" s="44"/>
      <c r="C145" s="45"/>
      <c r="D145" s="45"/>
      <c r="E145" s="45"/>
      <c r="F145" s="45"/>
      <c r="G145" s="45"/>
      <c r="H145" s="45"/>
      <c r="I145" s="45"/>
      <c r="J145" s="45"/>
      <c r="K145" s="45"/>
      <c r="L145" s="29"/>
    </row>
  </sheetData>
  <autoFilter ref="C119:K144" xr:uid="{00000000-0009-0000-0000-000007000000}"/>
  <mergeCells count="8">
    <mergeCell ref="E110:H110"/>
    <mergeCell ref="E112:H11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BM265"/>
  <sheetViews>
    <sheetView showGridLines="0" topLeftCell="A160" workbookViewId="0">
      <selection activeCell="I130" sqref="I130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0" width="22.25" customWidth="1"/>
    <col min="11" max="11" width="22.25" hidden="1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2:46" ht="11"/>
    <row r="2" spans="2:46" ht="37" customHeight="1">
      <c r="L2" s="216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7" t="s">
        <v>105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71</v>
      </c>
    </row>
    <row r="4" spans="2:46" ht="25" customHeight="1">
      <c r="B4" s="20"/>
      <c r="D4" s="21" t="s">
        <v>112</v>
      </c>
      <c r="L4" s="20"/>
      <c r="M4" s="93" t="s">
        <v>9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13</v>
      </c>
      <c r="L6" s="20"/>
    </row>
    <row r="7" spans="2:46" ht="16.5" customHeight="1">
      <c r="B7" s="20"/>
      <c r="E7" s="232" t="str">
        <f>'Rekapitulácia stavby'!K6</f>
        <v>NÚRCH - modernizácia vybraných rehabilitačných priestorov</v>
      </c>
      <c r="F7" s="233"/>
      <c r="G7" s="233"/>
      <c r="H7" s="233"/>
      <c r="L7" s="20"/>
    </row>
    <row r="8" spans="2:46" s="1" customFormat="1" ht="12" customHeight="1">
      <c r="B8" s="29"/>
      <c r="D8" s="26" t="s">
        <v>113</v>
      </c>
      <c r="L8" s="29"/>
    </row>
    <row r="9" spans="2:46" s="1" customFormat="1" ht="16.5" customHeight="1">
      <c r="B9" s="29"/>
      <c r="E9" s="196" t="s">
        <v>893</v>
      </c>
      <c r="F9" s="234"/>
      <c r="G9" s="234"/>
      <c r="H9" s="234"/>
      <c r="L9" s="29"/>
    </row>
    <row r="10" spans="2:46" s="1" customFormat="1" ht="11">
      <c r="B10" s="29"/>
      <c r="L10" s="29"/>
    </row>
    <row r="11" spans="2:46" s="1" customFormat="1" ht="12" customHeight="1">
      <c r="B11" s="29"/>
      <c r="D11" s="26" t="s">
        <v>15</v>
      </c>
      <c r="F11" s="24" t="s">
        <v>1</v>
      </c>
      <c r="I11" s="26" t="s">
        <v>16</v>
      </c>
      <c r="J11" s="24" t="s">
        <v>1</v>
      </c>
      <c r="L11" s="29"/>
    </row>
    <row r="12" spans="2:46" s="1" customFormat="1" ht="12" customHeight="1">
      <c r="B12" s="29"/>
      <c r="D12" s="26" t="s">
        <v>17</v>
      </c>
      <c r="F12" s="24" t="s">
        <v>18</v>
      </c>
      <c r="I12" s="26" t="s">
        <v>19</v>
      </c>
      <c r="J12" s="52" t="str">
        <f>'Rekapitulácia stavby'!AN8</f>
        <v>12. 2. 2023</v>
      </c>
      <c r="L12" s="29"/>
    </row>
    <row r="13" spans="2:46" s="1" customFormat="1" ht="10.75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">
        <v>1</v>
      </c>
      <c r="L17" s="29"/>
    </row>
    <row r="18" spans="2:12" s="1" customFormat="1" ht="18" customHeight="1">
      <c r="B18" s="29"/>
      <c r="E18" s="24" t="s">
        <v>23</v>
      </c>
      <c r="I18" s="26" t="s">
        <v>24</v>
      </c>
      <c r="J18" s="24" t="s">
        <v>1</v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6" t="s">
        <v>26</v>
      </c>
      <c r="I20" s="26" t="s">
        <v>22</v>
      </c>
      <c r="J20" s="24" t="str">
        <f>IF('Rekapitulácia stavby'!AN16="","",'Rekapitulácia stavby'!AN16)</f>
        <v/>
      </c>
      <c r="L20" s="29"/>
    </row>
    <row r="21" spans="2:12" s="1" customFormat="1" ht="18" customHeight="1">
      <c r="B21" s="29"/>
      <c r="E21" s="24" t="str">
        <f>IF('Rekapitulácia stavby'!E17="","",'Rekapitulácia stavby'!E17)</f>
        <v xml:space="preserve"> </v>
      </c>
      <c r="I21" s="26" t="s">
        <v>24</v>
      </c>
      <c r="J21" s="24" t="str">
        <f>IF('Rekapitulácia stavby'!AN17="","",'Rekapitulácia stavby'!AN17)</f>
        <v/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6" t="s">
        <v>29</v>
      </c>
      <c r="I23" s="26" t="s">
        <v>22</v>
      </c>
      <c r="J23" s="24" t="str">
        <f>IF('Rekapitulácia stavby'!AN19="","",'Rekapitulácia stavby'!AN19)</f>
        <v/>
      </c>
      <c r="L23" s="29"/>
    </row>
    <row r="24" spans="2:12" s="1" customFormat="1" ht="18" customHeight="1">
      <c r="B24" s="29"/>
      <c r="E24" s="24" t="str">
        <f>IF('Rekapitulácia stavby'!E20="","",'Rekapitulácia stavby'!E20)</f>
        <v xml:space="preserve"> </v>
      </c>
      <c r="I24" s="26" t="s">
        <v>24</v>
      </c>
      <c r="J24" s="24" t="str">
        <f>IF('Rekapitulácia stavby'!AN20="","",'Rekapitulácia stavby'!AN20)</f>
        <v/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6" t="s">
        <v>30</v>
      </c>
      <c r="L26" s="29"/>
    </row>
    <row r="27" spans="2:12" s="7" customFormat="1" ht="16.5" customHeight="1">
      <c r="B27" s="94"/>
      <c r="E27" s="202" t="s">
        <v>1</v>
      </c>
      <c r="F27" s="202"/>
      <c r="G27" s="202"/>
      <c r="H27" s="202"/>
      <c r="L27" s="94"/>
    </row>
    <row r="28" spans="2:12" s="1" customFormat="1" ht="7" customHeight="1">
      <c r="B28" s="29"/>
      <c r="L28" s="29"/>
    </row>
    <row r="29" spans="2:12" s="1" customFormat="1" ht="7" customHeight="1">
      <c r="B29" s="29"/>
      <c r="D29" s="53"/>
      <c r="E29" s="53"/>
      <c r="F29" s="53"/>
      <c r="G29" s="53"/>
      <c r="H29" s="53"/>
      <c r="I29" s="53"/>
      <c r="J29" s="53"/>
      <c r="K29" s="53"/>
      <c r="L29" s="29"/>
    </row>
    <row r="30" spans="2:12" s="1" customFormat="1" ht="25.5" customHeight="1">
      <c r="B30" s="29"/>
      <c r="D30" s="95" t="s">
        <v>31</v>
      </c>
      <c r="J30" s="66">
        <f>ROUND(J124, 2)</f>
        <v>46109.65</v>
      </c>
      <c r="L30" s="29"/>
    </row>
    <row r="31" spans="2:12" s="1" customFormat="1" ht="7" customHeight="1">
      <c r="B31" s="29"/>
      <c r="D31" s="53"/>
      <c r="E31" s="53"/>
      <c r="F31" s="53"/>
      <c r="G31" s="53"/>
      <c r="H31" s="53"/>
      <c r="I31" s="53"/>
      <c r="J31" s="53"/>
      <c r="K31" s="53"/>
      <c r="L31" s="29"/>
    </row>
    <row r="32" spans="2:12" s="1" customFormat="1" ht="14.5" customHeight="1">
      <c r="B32" s="29"/>
      <c r="F32" s="32" t="s">
        <v>33</v>
      </c>
      <c r="I32" s="32" t="s">
        <v>32</v>
      </c>
      <c r="J32" s="32" t="s">
        <v>34</v>
      </c>
      <c r="L32" s="29"/>
    </row>
    <row r="33" spans="2:12" s="1" customFormat="1" ht="14.5" customHeight="1">
      <c r="B33" s="29"/>
      <c r="D33" s="55" t="s">
        <v>35</v>
      </c>
      <c r="E33" s="34" t="s">
        <v>36</v>
      </c>
      <c r="F33" s="96">
        <f>ROUND((SUM(BE124:BE264)),  2)</f>
        <v>0</v>
      </c>
      <c r="G33" s="97"/>
      <c r="H33" s="97"/>
      <c r="I33" s="98">
        <v>0.2</v>
      </c>
      <c r="J33" s="96">
        <f>ROUND(((SUM(BE124:BE264))*I33),  2)</f>
        <v>0</v>
      </c>
      <c r="L33" s="29"/>
    </row>
    <row r="34" spans="2:12" s="1" customFormat="1" ht="14.5" customHeight="1">
      <c r="B34" s="29"/>
      <c r="E34" s="34" t="s">
        <v>37</v>
      </c>
      <c r="F34" s="86">
        <f>ROUND((SUM(BF124:BF264)),  2)</f>
        <v>46109.65</v>
      </c>
      <c r="I34" s="99">
        <v>0.2</v>
      </c>
      <c r="J34" s="86">
        <f>ROUND(((SUM(BF124:BF264))*I34),  2)</f>
        <v>9221.93</v>
      </c>
      <c r="L34" s="29"/>
    </row>
    <row r="35" spans="2:12" s="1" customFormat="1" ht="14.5" hidden="1" customHeight="1">
      <c r="B35" s="29"/>
      <c r="E35" s="26" t="s">
        <v>38</v>
      </c>
      <c r="F35" s="86">
        <f>ROUND((SUM(BG124:BG264)),  2)</f>
        <v>0</v>
      </c>
      <c r="I35" s="99">
        <v>0.2</v>
      </c>
      <c r="J35" s="86">
        <f>0</f>
        <v>0</v>
      </c>
      <c r="L35" s="29"/>
    </row>
    <row r="36" spans="2:12" s="1" customFormat="1" ht="14.5" hidden="1" customHeight="1">
      <c r="B36" s="29"/>
      <c r="E36" s="26" t="s">
        <v>39</v>
      </c>
      <c r="F36" s="86">
        <f>ROUND((SUM(BH124:BH264)),  2)</f>
        <v>0</v>
      </c>
      <c r="I36" s="99">
        <v>0.2</v>
      </c>
      <c r="J36" s="86">
        <f>0</f>
        <v>0</v>
      </c>
      <c r="L36" s="29"/>
    </row>
    <row r="37" spans="2:12" s="1" customFormat="1" ht="14.5" hidden="1" customHeight="1">
      <c r="B37" s="29"/>
      <c r="E37" s="34" t="s">
        <v>40</v>
      </c>
      <c r="F37" s="96">
        <f>ROUND((SUM(BI124:BI264)),  2)</f>
        <v>0</v>
      </c>
      <c r="G37" s="97"/>
      <c r="H37" s="97"/>
      <c r="I37" s="98">
        <v>0</v>
      </c>
      <c r="J37" s="96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5" customHeight="1">
      <c r="B39" s="29"/>
      <c r="C39" s="100"/>
      <c r="D39" s="101" t="s">
        <v>41</v>
      </c>
      <c r="E39" s="57"/>
      <c r="F39" s="57"/>
      <c r="G39" s="102" t="s">
        <v>42</v>
      </c>
      <c r="H39" s="103" t="s">
        <v>43</v>
      </c>
      <c r="I39" s="57"/>
      <c r="J39" s="104">
        <f>SUM(J30:J37)</f>
        <v>55331.58</v>
      </c>
      <c r="K39" s="105"/>
      <c r="L39" s="29"/>
    </row>
    <row r="40" spans="2:12" s="1" customFormat="1" ht="14.5" customHeight="1">
      <c r="B40" s="29"/>
      <c r="L40" s="29"/>
    </row>
    <row r="41" spans="2:12" ht="14.5" customHeight="1">
      <c r="B41" s="20"/>
      <c r="L41" s="20"/>
    </row>
    <row r="42" spans="2:12" ht="14.5" customHeight="1">
      <c r="B42" s="20"/>
      <c r="L42" s="20"/>
    </row>
    <row r="43" spans="2:12" ht="14.5" customHeight="1">
      <c r="B43" s="20"/>
      <c r="L43" s="20"/>
    </row>
    <row r="44" spans="2:12" ht="14.5" customHeight="1">
      <c r="B44" s="20"/>
      <c r="L44" s="20"/>
    </row>
    <row r="45" spans="2:12" ht="14.5" customHeight="1">
      <c r="B45" s="20"/>
      <c r="L45" s="20"/>
    </row>
    <row r="46" spans="2:12" ht="14.5" customHeight="1">
      <c r="B46" s="20"/>
      <c r="L46" s="20"/>
    </row>
    <row r="47" spans="2:12" ht="14.5" customHeight="1">
      <c r="B47" s="20"/>
      <c r="L47" s="20"/>
    </row>
    <row r="48" spans="2:12" ht="14.5" customHeight="1">
      <c r="B48" s="20"/>
      <c r="L48" s="20"/>
    </row>
    <row r="49" spans="2:12" ht="14.5" customHeight="1">
      <c r="B49" s="20"/>
      <c r="L49" s="20"/>
    </row>
    <row r="50" spans="2:12" s="1" customFormat="1" ht="14.5" customHeight="1">
      <c r="B50" s="29"/>
      <c r="D50" s="41" t="s">
        <v>44</v>
      </c>
      <c r="E50" s="42"/>
      <c r="F50" s="42"/>
      <c r="G50" s="41" t="s">
        <v>45</v>
      </c>
      <c r="H50" s="42"/>
      <c r="I50" s="42"/>
      <c r="J50" s="42"/>
      <c r="K50" s="42"/>
      <c r="L50" s="29"/>
    </row>
    <row r="51" spans="2:12" ht="11">
      <c r="B51" s="20"/>
      <c r="L51" s="20"/>
    </row>
    <row r="52" spans="2:12" ht="11">
      <c r="B52" s="20"/>
      <c r="L52" s="20"/>
    </row>
    <row r="53" spans="2:12" ht="11">
      <c r="B53" s="20"/>
      <c r="L53" s="20"/>
    </row>
    <row r="54" spans="2:12" ht="11">
      <c r="B54" s="20"/>
      <c r="L54" s="20"/>
    </row>
    <row r="55" spans="2:12" ht="11">
      <c r="B55" s="20"/>
      <c r="L55" s="20"/>
    </row>
    <row r="56" spans="2:12" ht="11">
      <c r="B56" s="20"/>
      <c r="L56" s="20"/>
    </row>
    <row r="57" spans="2:12" ht="11">
      <c r="B57" s="20"/>
      <c r="L57" s="20"/>
    </row>
    <row r="58" spans="2:12" ht="11">
      <c r="B58" s="20"/>
      <c r="L58" s="20"/>
    </row>
    <row r="59" spans="2:12" ht="11">
      <c r="B59" s="20"/>
      <c r="L59" s="20"/>
    </row>
    <row r="60" spans="2:12" ht="11">
      <c r="B60" s="20"/>
      <c r="L60" s="20"/>
    </row>
    <row r="61" spans="2:12" s="1" customFormat="1" ht="13">
      <c r="B61" s="29"/>
      <c r="D61" s="43" t="s">
        <v>46</v>
      </c>
      <c r="E61" s="31"/>
      <c r="F61" s="106" t="s">
        <v>47</v>
      </c>
      <c r="G61" s="43" t="s">
        <v>46</v>
      </c>
      <c r="H61" s="31"/>
      <c r="I61" s="31"/>
      <c r="J61" s="107" t="s">
        <v>47</v>
      </c>
      <c r="K61" s="31"/>
      <c r="L61" s="29"/>
    </row>
    <row r="62" spans="2:12" ht="11">
      <c r="B62" s="20"/>
      <c r="L62" s="20"/>
    </row>
    <row r="63" spans="2:12" ht="11">
      <c r="B63" s="20"/>
      <c r="L63" s="20"/>
    </row>
    <row r="64" spans="2:12" ht="11">
      <c r="B64" s="20"/>
      <c r="L64" s="20"/>
    </row>
    <row r="65" spans="2:12" s="1" customFormat="1" ht="13">
      <c r="B65" s="29"/>
      <c r="D65" s="41" t="s">
        <v>48</v>
      </c>
      <c r="E65" s="42"/>
      <c r="F65" s="42"/>
      <c r="G65" s="41" t="s">
        <v>49</v>
      </c>
      <c r="H65" s="42"/>
      <c r="I65" s="42"/>
      <c r="J65" s="42"/>
      <c r="K65" s="42"/>
      <c r="L65" s="29"/>
    </row>
    <row r="66" spans="2:12" ht="11">
      <c r="B66" s="20"/>
      <c r="L66" s="20"/>
    </row>
    <row r="67" spans="2:12" ht="11">
      <c r="B67" s="20"/>
      <c r="L67" s="20"/>
    </row>
    <row r="68" spans="2:12" ht="11">
      <c r="B68" s="20"/>
      <c r="L68" s="20"/>
    </row>
    <row r="69" spans="2:12" ht="11">
      <c r="B69" s="20"/>
      <c r="L69" s="20"/>
    </row>
    <row r="70" spans="2:12" ht="11">
      <c r="B70" s="20"/>
      <c r="L70" s="20"/>
    </row>
    <row r="71" spans="2:12" ht="11">
      <c r="B71" s="20"/>
      <c r="L71" s="20"/>
    </row>
    <row r="72" spans="2:12" ht="11">
      <c r="B72" s="20"/>
      <c r="L72" s="20"/>
    </row>
    <row r="73" spans="2:12" ht="11">
      <c r="B73" s="20"/>
      <c r="L73" s="20"/>
    </row>
    <row r="74" spans="2:12" ht="11">
      <c r="B74" s="20"/>
      <c r="L74" s="20"/>
    </row>
    <row r="75" spans="2:12" ht="11">
      <c r="B75" s="20"/>
      <c r="L75" s="20"/>
    </row>
    <row r="76" spans="2:12" s="1" customFormat="1" ht="13">
      <c r="B76" s="29"/>
      <c r="D76" s="43" t="s">
        <v>46</v>
      </c>
      <c r="E76" s="31"/>
      <c r="F76" s="106" t="s">
        <v>47</v>
      </c>
      <c r="G76" s="43" t="s">
        <v>46</v>
      </c>
      <c r="H76" s="31"/>
      <c r="I76" s="31"/>
      <c r="J76" s="107" t="s">
        <v>47</v>
      </c>
      <c r="K76" s="31"/>
      <c r="L76" s="29"/>
    </row>
    <row r="77" spans="2:12" s="1" customFormat="1" ht="14.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29"/>
    </row>
    <row r="81" spans="2:47" s="1" customFormat="1" ht="7" hidden="1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29"/>
    </row>
    <row r="82" spans="2:47" s="1" customFormat="1" ht="25" hidden="1" customHeight="1">
      <c r="B82" s="29"/>
      <c r="C82" s="21" t="s">
        <v>117</v>
      </c>
      <c r="L82" s="29"/>
    </row>
    <row r="83" spans="2:47" s="1" customFormat="1" ht="7" hidden="1" customHeight="1">
      <c r="B83" s="29"/>
      <c r="L83" s="29"/>
    </row>
    <row r="84" spans="2:47" s="1" customFormat="1" ht="12" hidden="1" customHeight="1">
      <c r="B84" s="29"/>
      <c r="C84" s="26" t="s">
        <v>13</v>
      </c>
      <c r="L84" s="29"/>
    </row>
    <row r="85" spans="2:47" s="1" customFormat="1" ht="16.5" hidden="1" customHeight="1">
      <c r="B85" s="29"/>
      <c r="E85" s="232" t="str">
        <f>E7</f>
        <v>NÚRCH - modernizácia vybraných rehabilitačných priestorov</v>
      </c>
      <c r="F85" s="233"/>
      <c r="G85" s="233"/>
      <c r="H85" s="233"/>
      <c r="L85" s="29"/>
    </row>
    <row r="86" spans="2:47" s="1" customFormat="1" ht="12" hidden="1" customHeight="1">
      <c r="B86" s="29"/>
      <c r="C86" s="26" t="s">
        <v>113</v>
      </c>
      <c r="L86" s="29"/>
    </row>
    <row r="87" spans="2:47" s="1" customFormat="1" ht="16.5" hidden="1" customHeight="1">
      <c r="B87" s="29"/>
      <c r="E87" s="196" t="str">
        <f>E9</f>
        <v>02-e - Elektroinštalácie</v>
      </c>
      <c r="F87" s="234"/>
      <c r="G87" s="234"/>
      <c r="H87" s="234"/>
      <c r="L87" s="29"/>
    </row>
    <row r="88" spans="2:47" s="1" customFormat="1" ht="7" hidden="1" customHeight="1">
      <c r="B88" s="29"/>
      <c r="L88" s="29"/>
    </row>
    <row r="89" spans="2:47" s="1" customFormat="1" ht="12" hidden="1" customHeight="1">
      <c r="B89" s="29"/>
      <c r="C89" s="26" t="s">
        <v>17</v>
      </c>
      <c r="F89" s="24" t="str">
        <f>F12</f>
        <v>Piestany</v>
      </c>
      <c r="I89" s="26" t="s">
        <v>19</v>
      </c>
      <c r="J89" s="52" t="str">
        <f>IF(J12="","",J12)</f>
        <v>12. 2. 2023</v>
      </c>
      <c r="L89" s="29"/>
    </row>
    <row r="90" spans="2:47" s="1" customFormat="1" ht="7" hidden="1" customHeight="1">
      <c r="B90" s="29"/>
      <c r="L90" s="29"/>
    </row>
    <row r="91" spans="2:47" s="1" customFormat="1" ht="15.25" hidden="1" customHeight="1">
      <c r="B91" s="29"/>
      <c r="C91" s="26" t="s">
        <v>21</v>
      </c>
      <c r="F91" s="24" t="str">
        <f>E15</f>
        <v>AGORA, s.r.o.</v>
      </c>
      <c r="I91" s="26" t="s">
        <v>26</v>
      </c>
      <c r="J91" s="27" t="str">
        <f>E21</f>
        <v xml:space="preserve"> </v>
      </c>
      <c r="L91" s="29"/>
    </row>
    <row r="92" spans="2:47" s="1" customFormat="1" ht="15.25" hidden="1" customHeight="1">
      <c r="B92" s="29"/>
      <c r="C92" s="26" t="s">
        <v>25</v>
      </c>
      <c r="F92" s="24" t="str">
        <f>IF(E18="","",E18)</f>
        <v>AGORA, s.r.o.</v>
      </c>
      <c r="I92" s="26" t="s">
        <v>29</v>
      </c>
      <c r="J92" s="27" t="str">
        <f>E24</f>
        <v xml:space="preserve"> </v>
      </c>
      <c r="L92" s="29"/>
    </row>
    <row r="93" spans="2:47" s="1" customFormat="1" ht="10.25" hidden="1" customHeight="1">
      <c r="B93" s="29"/>
      <c r="L93" s="29"/>
    </row>
    <row r="94" spans="2:47" s="1" customFormat="1" ht="29.25" hidden="1" customHeight="1">
      <c r="B94" s="29"/>
      <c r="C94" s="108" t="s">
        <v>118</v>
      </c>
      <c r="D94" s="100"/>
      <c r="E94" s="100"/>
      <c r="F94" s="100"/>
      <c r="G94" s="100"/>
      <c r="H94" s="100"/>
      <c r="I94" s="100"/>
      <c r="J94" s="109" t="s">
        <v>119</v>
      </c>
      <c r="K94" s="100"/>
      <c r="L94" s="29"/>
    </row>
    <row r="95" spans="2:47" s="1" customFormat="1" ht="10.25" hidden="1" customHeight="1">
      <c r="B95" s="29"/>
      <c r="L95" s="29"/>
    </row>
    <row r="96" spans="2:47" s="1" customFormat="1" ht="22.75" hidden="1" customHeight="1">
      <c r="B96" s="29"/>
      <c r="C96" s="110" t="s">
        <v>120</v>
      </c>
      <c r="J96" s="66">
        <f>J124</f>
        <v>46109.649999999987</v>
      </c>
      <c r="L96" s="29"/>
      <c r="AU96" s="17" t="s">
        <v>121</v>
      </c>
    </row>
    <row r="97" spans="2:12" s="8" customFormat="1" ht="25" hidden="1" customHeight="1">
      <c r="B97" s="111"/>
      <c r="D97" s="112" t="s">
        <v>122</v>
      </c>
      <c r="E97" s="113"/>
      <c r="F97" s="113"/>
      <c r="G97" s="113"/>
      <c r="H97" s="113"/>
      <c r="I97" s="113"/>
      <c r="J97" s="114">
        <f>J125</f>
        <v>3133.06</v>
      </c>
      <c r="L97" s="111"/>
    </row>
    <row r="98" spans="2:12" s="9" customFormat="1" ht="20" hidden="1" customHeight="1">
      <c r="B98" s="115"/>
      <c r="D98" s="116" t="s">
        <v>123</v>
      </c>
      <c r="E98" s="117"/>
      <c r="F98" s="117"/>
      <c r="G98" s="117"/>
      <c r="H98" s="117"/>
      <c r="I98" s="117"/>
      <c r="J98" s="118">
        <f>J126</f>
        <v>3133.06</v>
      </c>
      <c r="L98" s="115"/>
    </row>
    <row r="99" spans="2:12" s="8" customFormat="1" ht="25" hidden="1" customHeight="1">
      <c r="B99" s="111"/>
      <c r="D99" s="112" t="s">
        <v>894</v>
      </c>
      <c r="E99" s="113"/>
      <c r="F99" s="113"/>
      <c r="G99" s="113"/>
      <c r="H99" s="113"/>
      <c r="I99" s="113"/>
      <c r="J99" s="114">
        <f>J133</f>
        <v>41483.94999999999</v>
      </c>
      <c r="L99" s="111"/>
    </row>
    <row r="100" spans="2:12" s="9" customFormat="1" ht="20" hidden="1" customHeight="1">
      <c r="B100" s="115"/>
      <c r="D100" s="116" t="s">
        <v>895</v>
      </c>
      <c r="E100" s="117"/>
      <c r="F100" s="117"/>
      <c r="G100" s="117"/>
      <c r="H100" s="117"/>
      <c r="I100" s="117"/>
      <c r="J100" s="118">
        <f>J134</f>
        <v>40034.189999999988</v>
      </c>
      <c r="L100" s="115"/>
    </row>
    <row r="101" spans="2:12" s="9" customFormat="1" ht="20" hidden="1" customHeight="1">
      <c r="B101" s="115"/>
      <c r="D101" s="116" t="s">
        <v>896</v>
      </c>
      <c r="E101" s="117"/>
      <c r="F101" s="117"/>
      <c r="G101" s="117"/>
      <c r="H101" s="117"/>
      <c r="I101" s="117"/>
      <c r="J101" s="118">
        <f>J254</f>
        <v>261.76</v>
      </c>
      <c r="L101" s="115"/>
    </row>
    <row r="102" spans="2:12" s="9" customFormat="1" ht="20" hidden="1" customHeight="1">
      <c r="B102" s="115"/>
      <c r="D102" s="116" t="s">
        <v>897</v>
      </c>
      <c r="E102" s="117"/>
      <c r="F102" s="117"/>
      <c r="G102" s="117"/>
      <c r="H102" s="117"/>
      <c r="I102" s="117"/>
      <c r="J102" s="118">
        <f>J257</f>
        <v>1188</v>
      </c>
      <c r="L102" s="115"/>
    </row>
    <row r="103" spans="2:12" s="8" customFormat="1" ht="25" hidden="1" customHeight="1">
      <c r="B103" s="111"/>
      <c r="D103" s="112" t="s">
        <v>132</v>
      </c>
      <c r="E103" s="113"/>
      <c r="F103" s="113"/>
      <c r="G103" s="113"/>
      <c r="H103" s="113"/>
      <c r="I103" s="113"/>
      <c r="J103" s="114">
        <f>J260</f>
        <v>1492.6399999999999</v>
      </c>
      <c r="L103" s="111"/>
    </row>
    <row r="104" spans="2:12" s="8" customFormat="1" ht="25" hidden="1" customHeight="1">
      <c r="B104" s="111"/>
      <c r="D104" s="112" t="s">
        <v>133</v>
      </c>
      <c r="E104" s="113"/>
      <c r="F104" s="113"/>
      <c r="G104" s="113"/>
      <c r="H104" s="113"/>
      <c r="I104" s="113"/>
      <c r="J104" s="114">
        <f>J264</f>
        <v>0</v>
      </c>
      <c r="L104" s="111"/>
    </row>
    <row r="105" spans="2:12" s="1" customFormat="1" ht="21.75" hidden="1" customHeight="1">
      <c r="B105" s="29"/>
      <c r="L105" s="29"/>
    </row>
    <row r="106" spans="2:12" s="1" customFormat="1" ht="7" hidden="1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29"/>
    </row>
    <row r="107" spans="2:12" ht="11" hidden="1"/>
    <row r="108" spans="2:12" ht="11" hidden="1"/>
    <row r="109" spans="2:12" ht="11" hidden="1"/>
    <row r="110" spans="2:12" s="1" customFormat="1" ht="7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29"/>
    </row>
    <row r="111" spans="2:12" s="1" customFormat="1" ht="25" customHeight="1">
      <c r="B111" s="29"/>
      <c r="C111" s="21" t="s">
        <v>134</v>
      </c>
      <c r="L111" s="29"/>
    </row>
    <row r="112" spans="2:12" s="1" customFormat="1" ht="7" customHeight="1">
      <c r="B112" s="29"/>
      <c r="L112" s="29"/>
    </row>
    <row r="113" spans="2:65" s="1" customFormat="1" ht="12" customHeight="1">
      <c r="B113" s="29"/>
      <c r="C113" s="26" t="s">
        <v>13</v>
      </c>
      <c r="L113" s="29"/>
    </row>
    <row r="114" spans="2:65" s="1" customFormat="1" ht="16.5" customHeight="1">
      <c r="B114" s="29"/>
      <c r="E114" s="232" t="str">
        <f>E7</f>
        <v>NÚRCH - modernizácia vybraných rehabilitačných priestorov</v>
      </c>
      <c r="F114" s="233"/>
      <c r="G114" s="233"/>
      <c r="H114" s="233"/>
      <c r="L114" s="29"/>
    </row>
    <row r="115" spans="2:65" s="1" customFormat="1" ht="12" customHeight="1">
      <c r="B115" s="29"/>
      <c r="C115" s="26" t="s">
        <v>113</v>
      </c>
      <c r="L115" s="29"/>
    </row>
    <row r="116" spans="2:65" s="1" customFormat="1" ht="16.5" customHeight="1">
      <c r="B116" s="29"/>
      <c r="E116" s="196" t="str">
        <f>E9</f>
        <v>02-e - Elektroinštalácie</v>
      </c>
      <c r="F116" s="234"/>
      <c r="G116" s="234"/>
      <c r="H116" s="234"/>
      <c r="L116" s="29"/>
    </row>
    <row r="117" spans="2:65" s="1" customFormat="1" ht="7" customHeight="1">
      <c r="B117" s="29"/>
      <c r="L117" s="29"/>
    </row>
    <row r="118" spans="2:65" s="1" customFormat="1" ht="12" customHeight="1">
      <c r="B118" s="29"/>
      <c r="C118" s="26" t="s">
        <v>17</v>
      </c>
      <c r="F118" s="24" t="str">
        <f>F12</f>
        <v>Piestany</v>
      </c>
      <c r="I118" s="26" t="s">
        <v>19</v>
      </c>
      <c r="J118" s="52" t="str">
        <f>IF(J12="","",J12)</f>
        <v>12. 2. 2023</v>
      </c>
      <c r="L118" s="29"/>
    </row>
    <row r="119" spans="2:65" s="1" customFormat="1" ht="7" customHeight="1">
      <c r="B119" s="29"/>
      <c r="L119" s="29"/>
    </row>
    <row r="120" spans="2:65" s="1" customFormat="1" ht="15.25" customHeight="1">
      <c r="B120" s="29"/>
      <c r="C120" s="26" t="s">
        <v>21</v>
      </c>
      <c r="F120" s="24" t="str">
        <f>E15</f>
        <v>AGORA, s.r.o.</v>
      </c>
      <c r="I120" s="26" t="s">
        <v>26</v>
      </c>
      <c r="J120" s="27" t="str">
        <f>E21</f>
        <v xml:space="preserve"> </v>
      </c>
      <c r="L120" s="29"/>
    </row>
    <row r="121" spans="2:65" s="1" customFormat="1" ht="15.25" customHeight="1">
      <c r="B121" s="29"/>
      <c r="C121" s="26" t="s">
        <v>25</v>
      </c>
      <c r="F121" s="24" t="str">
        <f>IF(E18="","",E18)</f>
        <v>AGORA, s.r.o.</v>
      </c>
      <c r="I121" s="26" t="s">
        <v>29</v>
      </c>
      <c r="J121" s="27" t="str">
        <f>E24</f>
        <v xml:space="preserve"> </v>
      </c>
      <c r="L121" s="29"/>
    </row>
    <row r="122" spans="2:65" s="1" customFormat="1" ht="10.25" customHeight="1">
      <c r="B122" s="29"/>
      <c r="L122" s="29"/>
    </row>
    <row r="123" spans="2:65" s="10" customFormat="1" ht="29.25" customHeight="1">
      <c r="B123" s="119"/>
      <c r="C123" s="120" t="s">
        <v>135</v>
      </c>
      <c r="D123" s="121" t="s">
        <v>56</v>
      </c>
      <c r="E123" s="121" t="s">
        <v>52</v>
      </c>
      <c r="F123" s="121" t="s">
        <v>53</v>
      </c>
      <c r="G123" s="121" t="s">
        <v>136</v>
      </c>
      <c r="H123" s="121" t="s">
        <v>137</v>
      </c>
      <c r="I123" s="121" t="s">
        <v>138</v>
      </c>
      <c r="J123" s="122" t="s">
        <v>119</v>
      </c>
      <c r="K123" s="123" t="s">
        <v>139</v>
      </c>
      <c r="L123" s="119"/>
      <c r="M123" s="59" t="s">
        <v>1</v>
      </c>
      <c r="N123" s="60" t="s">
        <v>35</v>
      </c>
      <c r="O123" s="60" t="s">
        <v>140</v>
      </c>
      <c r="P123" s="60" t="s">
        <v>141</v>
      </c>
      <c r="Q123" s="60" t="s">
        <v>142</v>
      </c>
      <c r="R123" s="60" t="s">
        <v>143</v>
      </c>
      <c r="S123" s="60" t="s">
        <v>144</v>
      </c>
      <c r="T123" s="61" t="s">
        <v>145</v>
      </c>
    </row>
    <row r="124" spans="2:65" s="1" customFormat="1" ht="22.75" customHeight="1">
      <c r="B124" s="29"/>
      <c r="C124" s="64" t="s">
        <v>120</v>
      </c>
      <c r="J124" s="124">
        <f>BK124</f>
        <v>46109.649999999987</v>
      </c>
      <c r="L124" s="29"/>
      <c r="M124" s="62"/>
      <c r="N124" s="53"/>
      <c r="O124" s="53"/>
      <c r="P124" s="125">
        <f>P125+P133+P260+P264</f>
        <v>0</v>
      </c>
      <c r="Q124" s="53"/>
      <c r="R124" s="125">
        <f>R125+R133+R260+R264</f>
        <v>0</v>
      </c>
      <c r="S124" s="53"/>
      <c r="T124" s="126">
        <f>T125+T133+T260+T264</f>
        <v>0</v>
      </c>
      <c r="AT124" s="17" t="s">
        <v>70</v>
      </c>
      <c r="AU124" s="17" t="s">
        <v>121</v>
      </c>
      <c r="BK124" s="127">
        <f>BK125+BK133+BK260+BK264</f>
        <v>46109.649999999987</v>
      </c>
    </row>
    <row r="125" spans="2:65" s="11" customFormat="1" ht="26" customHeight="1">
      <c r="B125" s="128"/>
      <c r="D125" s="129" t="s">
        <v>70</v>
      </c>
      <c r="E125" s="130" t="s">
        <v>146</v>
      </c>
      <c r="F125" s="130" t="s">
        <v>147</v>
      </c>
      <c r="J125" s="131">
        <f>BK125</f>
        <v>3133.06</v>
      </c>
      <c r="L125" s="128"/>
      <c r="M125" s="132"/>
      <c r="P125" s="133">
        <f>P126</f>
        <v>0</v>
      </c>
      <c r="R125" s="133">
        <f>R126</f>
        <v>0</v>
      </c>
      <c r="T125" s="134">
        <f>T126</f>
        <v>0</v>
      </c>
      <c r="AR125" s="129" t="s">
        <v>12</v>
      </c>
      <c r="AT125" s="135" t="s">
        <v>70</v>
      </c>
      <c r="AU125" s="135" t="s">
        <v>71</v>
      </c>
      <c r="AY125" s="129" t="s">
        <v>148</v>
      </c>
      <c r="BK125" s="136">
        <f>BK126</f>
        <v>3133.06</v>
      </c>
    </row>
    <row r="126" spans="2:65" s="11" customFormat="1" ht="22.75" customHeight="1">
      <c r="B126" s="128"/>
      <c r="D126" s="129" t="s">
        <v>70</v>
      </c>
      <c r="E126" s="137" t="s">
        <v>149</v>
      </c>
      <c r="F126" s="137" t="s">
        <v>150</v>
      </c>
      <c r="J126" s="138">
        <f>BK126</f>
        <v>3133.06</v>
      </c>
      <c r="L126" s="128"/>
      <c r="M126" s="132"/>
      <c r="P126" s="133">
        <f>SUM(P127:P132)</f>
        <v>0</v>
      </c>
      <c r="R126" s="133">
        <f>SUM(R127:R132)</f>
        <v>0</v>
      </c>
      <c r="T126" s="134">
        <f>SUM(T127:T132)</f>
        <v>0</v>
      </c>
      <c r="AR126" s="129" t="s">
        <v>12</v>
      </c>
      <c r="AT126" s="135" t="s">
        <v>70</v>
      </c>
      <c r="AU126" s="135" t="s">
        <v>12</v>
      </c>
      <c r="AY126" s="129" t="s">
        <v>148</v>
      </c>
      <c r="BK126" s="136">
        <f>SUM(BK127:BK132)</f>
        <v>3133.06</v>
      </c>
    </row>
    <row r="127" spans="2:65" s="1" customFormat="1" ht="24.25" customHeight="1">
      <c r="B127" s="139"/>
      <c r="C127" s="140" t="s">
        <v>12</v>
      </c>
      <c r="D127" s="140" t="s">
        <v>151</v>
      </c>
      <c r="E127" s="141" t="s">
        <v>898</v>
      </c>
      <c r="F127" s="142" t="s">
        <v>899</v>
      </c>
      <c r="G127" s="143" t="s">
        <v>292</v>
      </c>
      <c r="H127" s="144">
        <v>1</v>
      </c>
      <c r="I127" s="145">
        <v>308</v>
      </c>
      <c r="J127" s="145">
        <f t="shared" ref="J127:J132" si="0">ROUND(I127*H127,2)</f>
        <v>308</v>
      </c>
      <c r="K127" s="146"/>
      <c r="L127" s="29"/>
      <c r="M127" s="147" t="s">
        <v>1</v>
      </c>
      <c r="N127" s="148" t="s">
        <v>37</v>
      </c>
      <c r="O127" s="149">
        <v>0</v>
      </c>
      <c r="P127" s="149">
        <f t="shared" ref="P127:P132" si="1">O127*H127</f>
        <v>0</v>
      </c>
      <c r="Q127" s="149">
        <v>0</v>
      </c>
      <c r="R127" s="149">
        <f t="shared" ref="R127:R132" si="2">Q127*H127</f>
        <v>0</v>
      </c>
      <c r="S127" s="149">
        <v>0</v>
      </c>
      <c r="T127" s="150">
        <f t="shared" ref="T127:T132" si="3">S127*H127</f>
        <v>0</v>
      </c>
      <c r="AR127" s="151" t="s">
        <v>155</v>
      </c>
      <c r="AT127" s="151" t="s">
        <v>151</v>
      </c>
      <c r="AU127" s="151" t="s">
        <v>83</v>
      </c>
      <c r="AY127" s="17" t="s">
        <v>148</v>
      </c>
      <c r="BE127" s="152">
        <f t="shared" ref="BE127:BE132" si="4">IF(N127="základná",J127,0)</f>
        <v>0</v>
      </c>
      <c r="BF127" s="152">
        <f t="shared" ref="BF127:BF132" si="5">IF(N127="znížená",J127,0)</f>
        <v>308</v>
      </c>
      <c r="BG127" s="152">
        <f t="shared" ref="BG127:BG132" si="6">IF(N127="zákl. prenesená",J127,0)</f>
        <v>0</v>
      </c>
      <c r="BH127" s="152">
        <f t="shared" ref="BH127:BH132" si="7">IF(N127="zníž. prenesená",J127,0)</f>
        <v>0</v>
      </c>
      <c r="BI127" s="152">
        <f t="shared" ref="BI127:BI132" si="8">IF(N127="nulová",J127,0)</f>
        <v>0</v>
      </c>
      <c r="BJ127" s="17" t="s">
        <v>83</v>
      </c>
      <c r="BK127" s="152">
        <f t="shared" ref="BK127:BK132" si="9">ROUND(I127*H127,2)</f>
        <v>308</v>
      </c>
      <c r="BL127" s="17" t="s">
        <v>155</v>
      </c>
      <c r="BM127" s="151" t="s">
        <v>83</v>
      </c>
    </row>
    <row r="128" spans="2:65" s="1" customFormat="1" ht="24.25" customHeight="1">
      <c r="B128" s="139"/>
      <c r="C128" s="140" t="s">
        <v>83</v>
      </c>
      <c r="D128" s="140" t="s">
        <v>151</v>
      </c>
      <c r="E128" s="141" t="s">
        <v>900</v>
      </c>
      <c r="F128" s="142" t="s">
        <v>901</v>
      </c>
      <c r="G128" s="143" t="s">
        <v>292</v>
      </c>
      <c r="H128" s="144">
        <v>1</v>
      </c>
      <c r="I128" s="145">
        <v>800</v>
      </c>
      <c r="J128" s="145">
        <f t="shared" si="0"/>
        <v>800</v>
      </c>
      <c r="K128" s="146"/>
      <c r="L128" s="29"/>
      <c r="M128" s="147" t="s">
        <v>1</v>
      </c>
      <c r="N128" s="148" t="s">
        <v>37</v>
      </c>
      <c r="O128" s="149">
        <v>0</v>
      </c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155</v>
      </c>
      <c r="AT128" s="151" t="s">
        <v>151</v>
      </c>
      <c r="AU128" s="151" t="s">
        <v>83</v>
      </c>
      <c r="AY128" s="17" t="s">
        <v>148</v>
      </c>
      <c r="BE128" s="152">
        <f t="shared" si="4"/>
        <v>0</v>
      </c>
      <c r="BF128" s="152">
        <f t="shared" si="5"/>
        <v>800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7" t="s">
        <v>83</v>
      </c>
      <c r="BK128" s="152">
        <f t="shared" si="9"/>
        <v>800</v>
      </c>
      <c r="BL128" s="17" t="s">
        <v>155</v>
      </c>
      <c r="BM128" s="151" t="s">
        <v>155</v>
      </c>
    </row>
    <row r="129" spans="2:65" s="1" customFormat="1" ht="49" customHeight="1">
      <c r="B129" s="139"/>
      <c r="C129" s="140" t="s">
        <v>163</v>
      </c>
      <c r="D129" s="140" t="s">
        <v>151</v>
      </c>
      <c r="E129" s="141" t="s">
        <v>902</v>
      </c>
      <c r="F129" s="142" t="s">
        <v>903</v>
      </c>
      <c r="G129" s="143" t="s">
        <v>292</v>
      </c>
      <c r="H129" s="144">
        <v>1</v>
      </c>
      <c r="I129" s="145">
        <v>850</v>
      </c>
      <c r="J129" s="145">
        <f t="shared" si="0"/>
        <v>850</v>
      </c>
      <c r="K129" s="146"/>
      <c r="L129" s="29"/>
      <c r="M129" s="147" t="s">
        <v>1</v>
      </c>
      <c r="N129" s="148" t="s">
        <v>37</v>
      </c>
      <c r="O129" s="149">
        <v>0</v>
      </c>
      <c r="P129" s="149">
        <f t="shared" si="1"/>
        <v>0</v>
      </c>
      <c r="Q129" s="149">
        <v>0</v>
      </c>
      <c r="R129" s="149">
        <f t="shared" si="2"/>
        <v>0</v>
      </c>
      <c r="S129" s="149">
        <v>0</v>
      </c>
      <c r="T129" s="150">
        <f t="shared" si="3"/>
        <v>0</v>
      </c>
      <c r="AR129" s="151" t="s">
        <v>155</v>
      </c>
      <c r="AT129" s="151" t="s">
        <v>151</v>
      </c>
      <c r="AU129" s="151" t="s">
        <v>83</v>
      </c>
      <c r="AY129" s="17" t="s">
        <v>148</v>
      </c>
      <c r="BE129" s="152">
        <f t="shared" si="4"/>
        <v>0</v>
      </c>
      <c r="BF129" s="152">
        <f t="shared" si="5"/>
        <v>850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7" t="s">
        <v>83</v>
      </c>
      <c r="BK129" s="152">
        <f t="shared" si="9"/>
        <v>850</v>
      </c>
      <c r="BL129" s="17" t="s">
        <v>155</v>
      </c>
      <c r="BM129" s="151" t="s">
        <v>166</v>
      </c>
    </row>
    <row r="130" spans="2:65" s="1" customFormat="1" ht="24.25" customHeight="1">
      <c r="B130" s="139"/>
      <c r="C130" s="140" t="s">
        <v>155</v>
      </c>
      <c r="D130" s="140" t="s">
        <v>151</v>
      </c>
      <c r="E130" s="141" t="s">
        <v>904</v>
      </c>
      <c r="F130" s="142" t="s">
        <v>905</v>
      </c>
      <c r="G130" s="143" t="s">
        <v>216</v>
      </c>
      <c r="H130" s="144">
        <v>2100</v>
      </c>
      <c r="I130" s="145">
        <v>0.1</v>
      </c>
      <c r="J130" s="145">
        <f t="shared" si="0"/>
        <v>210</v>
      </c>
      <c r="K130" s="146"/>
      <c r="L130" s="29"/>
      <c r="M130" s="147" t="s">
        <v>1</v>
      </c>
      <c r="N130" s="148" t="s">
        <v>37</v>
      </c>
      <c r="O130" s="149">
        <v>0</v>
      </c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155</v>
      </c>
      <c r="AT130" s="151" t="s">
        <v>151</v>
      </c>
      <c r="AU130" s="151" t="s">
        <v>83</v>
      </c>
      <c r="AY130" s="17" t="s">
        <v>148</v>
      </c>
      <c r="BE130" s="152">
        <f t="shared" si="4"/>
        <v>0</v>
      </c>
      <c r="BF130" s="152">
        <f t="shared" si="5"/>
        <v>210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7" t="s">
        <v>83</v>
      </c>
      <c r="BK130" s="152">
        <f t="shared" si="9"/>
        <v>210</v>
      </c>
      <c r="BL130" s="17" t="s">
        <v>155</v>
      </c>
      <c r="BM130" s="151" t="s">
        <v>172</v>
      </c>
    </row>
    <row r="131" spans="2:65" s="1" customFormat="1" ht="33" customHeight="1">
      <c r="B131" s="139"/>
      <c r="C131" s="140" t="s">
        <v>173</v>
      </c>
      <c r="D131" s="140" t="s">
        <v>151</v>
      </c>
      <c r="E131" s="141" t="s">
        <v>906</v>
      </c>
      <c r="F131" s="142" t="s">
        <v>907</v>
      </c>
      <c r="G131" s="143" t="s">
        <v>185</v>
      </c>
      <c r="H131" s="144">
        <v>62</v>
      </c>
      <c r="I131" s="145">
        <v>3.63</v>
      </c>
      <c r="J131" s="145">
        <f t="shared" si="0"/>
        <v>225.06</v>
      </c>
      <c r="K131" s="146"/>
      <c r="L131" s="29"/>
      <c r="M131" s="147" t="s">
        <v>1</v>
      </c>
      <c r="N131" s="148" t="s">
        <v>37</v>
      </c>
      <c r="O131" s="149">
        <v>0</v>
      </c>
      <c r="P131" s="149">
        <f t="shared" si="1"/>
        <v>0</v>
      </c>
      <c r="Q131" s="149">
        <v>0</v>
      </c>
      <c r="R131" s="149">
        <f t="shared" si="2"/>
        <v>0</v>
      </c>
      <c r="S131" s="149">
        <v>0</v>
      </c>
      <c r="T131" s="150">
        <f t="shared" si="3"/>
        <v>0</v>
      </c>
      <c r="AR131" s="151" t="s">
        <v>155</v>
      </c>
      <c r="AT131" s="151" t="s">
        <v>151</v>
      </c>
      <c r="AU131" s="151" t="s">
        <v>83</v>
      </c>
      <c r="AY131" s="17" t="s">
        <v>148</v>
      </c>
      <c r="BE131" s="152">
        <f t="shared" si="4"/>
        <v>0</v>
      </c>
      <c r="BF131" s="152">
        <f t="shared" si="5"/>
        <v>225.06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7" t="s">
        <v>83</v>
      </c>
      <c r="BK131" s="152">
        <f t="shared" si="9"/>
        <v>225.06</v>
      </c>
      <c r="BL131" s="17" t="s">
        <v>155</v>
      </c>
      <c r="BM131" s="151" t="s">
        <v>176</v>
      </c>
    </row>
    <row r="132" spans="2:65" s="1" customFormat="1" ht="24.25" customHeight="1">
      <c r="B132" s="139"/>
      <c r="C132" s="140" t="s">
        <v>166</v>
      </c>
      <c r="D132" s="140" t="s">
        <v>151</v>
      </c>
      <c r="E132" s="141" t="s">
        <v>908</v>
      </c>
      <c r="F132" s="142" t="s">
        <v>909</v>
      </c>
      <c r="G132" s="143" t="s">
        <v>231</v>
      </c>
      <c r="H132" s="144">
        <v>200</v>
      </c>
      <c r="I132" s="145">
        <v>3.7</v>
      </c>
      <c r="J132" s="145">
        <f t="shared" si="0"/>
        <v>740</v>
      </c>
      <c r="K132" s="146"/>
      <c r="L132" s="29"/>
      <c r="M132" s="147" t="s">
        <v>1</v>
      </c>
      <c r="N132" s="148" t="s">
        <v>37</v>
      </c>
      <c r="O132" s="149">
        <v>0</v>
      </c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155</v>
      </c>
      <c r="AT132" s="151" t="s">
        <v>151</v>
      </c>
      <c r="AU132" s="151" t="s">
        <v>83</v>
      </c>
      <c r="AY132" s="17" t="s">
        <v>148</v>
      </c>
      <c r="BE132" s="152">
        <f t="shared" si="4"/>
        <v>0</v>
      </c>
      <c r="BF132" s="152">
        <f t="shared" si="5"/>
        <v>740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7" t="s">
        <v>83</v>
      </c>
      <c r="BK132" s="152">
        <f t="shared" si="9"/>
        <v>740</v>
      </c>
      <c r="BL132" s="17" t="s">
        <v>155</v>
      </c>
      <c r="BM132" s="151" t="s">
        <v>180</v>
      </c>
    </row>
    <row r="133" spans="2:65" s="11" customFormat="1" ht="26" customHeight="1">
      <c r="B133" s="128"/>
      <c r="D133" s="129" t="s">
        <v>70</v>
      </c>
      <c r="E133" s="130" t="s">
        <v>408</v>
      </c>
      <c r="F133" s="130" t="s">
        <v>910</v>
      </c>
      <c r="J133" s="131">
        <f>BK133</f>
        <v>41483.94999999999</v>
      </c>
      <c r="L133" s="128"/>
      <c r="M133" s="132"/>
      <c r="P133" s="133">
        <f>P134+P254+P257</f>
        <v>0</v>
      </c>
      <c r="R133" s="133">
        <f>R134+R254+R257</f>
        <v>0</v>
      </c>
      <c r="T133" s="134">
        <f>T134+T254+T257</f>
        <v>0</v>
      </c>
      <c r="AR133" s="129" t="s">
        <v>163</v>
      </c>
      <c r="AT133" s="135" t="s">
        <v>70</v>
      </c>
      <c r="AU133" s="135" t="s">
        <v>71</v>
      </c>
      <c r="AY133" s="129" t="s">
        <v>148</v>
      </c>
      <c r="BK133" s="136">
        <f>BK134+BK254+BK257</f>
        <v>41483.94999999999</v>
      </c>
    </row>
    <row r="134" spans="2:65" s="11" customFormat="1" ht="22.75" customHeight="1">
      <c r="B134" s="128"/>
      <c r="D134" s="129" t="s">
        <v>70</v>
      </c>
      <c r="E134" s="137" t="s">
        <v>911</v>
      </c>
      <c r="F134" s="137" t="s">
        <v>912</v>
      </c>
      <c r="J134" s="138">
        <f>BK134</f>
        <v>40034.189999999988</v>
      </c>
      <c r="L134" s="128"/>
      <c r="M134" s="132"/>
      <c r="P134" s="133">
        <f>SUM(P135:P253)</f>
        <v>0</v>
      </c>
      <c r="R134" s="133">
        <f>SUM(R135:R253)</f>
        <v>0</v>
      </c>
      <c r="T134" s="134">
        <f>SUM(T135:T253)</f>
        <v>0</v>
      </c>
      <c r="AR134" s="129" t="s">
        <v>163</v>
      </c>
      <c r="AT134" s="135" t="s">
        <v>70</v>
      </c>
      <c r="AU134" s="135" t="s">
        <v>12</v>
      </c>
      <c r="AY134" s="129" t="s">
        <v>148</v>
      </c>
      <c r="BK134" s="136">
        <f>SUM(BK135:BK253)</f>
        <v>40034.189999999988</v>
      </c>
    </row>
    <row r="135" spans="2:65" s="1" customFormat="1" ht="24.25" customHeight="1">
      <c r="B135" s="139"/>
      <c r="C135" s="140" t="s">
        <v>182</v>
      </c>
      <c r="D135" s="140" t="s">
        <v>151</v>
      </c>
      <c r="E135" s="141" t="s">
        <v>913</v>
      </c>
      <c r="F135" s="142" t="s">
        <v>914</v>
      </c>
      <c r="G135" s="143" t="s">
        <v>231</v>
      </c>
      <c r="H135" s="144">
        <v>80</v>
      </c>
      <c r="I135" s="145">
        <v>5.81</v>
      </c>
      <c r="J135" s="145">
        <f t="shared" ref="J135:J166" si="10">ROUND(I135*H135,2)</f>
        <v>464.8</v>
      </c>
      <c r="K135" s="146"/>
      <c r="L135" s="29"/>
      <c r="M135" s="147" t="s">
        <v>1</v>
      </c>
      <c r="N135" s="148" t="s">
        <v>37</v>
      </c>
      <c r="O135" s="149">
        <v>0</v>
      </c>
      <c r="P135" s="149">
        <f t="shared" ref="P135:P166" si="11">O135*H135</f>
        <v>0</v>
      </c>
      <c r="Q135" s="149">
        <v>0</v>
      </c>
      <c r="R135" s="149">
        <f t="shared" ref="R135:R166" si="12">Q135*H135</f>
        <v>0</v>
      </c>
      <c r="S135" s="149">
        <v>0</v>
      </c>
      <c r="T135" s="150">
        <f t="shared" ref="T135:T166" si="13">S135*H135</f>
        <v>0</v>
      </c>
      <c r="AR135" s="151" t="s">
        <v>304</v>
      </c>
      <c r="AT135" s="151" t="s">
        <v>151</v>
      </c>
      <c r="AU135" s="151" t="s">
        <v>83</v>
      </c>
      <c r="AY135" s="17" t="s">
        <v>148</v>
      </c>
      <c r="BE135" s="152">
        <f t="shared" ref="BE135:BE166" si="14">IF(N135="základná",J135,0)</f>
        <v>0</v>
      </c>
      <c r="BF135" s="152">
        <f t="shared" ref="BF135:BF166" si="15">IF(N135="znížená",J135,0)</f>
        <v>464.8</v>
      </c>
      <c r="BG135" s="152">
        <f t="shared" ref="BG135:BG166" si="16">IF(N135="zákl. prenesená",J135,0)</f>
        <v>0</v>
      </c>
      <c r="BH135" s="152">
        <f t="shared" ref="BH135:BH166" si="17">IF(N135="zníž. prenesená",J135,0)</f>
        <v>0</v>
      </c>
      <c r="BI135" s="152">
        <f t="shared" ref="BI135:BI166" si="18">IF(N135="nulová",J135,0)</f>
        <v>0</v>
      </c>
      <c r="BJ135" s="17" t="s">
        <v>83</v>
      </c>
      <c r="BK135" s="152">
        <f t="shared" ref="BK135:BK166" si="19">ROUND(I135*H135,2)</f>
        <v>464.8</v>
      </c>
      <c r="BL135" s="17" t="s">
        <v>304</v>
      </c>
      <c r="BM135" s="151" t="s">
        <v>186</v>
      </c>
    </row>
    <row r="136" spans="2:65" s="1" customFormat="1" ht="21.75" customHeight="1">
      <c r="B136" s="139"/>
      <c r="C136" s="170" t="s">
        <v>172</v>
      </c>
      <c r="D136" s="170" t="s">
        <v>408</v>
      </c>
      <c r="E136" s="171" t="s">
        <v>915</v>
      </c>
      <c r="F136" s="172" t="s">
        <v>916</v>
      </c>
      <c r="G136" s="173" t="s">
        <v>231</v>
      </c>
      <c r="H136" s="174">
        <v>80</v>
      </c>
      <c r="I136" s="175">
        <v>13</v>
      </c>
      <c r="J136" s="175">
        <f t="shared" si="10"/>
        <v>1040</v>
      </c>
      <c r="K136" s="176"/>
      <c r="L136" s="177"/>
      <c r="M136" s="178" t="s">
        <v>1</v>
      </c>
      <c r="N136" s="179" t="s">
        <v>37</v>
      </c>
      <c r="O136" s="149">
        <v>0</v>
      </c>
      <c r="P136" s="149">
        <f t="shared" si="11"/>
        <v>0</v>
      </c>
      <c r="Q136" s="149">
        <v>0</v>
      </c>
      <c r="R136" s="149">
        <f t="shared" si="12"/>
        <v>0</v>
      </c>
      <c r="S136" s="149">
        <v>0</v>
      </c>
      <c r="T136" s="150">
        <f t="shared" si="13"/>
        <v>0</v>
      </c>
      <c r="AR136" s="151" t="s">
        <v>917</v>
      </c>
      <c r="AT136" s="151" t="s">
        <v>408</v>
      </c>
      <c r="AU136" s="151" t="s">
        <v>83</v>
      </c>
      <c r="AY136" s="17" t="s">
        <v>148</v>
      </c>
      <c r="BE136" s="152">
        <f t="shared" si="14"/>
        <v>0</v>
      </c>
      <c r="BF136" s="152">
        <f t="shared" si="15"/>
        <v>1040</v>
      </c>
      <c r="BG136" s="152">
        <f t="shared" si="16"/>
        <v>0</v>
      </c>
      <c r="BH136" s="152">
        <f t="shared" si="17"/>
        <v>0</v>
      </c>
      <c r="BI136" s="152">
        <f t="shared" si="18"/>
        <v>0</v>
      </c>
      <c r="BJ136" s="17" t="s">
        <v>83</v>
      </c>
      <c r="BK136" s="152">
        <f t="shared" si="19"/>
        <v>1040</v>
      </c>
      <c r="BL136" s="17" t="s">
        <v>304</v>
      </c>
      <c r="BM136" s="151" t="s">
        <v>189</v>
      </c>
    </row>
    <row r="137" spans="2:65" s="1" customFormat="1" ht="16.5" customHeight="1">
      <c r="B137" s="139"/>
      <c r="C137" s="170" t="s">
        <v>149</v>
      </c>
      <c r="D137" s="170" t="s">
        <v>408</v>
      </c>
      <c r="E137" s="171" t="s">
        <v>918</v>
      </c>
      <c r="F137" s="172" t="s">
        <v>919</v>
      </c>
      <c r="G137" s="173" t="s">
        <v>185</v>
      </c>
      <c r="H137" s="174">
        <v>160</v>
      </c>
      <c r="I137" s="175">
        <v>7</v>
      </c>
      <c r="J137" s="175">
        <f t="shared" si="10"/>
        <v>1120</v>
      </c>
      <c r="K137" s="176"/>
      <c r="L137" s="177"/>
      <c r="M137" s="178" t="s">
        <v>1</v>
      </c>
      <c r="N137" s="179" t="s">
        <v>37</v>
      </c>
      <c r="O137" s="149">
        <v>0</v>
      </c>
      <c r="P137" s="149">
        <f t="shared" si="11"/>
        <v>0</v>
      </c>
      <c r="Q137" s="149">
        <v>0</v>
      </c>
      <c r="R137" s="149">
        <f t="shared" si="12"/>
        <v>0</v>
      </c>
      <c r="S137" s="149">
        <v>0</v>
      </c>
      <c r="T137" s="150">
        <f t="shared" si="13"/>
        <v>0</v>
      </c>
      <c r="AR137" s="151" t="s">
        <v>917</v>
      </c>
      <c r="AT137" s="151" t="s">
        <v>408</v>
      </c>
      <c r="AU137" s="151" t="s">
        <v>83</v>
      </c>
      <c r="AY137" s="17" t="s">
        <v>148</v>
      </c>
      <c r="BE137" s="152">
        <f t="shared" si="14"/>
        <v>0</v>
      </c>
      <c r="BF137" s="152">
        <f t="shared" si="15"/>
        <v>1120</v>
      </c>
      <c r="BG137" s="152">
        <f t="shared" si="16"/>
        <v>0</v>
      </c>
      <c r="BH137" s="152">
        <f t="shared" si="17"/>
        <v>0</v>
      </c>
      <c r="BI137" s="152">
        <f t="shared" si="18"/>
        <v>0</v>
      </c>
      <c r="BJ137" s="17" t="s">
        <v>83</v>
      </c>
      <c r="BK137" s="152">
        <f t="shared" si="19"/>
        <v>1120</v>
      </c>
      <c r="BL137" s="17" t="s">
        <v>304</v>
      </c>
      <c r="BM137" s="151" t="s">
        <v>193</v>
      </c>
    </row>
    <row r="138" spans="2:65" s="1" customFormat="1" ht="16.5" customHeight="1">
      <c r="B138" s="139"/>
      <c r="C138" s="170" t="s">
        <v>176</v>
      </c>
      <c r="D138" s="170" t="s">
        <v>408</v>
      </c>
      <c r="E138" s="171" t="s">
        <v>920</v>
      </c>
      <c r="F138" s="172" t="s">
        <v>921</v>
      </c>
      <c r="G138" s="173" t="s">
        <v>185</v>
      </c>
      <c r="H138" s="174">
        <v>30</v>
      </c>
      <c r="I138" s="175">
        <v>14.56</v>
      </c>
      <c r="J138" s="175">
        <f t="shared" si="10"/>
        <v>436.8</v>
      </c>
      <c r="K138" s="176"/>
      <c r="L138" s="177"/>
      <c r="M138" s="178" t="s">
        <v>1</v>
      </c>
      <c r="N138" s="179" t="s">
        <v>37</v>
      </c>
      <c r="O138" s="149">
        <v>0</v>
      </c>
      <c r="P138" s="149">
        <f t="shared" si="11"/>
        <v>0</v>
      </c>
      <c r="Q138" s="149">
        <v>0</v>
      </c>
      <c r="R138" s="149">
        <f t="shared" si="12"/>
        <v>0</v>
      </c>
      <c r="S138" s="149">
        <v>0</v>
      </c>
      <c r="T138" s="150">
        <f t="shared" si="13"/>
        <v>0</v>
      </c>
      <c r="AR138" s="151" t="s">
        <v>917</v>
      </c>
      <c r="AT138" s="151" t="s">
        <v>408</v>
      </c>
      <c r="AU138" s="151" t="s">
        <v>83</v>
      </c>
      <c r="AY138" s="17" t="s">
        <v>148</v>
      </c>
      <c r="BE138" s="152">
        <f t="shared" si="14"/>
        <v>0</v>
      </c>
      <c r="BF138" s="152">
        <f t="shared" si="15"/>
        <v>436.8</v>
      </c>
      <c r="BG138" s="152">
        <f t="shared" si="16"/>
        <v>0</v>
      </c>
      <c r="BH138" s="152">
        <f t="shared" si="17"/>
        <v>0</v>
      </c>
      <c r="BI138" s="152">
        <f t="shared" si="18"/>
        <v>0</v>
      </c>
      <c r="BJ138" s="17" t="s">
        <v>83</v>
      </c>
      <c r="BK138" s="152">
        <f t="shared" si="19"/>
        <v>436.8</v>
      </c>
      <c r="BL138" s="17" t="s">
        <v>304</v>
      </c>
      <c r="BM138" s="151" t="s">
        <v>7</v>
      </c>
    </row>
    <row r="139" spans="2:65" s="1" customFormat="1" ht="21.75" customHeight="1">
      <c r="B139" s="139"/>
      <c r="C139" s="170" t="s">
        <v>198</v>
      </c>
      <c r="D139" s="170" t="s">
        <v>408</v>
      </c>
      <c r="E139" s="171" t="s">
        <v>922</v>
      </c>
      <c r="F139" s="172" t="s">
        <v>923</v>
      </c>
      <c r="G139" s="173" t="s">
        <v>231</v>
      </c>
      <c r="H139" s="174">
        <v>50</v>
      </c>
      <c r="I139" s="175">
        <v>11.04</v>
      </c>
      <c r="J139" s="175">
        <f t="shared" si="10"/>
        <v>552</v>
      </c>
      <c r="K139" s="176"/>
      <c r="L139" s="177"/>
      <c r="M139" s="178" t="s">
        <v>1</v>
      </c>
      <c r="N139" s="179" t="s">
        <v>37</v>
      </c>
      <c r="O139" s="149">
        <v>0</v>
      </c>
      <c r="P139" s="149">
        <f t="shared" si="11"/>
        <v>0</v>
      </c>
      <c r="Q139" s="149">
        <v>0</v>
      </c>
      <c r="R139" s="149">
        <f t="shared" si="12"/>
        <v>0</v>
      </c>
      <c r="S139" s="149">
        <v>0</v>
      </c>
      <c r="T139" s="150">
        <f t="shared" si="13"/>
        <v>0</v>
      </c>
      <c r="AR139" s="151" t="s">
        <v>917</v>
      </c>
      <c r="AT139" s="151" t="s">
        <v>408</v>
      </c>
      <c r="AU139" s="151" t="s">
        <v>83</v>
      </c>
      <c r="AY139" s="17" t="s">
        <v>148</v>
      </c>
      <c r="BE139" s="152">
        <f t="shared" si="14"/>
        <v>0</v>
      </c>
      <c r="BF139" s="152">
        <f t="shared" si="15"/>
        <v>552</v>
      </c>
      <c r="BG139" s="152">
        <f t="shared" si="16"/>
        <v>0</v>
      </c>
      <c r="BH139" s="152">
        <f t="shared" si="17"/>
        <v>0</v>
      </c>
      <c r="BI139" s="152">
        <f t="shared" si="18"/>
        <v>0</v>
      </c>
      <c r="BJ139" s="17" t="s">
        <v>83</v>
      </c>
      <c r="BK139" s="152">
        <f t="shared" si="19"/>
        <v>552</v>
      </c>
      <c r="BL139" s="17" t="s">
        <v>304</v>
      </c>
      <c r="BM139" s="151" t="s">
        <v>201</v>
      </c>
    </row>
    <row r="140" spans="2:65" s="1" customFormat="1" ht="16.5" customHeight="1">
      <c r="B140" s="139"/>
      <c r="C140" s="170" t="s">
        <v>180</v>
      </c>
      <c r="D140" s="170" t="s">
        <v>408</v>
      </c>
      <c r="E140" s="171" t="s">
        <v>924</v>
      </c>
      <c r="F140" s="172" t="s">
        <v>925</v>
      </c>
      <c r="G140" s="173" t="s">
        <v>185</v>
      </c>
      <c r="H140" s="174">
        <v>3</v>
      </c>
      <c r="I140" s="175">
        <v>5.25</v>
      </c>
      <c r="J140" s="175">
        <f t="shared" si="10"/>
        <v>15.75</v>
      </c>
      <c r="K140" s="176"/>
      <c r="L140" s="177"/>
      <c r="M140" s="178" t="s">
        <v>1</v>
      </c>
      <c r="N140" s="179" t="s">
        <v>37</v>
      </c>
      <c r="O140" s="149">
        <v>0</v>
      </c>
      <c r="P140" s="149">
        <f t="shared" si="11"/>
        <v>0</v>
      </c>
      <c r="Q140" s="149">
        <v>0</v>
      </c>
      <c r="R140" s="149">
        <f t="shared" si="12"/>
        <v>0</v>
      </c>
      <c r="S140" s="149">
        <v>0</v>
      </c>
      <c r="T140" s="150">
        <f t="shared" si="13"/>
        <v>0</v>
      </c>
      <c r="AR140" s="151" t="s">
        <v>917</v>
      </c>
      <c r="AT140" s="151" t="s">
        <v>408</v>
      </c>
      <c r="AU140" s="151" t="s">
        <v>83</v>
      </c>
      <c r="AY140" s="17" t="s">
        <v>148</v>
      </c>
      <c r="BE140" s="152">
        <f t="shared" si="14"/>
        <v>0</v>
      </c>
      <c r="BF140" s="152">
        <f t="shared" si="15"/>
        <v>15.75</v>
      </c>
      <c r="BG140" s="152">
        <f t="shared" si="16"/>
        <v>0</v>
      </c>
      <c r="BH140" s="152">
        <f t="shared" si="17"/>
        <v>0</v>
      </c>
      <c r="BI140" s="152">
        <f t="shared" si="18"/>
        <v>0</v>
      </c>
      <c r="BJ140" s="17" t="s">
        <v>83</v>
      </c>
      <c r="BK140" s="152">
        <f t="shared" si="19"/>
        <v>15.75</v>
      </c>
      <c r="BL140" s="17" t="s">
        <v>304</v>
      </c>
      <c r="BM140" s="151" t="s">
        <v>207</v>
      </c>
    </row>
    <row r="141" spans="2:65" s="1" customFormat="1" ht="16.5" customHeight="1">
      <c r="B141" s="139"/>
      <c r="C141" s="170" t="s">
        <v>209</v>
      </c>
      <c r="D141" s="170" t="s">
        <v>408</v>
      </c>
      <c r="E141" s="171" t="s">
        <v>926</v>
      </c>
      <c r="F141" s="172" t="s">
        <v>927</v>
      </c>
      <c r="G141" s="173" t="s">
        <v>185</v>
      </c>
      <c r="H141" s="174">
        <v>10</v>
      </c>
      <c r="I141" s="175">
        <v>11.67</v>
      </c>
      <c r="J141" s="175">
        <f t="shared" si="10"/>
        <v>116.7</v>
      </c>
      <c r="K141" s="176"/>
      <c r="L141" s="177"/>
      <c r="M141" s="178" t="s">
        <v>1</v>
      </c>
      <c r="N141" s="179" t="s">
        <v>37</v>
      </c>
      <c r="O141" s="149">
        <v>0</v>
      </c>
      <c r="P141" s="149">
        <f t="shared" si="11"/>
        <v>0</v>
      </c>
      <c r="Q141" s="149">
        <v>0</v>
      </c>
      <c r="R141" s="149">
        <f t="shared" si="12"/>
        <v>0</v>
      </c>
      <c r="S141" s="149">
        <v>0</v>
      </c>
      <c r="T141" s="150">
        <f t="shared" si="13"/>
        <v>0</v>
      </c>
      <c r="AR141" s="151" t="s">
        <v>917</v>
      </c>
      <c r="AT141" s="151" t="s">
        <v>408</v>
      </c>
      <c r="AU141" s="151" t="s">
        <v>83</v>
      </c>
      <c r="AY141" s="17" t="s">
        <v>148</v>
      </c>
      <c r="BE141" s="152">
        <f t="shared" si="14"/>
        <v>0</v>
      </c>
      <c r="BF141" s="152">
        <f t="shared" si="15"/>
        <v>116.7</v>
      </c>
      <c r="BG141" s="152">
        <f t="shared" si="16"/>
        <v>0</v>
      </c>
      <c r="BH141" s="152">
        <f t="shared" si="17"/>
        <v>0</v>
      </c>
      <c r="BI141" s="152">
        <f t="shared" si="18"/>
        <v>0</v>
      </c>
      <c r="BJ141" s="17" t="s">
        <v>83</v>
      </c>
      <c r="BK141" s="152">
        <f t="shared" si="19"/>
        <v>116.7</v>
      </c>
      <c r="BL141" s="17" t="s">
        <v>304</v>
      </c>
      <c r="BM141" s="151" t="s">
        <v>212</v>
      </c>
    </row>
    <row r="142" spans="2:65" s="1" customFormat="1" ht="16.5" customHeight="1">
      <c r="B142" s="139"/>
      <c r="C142" s="170" t="s">
        <v>186</v>
      </c>
      <c r="D142" s="170" t="s">
        <v>408</v>
      </c>
      <c r="E142" s="171" t="s">
        <v>928</v>
      </c>
      <c r="F142" s="172" t="s">
        <v>929</v>
      </c>
      <c r="G142" s="173" t="s">
        <v>185</v>
      </c>
      <c r="H142" s="174">
        <v>5</v>
      </c>
      <c r="I142" s="175">
        <v>2.75</v>
      </c>
      <c r="J142" s="175">
        <f t="shared" si="10"/>
        <v>13.75</v>
      </c>
      <c r="K142" s="176"/>
      <c r="L142" s="177"/>
      <c r="M142" s="178" t="s">
        <v>1</v>
      </c>
      <c r="N142" s="179" t="s">
        <v>37</v>
      </c>
      <c r="O142" s="149">
        <v>0</v>
      </c>
      <c r="P142" s="149">
        <f t="shared" si="11"/>
        <v>0</v>
      </c>
      <c r="Q142" s="149">
        <v>0</v>
      </c>
      <c r="R142" s="149">
        <f t="shared" si="12"/>
        <v>0</v>
      </c>
      <c r="S142" s="149">
        <v>0</v>
      </c>
      <c r="T142" s="150">
        <f t="shared" si="13"/>
        <v>0</v>
      </c>
      <c r="AR142" s="151" t="s">
        <v>917</v>
      </c>
      <c r="AT142" s="151" t="s">
        <v>408</v>
      </c>
      <c r="AU142" s="151" t="s">
        <v>83</v>
      </c>
      <c r="AY142" s="17" t="s">
        <v>148</v>
      </c>
      <c r="BE142" s="152">
        <f t="shared" si="14"/>
        <v>0</v>
      </c>
      <c r="BF142" s="152">
        <f t="shared" si="15"/>
        <v>13.75</v>
      </c>
      <c r="BG142" s="152">
        <f t="shared" si="16"/>
        <v>0</v>
      </c>
      <c r="BH142" s="152">
        <f t="shared" si="17"/>
        <v>0</v>
      </c>
      <c r="BI142" s="152">
        <f t="shared" si="18"/>
        <v>0</v>
      </c>
      <c r="BJ142" s="17" t="s">
        <v>83</v>
      </c>
      <c r="BK142" s="152">
        <f t="shared" si="19"/>
        <v>13.75</v>
      </c>
      <c r="BL142" s="17" t="s">
        <v>304</v>
      </c>
      <c r="BM142" s="151" t="s">
        <v>217</v>
      </c>
    </row>
    <row r="143" spans="2:65" s="1" customFormat="1" ht="16.5" customHeight="1">
      <c r="B143" s="139"/>
      <c r="C143" s="140" t="s">
        <v>219</v>
      </c>
      <c r="D143" s="140" t="s">
        <v>151</v>
      </c>
      <c r="E143" s="141" t="s">
        <v>930</v>
      </c>
      <c r="F143" s="142" t="s">
        <v>931</v>
      </c>
      <c r="G143" s="143" t="s">
        <v>185</v>
      </c>
      <c r="H143" s="144">
        <v>62</v>
      </c>
      <c r="I143" s="145">
        <v>1.29</v>
      </c>
      <c r="J143" s="145">
        <f t="shared" si="10"/>
        <v>79.98</v>
      </c>
      <c r="K143" s="146"/>
      <c r="L143" s="29"/>
      <c r="M143" s="147" t="s">
        <v>1</v>
      </c>
      <c r="N143" s="148" t="s">
        <v>37</v>
      </c>
      <c r="O143" s="149">
        <v>0</v>
      </c>
      <c r="P143" s="149">
        <f t="shared" si="11"/>
        <v>0</v>
      </c>
      <c r="Q143" s="149">
        <v>0</v>
      </c>
      <c r="R143" s="149">
        <f t="shared" si="12"/>
        <v>0</v>
      </c>
      <c r="S143" s="149">
        <v>0</v>
      </c>
      <c r="T143" s="150">
        <f t="shared" si="13"/>
        <v>0</v>
      </c>
      <c r="AR143" s="151" t="s">
        <v>304</v>
      </c>
      <c r="AT143" s="151" t="s">
        <v>151</v>
      </c>
      <c r="AU143" s="151" t="s">
        <v>83</v>
      </c>
      <c r="AY143" s="17" t="s">
        <v>148</v>
      </c>
      <c r="BE143" s="152">
        <f t="shared" si="14"/>
        <v>0</v>
      </c>
      <c r="BF143" s="152">
        <f t="shared" si="15"/>
        <v>79.98</v>
      </c>
      <c r="BG143" s="152">
        <f t="shared" si="16"/>
        <v>0</v>
      </c>
      <c r="BH143" s="152">
        <f t="shared" si="17"/>
        <v>0</v>
      </c>
      <c r="BI143" s="152">
        <f t="shared" si="18"/>
        <v>0</v>
      </c>
      <c r="BJ143" s="17" t="s">
        <v>83</v>
      </c>
      <c r="BK143" s="152">
        <f t="shared" si="19"/>
        <v>79.98</v>
      </c>
      <c r="BL143" s="17" t="s">
        <v>304</v>
      </c>
      <c r="BM143" s="151" t="s">
        <v>222</v>
      </c>
    </row>
    <row r="144" spans="2:65" s="1" customFormat="1" ht="16.5" customHeight="1">
      <c r="B144" s="139"/>
      <c r="C144" s="170" t="s">
        <v>189</v>
      </c>
      <c r="D144" s="170" t="s">
        <v>408</v>
      </c>
      <c r="E144" s="171" t="s">
        <v>932</v>
      </c>
      <c r="F144" s="172" t="s">
        <v>933</v>
      </c>
      <c r="G144" s="173" t="s">
        <v>185</v>
      </c>
      <c r="H144" s="174">
        <v>62</v>
      </c>
      <c r="I144" s="175">
        <v>1.5</v>
      </c>
      <c r="J144" s="175">
        <f t="shared" si="10"/>
        <v>93</v>
      </c>
      <c r="K144" s="176"/>
      <c r="L144" s="177"/>
      <c r="M144" s="178" t="s">
        <v>1</v>
      </c>
      <c r="N144" s="179" t="s">
        <v>37</v>
      </c>
      <c r="O144" s="149">
        <v>0</v>
      </c>
      <c r="P144" s="149">
        <f t="shared" si="11"/>
        <v>0</v>
      </c>
      <c r="Q144" s="149">
        <v>0</v>
      </c>
      <c r="R144" s="149">
        <f t="shared" si="12"/>
        <v>0</v>
      </c>
      <c r="S144" s="149">
        <v>0</v>
      </c>
      <c r="T144" s="150">
        <f t="shared" si="13"/>
        <v>0</v>
      </c>
      <c r="AR144" s="151" t="s">
        <v>917</v>
      </c>
      <c r="AT144" s="151" t="s">
        <v>408</v>
      </c>
      <c r="AU144" s="151" t="s">
        <v>83</v>
      </c>
      <c r="AY144" s="17" t="s">
        <v>148</v>
      </c>
      <c r="BE144" s="152">
        <f t="shared" si="14"/>
        <v>0</v>
      </c>
      <c r="BF144" s="152">
        <f t="shared" si="15"/>
        <v>93</v>
      </c>
      <c r="BG144" s="152">
        <f t="shared" si="16"/>
        <v>0</v>
      </c>
      <c r="BH144" s="152">
        <f t="shared" si="17"/>
        <v>0</v>
      </c>
      <c r="BI144" s="152">
        <f t="shared" si="18"/>
        <v>0</v>
      </c>
      <c r="BJ144" s="17" t="s">
        <v>83</v>
      </c>
      <c r="BK144" s="152">
        <f t="shared" si="19"/>
        <v>93</v>
      </c>
      <c r="BL144" s="17" t="s">
        <v>304</v>
      </c>
      <c r="BM144" s="151" t="s">
        <v>226</v>
      </c>
    </row>
    <row r="145" spans="2:65" s="1" customFormat="1" ht="24.25" customHeight="1">
      <c r="B145" s="139"/>
      <c r="C145" s="140" t="s">
        <v>228</v>
      </c>
      <c r="D145" s="140" t="s">
        <v>151</v>
      </c>
      <c r="E145" s="141" t="s">
        <v>934</v>
      </c>
      <c r="F145" s="142" t="s">
        <v>935</v>
      </c>
      <c r="G145" s="143" t="s">
        <v>231</v>
      </c>
      <c r="H145" s="144">
        <v>1500</v>
      </c>
      <c r="I145" s="145">
        <v>1.17</v>
      </c>
      <c r="J145" s="145">
        <f t="shared" si="10"/>
        <v>1755</v>
      </c>
      <c r="K145" s="146"/>
      <c r="L145" s="29"/>
      <c r="M145" s="147" t="s">
        <v>1</v>
      </c>
      <c r="N145" s="148" t="s">
        <v>37</v>
      </c>
      <c r="O145" s="149">
        <v>0</v>
      </c>
      <c r="P145" s="149">
        <f t="shared" si="11"/>
        <v>0</v>
      </c>
      <c r="Q145" s="149">
        <v>0</v>
      </c>
      <c r="R145" s="149">
        <f t="shared" si="12"/>
        <v>0</v>
      </c>
      <c r="S145" s="149">
        <v>0</v>
      </c>
      <c r="T145" s="150">
        <f t="shared" si="13"/>
        <v>0</v>
      </c>
      <c r="AR145" s="151" t="s">
        <v>304</v>
      </c>
      <c r="AT145" s="151" t="s">
        <v>151</v>
      </c>
      <c r="AU145" s="151" t="s">
        <v>83</v>
      </c>
      <c r="AY145" s="17" t="s">
        <v>148</v>
      </c>
      <c r="BE145" s="152">
        <f t="shared" si="14"/>
        <v>0</v>
      </c>
      <c r="BF145" s="152">
        <f t="shared" si="15"/>
        <v>1755</v>
      </c>
      <c r="BG145" s="152">
        <f t="shared" si="16"/>
        <v>0</v>
      </c>
      <c r="BH145" s="152">
        <f t="shared" si="17"/>
        <v>0</v>
      </c>
      <c r="BI145" s="152">
        <f t="shared" si="18"/>
        <v>0</v>
      </c>
      <c r="BJ145" s="17" t="s">
        <v>83</v>
      </c>
      <c r="BK145" s="152">
        <f t="shared" si="19"/>
        <v>1755</v>
      </c>
      <c r="BL145" s="17" t="s">
        <v>304</v>
      </c>
      <c r="BM145" s="151" t="s">
        <v>232</v>
      </c>
    </row>
    <row r="146" spans="2:65" s="1" customFormat="1" ht="37.75" customHeight="1">
      <c r="B146" s="139"/>
      <c r="C146" s="170" t="s">
        <v>193</v>
      </c>
      <c r="D146" s="170" t="s">
        <v>408</v>
      </c>
      <c r="E146" s="171" t="s">
        <v>936</v>
      </c>
      <c r="F146" s="172" t="s">
        <v>937</v>
      </c>
      <c r="G146" s="173" t="s">
        <v>231</v>
      </c>
      <c r="H146" s="174">
        <v>1500</v>
      </c>
      <c r="I146" s="175">
        <v>0.4</v>
      </c>
      <c r="J146" s="175">
        <f t="shared" si="10"/>
        <v>600</v>
      </c>
      <c r="K146" s="176"/>
      <c r="L146" s="177"/>
      <c r="M146" s="178" t="s">
        <v>1</v>
      </c>
      <c r="N146" s="179" t="s">
        <v>37</v>
      </c>
      <c r="O146" s="149">
        <v>0</v>
      </c>
      <c r="P146" s="149">
        <f t="shared" si="11"/>
        <v>0</v>
      </c>
      <c r="Q146" s="149">
        <v>0</v>
      </c>
      <c r="R146" s="149">
        <f t="shared" si="12"/>
        <v>0</v>
      </c>
      <c r="S146" s="149">
        <v>0</v>
      </c>
      <c r="T146" s="150">
        <f t="shared" si="13"/>
        <v>0</v>
      </c>
      <c r="AR146" s="151" t="s">
        <v>917</v>
      </c>
      <c r="AT146" s="151" t="s">
        <v>408</v>
      </c>
      <c r="AU146" s="151" t="s">
        <v>83</v>
      </c>
      <c r="AY146" s="17" t="s">
        <v>148</v>
      </c>
      <c r="BE146" s="152">
        <f t="shared" si="14"/>
        <v>0</v>
      </c>
      <c r="BF146" s="152">
        <f t="shared" si="15"/>
        <v>600</v>
      </c>
      <c r="BG146" s="152">
        <f t="shared" si="16"/>
        <v>0</v>
      </c>
      <c r="BH146" s="152">
        <f t="shared" si="17"/>
        <v>0</v>
      </c>
      <c r="BI146" s="152">
        <f t="shared" si="18"/>
        <v>0</v>
      </c>
      <c r="BJ146" s="17" t="s">
        <v>83</v>
      </c>
      <c r="BK146" s="152">
        <f t="shared" si="19"/>
        <v>600</v>
      </c>
      <c r="BL146" s="17" t="s">
        <v>304</v>
      </c>
      <c r="BM146" s="151" t="s">
        <v>236</v>
      </c>
    </row>
    <row r="147" spans="2:65" s="1" customFormat="1" ht="24.25" customHeight="1">
      <c r="B147" s="139"/>
      <c r="C147" s="170" t="s">
        <v>238</v>
      </c>
      <c r="D147" s="170" t="s">
        <v>408</v>
      </c>
      <c r="E147" s="171" t="s">
        <v>938</v>
      </c>
      <c r="F147" s="172" t="s">
        <v>939</v>
      </c>
      <c r="G147" s="173" t="s">
        <v>185</v>
      </c>
      <c r="H147" s="174">
        <v>100</v>
      </c>
      <c r="I147" s="175">
        <v>0.28000000000000003</v>
      </c>
      <c r="J147" s="175">
        <f t="shared" si="10"/>
        <v>28</v>
      </c>
      <c r="K147" s="176"/>
      <c r="L147" s="177"/>
      <c r="M147" s="178" t="s">
        <v>1</v>
      </c>
      <c r="N147" s="179" t="s">
        <v>37</v>
      </c>
      <c r="O147" s="149">
        <v>0</v>
      </c>
      <c r="P147" s="149">
        <f t="shared" si="11"/>
        <v>0</v>
      </c>
      <c r="Q147" s="149">
        <v>0</v>
      </c>
      <c r="R147" s="149">
        <f t="shared" si="12"/>
        <v>0</v>
      </c>
      <c r="S147" s="149">
        <v>0</v>
      </c>
      <c r="T147" s="150">
        <f t="shared" si="13"/>
        <v>0</v>
      </c>
      <c r="AR147" s="151" t="s">
        <v>917</v>
      </c>
      <c r="AT147" s="151" t="s">
        <v>408</v>
      </c>
      <c r="AU147" s="151" t="s">
        <v>83</v>
      </c>
      <c r="AY147" s="17" t="s">
        <v>148</v>
      </c>
      <c r="BE147" s="152">
        <f t="shared" si="14"/>
        <v>0</v>
      </c>
      <c r="BF147" s="152">
        <f t="shared" si="15"/>
        <v>28</v>
      </c>
      <c r="BG147" s="152">
        <f t="shared" si="16"/>
        <v>0</v>
      </c>
      <c r="BH147" s="152">
        <f t="shared" si="17"/>
        <v>0</v>
      </c>
      <c r="BI147" s="152">
        <f t="shared" si="18"/>
        <v>0</v>
      </c>
      <c r="BJ147" s="17" t="s">
        <v>83</v>
      </c>
      <c r="BK147" s="152">
        <f t="shared" si="19"/>
        <v>28</v>
      </c>
      <c r="BL147" s="17" t="s">
        <v>304</v>
      </c>
      <c r="BM147" s="151" t="s">
        <v>241</v>
      </c>
    </row>
    <row r="148" spans="2:65" s="1" customFormat="1" ht="24.25" customHeight="1">
      <c r="B148" s="139"/>
      <c r="C148" s="140" t="s">
        <v>7</v>
      </c>
      <c r="D148" s="140" t="s">
        <v>151</v>
      </c>
      <c r="E148" s="141" t="s">
        <v>940</v>
      </c>
      <c r="F148" s="142" t="s">
        <v>941</v>
      </c>
      <c r="G148" s="143" t="s">
        <v>231</v>
      </c>
      <c r="H148" s="144">
        <v>30</v>
      </c>
      <c r="I148" s="145">
        <v>1.21</v>
      </c>
      <c r="J148" s="145">
        <f t="shared" si="10"/>
        <v>36.299999999999997</v>
      </c>
      <c r="K148" s="146"/>
      <c r="L148" s="29"/>
      <c r="M148" s="147" t="s">
        <v>1</v>
      </c>
      <c r="N148" s="148" t="s">
        <v>37</v>
      </c>
      <c r="O148" s="149">
        <v>0</v>
      </c>
      <c r="P148" s="149">
        <f t="shared" si="11"/>
        <v>0</v>
      </c>
      <c r="Q148" s="149">
        <v>0</v>
      </c>
      <c r="R148" s="149">
        <f t="shared" si="12"/>
        <v>0</v>
      </c>
      <c r="S148" s="149">
        <v>0</v>
      </c>
      <c r="T148" s="150">
        <f t="shared" si="13"/>
        <v>0</v>
      </c>
      <c r="AR148" s="151" t="s">
        <v>304</v>
      </c>
      <c r="AT148" s="151" t="s">
        <v>151</v>
      </c>
      <c r="AU148" s="151" t="s">
        <v>83</v>
      </c>
      <c r="AY148" s="17" t="s">
        <v>148</v>
      </c>
      <c r="BE148" s="152">
        <f t="shared" si="14"/>
        <v>0</v>
      </c>
      <c r="BF148" s="152">
        <f t="shared" si="15"/>
        <v>36.299999999999997</v>
      </c>
      <c r="BG148" s="152">
        <f t="shared" si="16"/>
        <v>0</v>
      </c>
      <c r="BH148" s="152">
        <f t="shared" si="17"/>
        <v>0</v>
      </c>
      <c r="BI148" s="152">
        <f t="shared" si="18"/>
        <v>0</v>
      </c>
      <c r="BJ148" s="17" t="s">
        <v>83</v>
      </c>
      <c r="BK148" s="152">
        <f t="shared" si="19"/>
        <v>36.299999999999997</v>
      </c>
      <c r="BL148" s="17" t="s">
        <v>304</v>
      </c>
      <c r="BM148" s="151" t="s">
        <v>245</v>
      </c>
    </row>
    <row r="149" spans="2:65" s="1" customFormat="1" ht="37.75" customHeight="1">
      <c r="B149" s="139"/>
      <c r="C149" s="170" t="s">
        <v>247</v>
      </c>
      <c r="D149" s="170" t="s">
        <v>408</v>
      </c>
      <c r="E149" s="171" t="s">
        <v>942</v>
      </c>
      <c r="F149" s="172" t="s">
        <v>943</v>
      </c>
      <c r="G149" s="173" t="s">
        <v>231</v>
      </c>
      <c r="H149" s="174">
        <v>30</v>
      </c>
      <c r="I149" s="175">
        <v>0.48</v>
      </c>
      <c r="J149" s="175">
        <f t="shared" si="10"/>
        <v>14.4</v>
      </c>
      <c r="K149" s="176"/>
      <c r="L149" s="177"/>
      <c r="M149" s="178" t="s">
        <v>1</v>
      </c>
      <c r="N149" s="179" t="s">
        <v>37</v>
      </c>
      <c r="O149" s="149">
        <v>0</v>
      </c>
      <c r="P149" s="149">
        <f t="shared" si="11"/>
        <v>0</v>
      </c>
      <c r="Q149" s="149">
        <v>0</v>
      </c>
      <c r="R149" s="149">
        <f t="shared" si="12"/>
        <v>0</v>
      </c>
      <c r="S149" s="149">
        <v>0</v>
      </c>
      <c r="T149" s="150">
        <f t="shared" si="13"/>
        <v>0</v>
      </c>
      <c r="AR149" s="151" t="s">
        <v>917</v>
      </c>
      <c r="AT149" s="151" t="s">
        <v>408</v>
      </c>
      <c r="AU149" s="151" t="s">
        <v>83</v>
      </c>
      <c r="AY149" s="17" t="s">
        <v>148</v>
      </c>
      <c r="BE149" s="152">
        <f t="shared" si="14"/>
        <v>0</v>
      </c>
      <c r="BF149" s="152">
        <f t="shared" si="15"/>
        <v>14.4</v>
      </c>
      <c r="BG149" s="152">
        <f t="shared" si="16"/>
        <v>0</v>
      </c>
      <c r="BH149" s="152">
        <f t="shared" si="17"/>
        <v>0</v>
      </c>
      <c r="BI149" s="152">
        <f t="shared" si="18"/>
        <v>0</v>
      </c>
      <c r="BJ149" s="17" t="s">
        <v>83</v>
      </c>
      <c r="BK149" s="152">
        <f t="shared" si="19"/>
        <v>14.4</v>
      </c>
      <c r="BL149" s="17" t="s">
        <v>304</v>
      </c>
      <c r="BM149" s="151" t="s">
        <v>250</v>
      </c>
    </row>
    <row r="150" spans="2:65" s="1" customFormat="1" ht="21.75" customHeight="1">
      <c r="B150" s="139"/>
      <c r="C150" s="140" t="s">
        <v>201</v>
      </c>
      <c r="D150" s="140" t="s">
        <v>151</v>
      </c>
      <c r="E150" s="141" t="s">
        <v>944</v>
      </c>
      <c r="F150" s="142" t="s">
        <v>945</v>
      </c>
      <c r="G150" s="143" t="s">
        <v>231</v>
      </c>
      <c r="H150" s="144">
        <v>70</v>
      </c>
      <c r="I150" s="145">
        <v>14.33</v>
      </c>
      <c r="J150" s="145">
        <f t="shared" si="10"/>
        <v>1003.1</v>
      </c>
      <c r="K150" s="146"/>
      <c r="L150" s="29"/>
      <c r="M150" s="147" t="s">
        <v>1</v>
      </c>
      <c r="N150" s="148" t="s">
        <v>37</v>
      </c>
      <c r="O150" s="149">
        <v>0</v>
      </c>
      <c r="P150" s="149">
        <f t="shared" si="11"/>
        <v>0</v>
      </c>
      <c r="Q150" s="149">
        <v>0</v>
      </c>
      <c r="R150" s="149">
        <f t="shared" si="12"/>
        <v>0</v>
      </c>
      <c r="S150" s="149">
        <v>0</v>
      </c>
      <c r="T150" s="150">
        <f t="shared" si="13"/>
        <v>0</v>
      </c>
      <c r="AR150" s="151" t="s">
        <v>304</v>
      </c>
      <c r="AT150" s="151" t="s">
        <v>151</v>
      </c>
      <c r="AU150" s="151" t="s">
        <v>83</v>
      </c>
      <c r="AY150" s="17" t="s">
        <v>148</v>
      </c>
      <c r="BE150" s="152">
        <f t="shared" si="14"/>
        <v>0</v>
      </c>
      <c r="BF150" s="152">
        <f t="shared" si="15"/>
        <v>1003.1</v>
      </c>
      <c r="BG150" s="152">
        <f t="shared" si="16"/>
        <v>0</v>
      </c>
      <c r="BH150" s="152">
        <f t="shared" si="17"/>
        <v>0</v>
      </c>
      <c r="BI150" s="152">
        <f t="shared" si="18"/>
        <v>0</v>
      </c>
      <c r="BJ150" s="17" t="s">
        <v>83</v>
      </c>
      <c r="BK150" s="152">
        <f t="shared" si="19"/>
        <v>1003.1</v>
      </c>
      <c r="BL150" s="17" t="s">
        <v>304</v>
      </c>
      <c r="BM150" s="151" t="s">
        <v>254</v>
      </c>
    </row>
    <row r="151" spans="2:65" s="1" customFormat="1" ht="21.75" customHeight="1">
      <c r="B151" s="139"/>
      <c r="C151" s="170" t="s">
        <v>256</v>
      </c>
      <c r="D151" s="170" t="s">
        <v>408</v>
      </c>
      <c r="E151" s="171" t="s">
        <v>946</v>
      </c>
      <c r="F151" s="172" t="s">
        <v>947</v>
      </c>
      <c r="G151" s="173" t="s">
        <v>231</v>
      </c>
      <c r="H151" s="174">
        <v>70</v>
      </c>
      <c r="I151" s="175">
        <v>17.309999999999999</v>
      </c>
      <c r="J151" s="175">
        <f t="shared" si="10"/>
        <v>1211.7</v>
      </c>
      <c r="K151" s="176"/>
      <c r="L151" s="177"/>
      <c r="M151" s="178" t="s">
        <v>1</v>
      </c>
      <c r="N151" s="179" t="s">
        <v>37</v>
      </c>
      <c r="O151" s="149">
        <v>0</v>
      </c>
      <c r="P151" s="149">
        <f t="shared" si="11"/>
        <v>0</v>
      </c>
      <c r="Q151" s="149">
        <v>0</v>
      </c>
      <c r="R151" s="149">
        <f t="shared" si="12"/>
        <v>0</v>
      </c>
      <c r="S151" s="149">
        <v>0</v>
      </c>
      <c r="T151" s="150">
        <f t="shared" si="13"/>
        <v>0</v>
      </c>
      <c r="AR151" s="151" t="s">
        <v>917</v>
      </c>
      <c r="AT151" s="151" t="s">
        <v>408</v>
      </c>
      <c r="AU151" s="151" t="s">
        <v>83</v>
      </c>
      <c r="AY151" s="17" t="s">
        <v>148</v>
      </c>
      <c r="BE151" s="152">
        <f t="shared" si="14"/>
        <v>0</v>
      </c>
      <c r="BF151" s="152">
        <f t="shared" si="15"/>
        <v>1211.7</v>
      </c>
      <c r="BG151" s="152">
        <f t="shared" si="16"/>
        <v>0</v>
      </c>
      <c r="BH151" s="152">
        <f t="shared" si="17"/>
        <v>0</v>
      </c>
      <c r="BI151" s="152">
        <f t="shared" si="18"/>
        <v>0</v>
      </c>
      <c r="BJ151" s="17" t="s">
        <v>83</v>
      </c>
      <c r="BK151" s="152">
        <f t="shared" si="19"/>
        <v>1211.7</v>
      </c>
      <c r="BL151" s="17" t="s">
        <v>304</v>
      </c>
      <c r="BM151" s="151" t="s">
        <v>260</v>
      </c>
    </row>
    <row r="152" spans="2:65" s="1" customFormat="1" ht="16.5" customHeight="1">
      <c r="B152" s="139"/>
      <c r="C152" s="170" t="s">
        <v>207</v>
      </c>
      <c r="D152" s="170" t="s">
        <v>408</v>
      </c>
      <c r="E152" s="171" t="s">
        <v>948</v>
      </c>
      <c r="F152" s="172" t="s">
        <v>949</v>
      </c>
      <c r="G152" s="173" t="s">
        <v>231</v>
      </c>
      <c r="H152" s="174">
        <v>4</v>
      </c>
      <c r="I152" s="175">
        <v>17.05</v>
      </c>
      <c r="J152" s="175">
        <f t="shared" si="10"/>
        <v>68.2</v>
      </c>
      <c r="K152" s="176"/>
      <c r="L152" s="177"/>
      <c r="M152" s="178" t="s">
        <v>1</v>
      </c>
      <c r="N152" s="179" t="s">
        <v>37</v>
      </c>
      <c r="O152" s="149">
        <v>0</v>
      </c>
      <c r="P152" s="149">
        <f t="shared" si="11"/>
        <v>0</v>
      </c>
      <c r="Q152" s="149">
        <v>0</v>
      </c>
      <c r="R152" s="149">
        <f t="shared" si="12"/>
        <v>0</v>
      </c>
      <c r="S152" s="149">
        <v>0</v>
      </c>
      <c r="T152" s="150">
        <f t="shared" si="13"/>
        <v>0</v>
      </c>
      <c r="AR152" s="151" t="s">
        <v>917</v>
      </c>
      <c r="AT152" s="151" t="s">
        <v>408</v>
      </c>
      <c r="AU152" s="151" t="s">
        <v>83</v>
      </c>
      <c r="AY152" s="17" t="s">
        <v>148</v>
      </c>
      <c r="BE152" s="152">
        <f t="shared" si="14"/>
        <v>0</v>
      </c>
      <c r="BF152" s="152">
        <f t="shared" si="15"/>
        <v>68.2</v>
      </c>
      <c r="BG152" s="152">
        <f t="shared" si="16"/>
        <v>0</v>
      </c>
      <c r="BH152" s="152">
        <f t="shared" si="17"/>
        <v>0</v>
      </c>
      <c r="BI152" s="152">
        <f t="shared" si="18"/>
        <v>0</v>
      </c>
      <c r="BJ152" s="17" t="s">
        <v>83</v>
      </c>
      <c r="BK152" s="152">
        <f t="shared" si="19"/>
        <v>68.2</v>
      </c>
      <c r="BL152" s="17" t="s">
        <v>304</v>
      </c>
      <c r="BM152" s="151" t="s">
        <v>263</v>
      </c>
    </row>
    <row r="153" spans="2:65" s="1" customFormat="1" ht="16.5" customHeight="1">
      <c r="B153" s="139"/>
      <c r="C153" s="170" t="s">
        <v>265</v>
      </c>
      <c r="D153" s="170" t="s">
        <v>408</v>
      </c>
      <c r="E153" s="171" t="s">
        <v>950</v>
      </c>
      <c r="F153" s="172" t="s">
        <v>951</v>
      </c>
      <c r="G153" s="173" t="s">
        <v>185</v>
      </c>
      <c r="H153" s="174">
        <v>1</v>
      </c>
      <c r="I153" s="175">
        <v>20.04</v>
      </c>
      <c r="J153" s="175">
        <f t="shared" si="10"/>
        <v>20.04</v>
      </c>
      <c r="K153" s="176"/>
      <c r="L153" s="177"/>
      <c r="M153" s="178" t="s">
        <v>1</v>
      </c>
      <c r="N153" s="179" t="s">
        <v>37</v>
      </c>
      <c r="O153" s="149">
        <v>0</v>
      </c>
      <c r="P153" s="149">
        <f t="shared" si="11"/>
        <v>0</v>
      </c>
      <c r="Q153" s="149">
        <v>0</v>
      </c>
      <c r="R153" s="149">
        <f t="shared" si="12"/>
        <v>0</v>
      </c>
      <c r="S153" s="149">
        <v>0</v>
      </c>
      <c r="T153" s="150">
        <f t="shared" si="13"/>
        <v>0</v>
      </c>
      <c r="AR153" s="151" t="s">
        <v>917</v>
      </c>
      <c r="AT153" s="151" t="s">
        <v>408</v>
      </c>
      <c r="AU153" s="151" t="s">
        <v>83</v>
      </c>
      <c r="AY153" s="17" t="s">
        <v>148</v>
      </c>
      <c r="BE153" s="152">
        <f t="shared" si="14"/>
        <v>0</v>
      </c>
      <c r="BF153" s="152">
        <f t="shared" si="15"/>
        <v>20.04</v>
      </c>
      <c r="BG153" s="152">
        <f t="shared" si="16"/>
        <v>0</v>
      </c>
      <c r="BH153" s="152">
        <f t="shared" si="17"/>
        <v>0</v>
      </c>
      <c r="BI153" s="152">
        <f t="shared" si="18"/>
        <v>0</v>
      </c>
      <c r="BJ153" s="17" t="s">
        <v>83</v>
      </c>
      <c r="BK153" s="152">
        <f t="shared" si="19"/>
        <v>20.04</v>
      </c>
      <c r="BL153" s="17" t="s">
        <v>304</v>
      </c>
      <c r="BM153" s="151" t="s">
        <v>268</v>
      </c>
    </row>
    <row r="154" spans="2:65" s="1" customFormat="1" ht="21.75" customHeight="1">
      <c r="B154" s="139"/>
      <c r="C154" s="170" t="s">
        <v>212</v>
      </c>
      <c r="D154" s="170" t="s">
        <v>408</v>
      </c>
      <c r="E154" s="171" t="s">
        <v>952</v>
      </c>
      <c r="F154" s="172" t="s">
        <v>953</v>
      </c>
      <c r="G154" s="173" t="s">
        <v>185</v>
      </c>
      <c r="H154" s="174">
        <v>13</v>
      </c>
      <c r="I154" s="175">
        <v>17.07</v>
      </c>
      <c r="J154" s="175">
        <f t="shared" si="10"/>
        <v>221.91</v>
      </c>
      <c r="K154" s="176"/>
      <c r="L154" s="177"/>
      <c r="M154" s="178" t="s">
        <v>1</v>
      </c>
      <c r="N154" s="179" t="s">
        <v>37</v>
      </c>
      <c r="O154" s="149">
        <v>0</v>
      </c>
      <c r="P154" s="149">
        <f t="shared" si="11"/>
        <v>0</v>
      </c>
      <c r="Q154" s="149">
        <v>0</v>
      </c>
      <c r="R154" s="149">
        <f t="shared" si="12"/>
        <v>0</v>
      </c>
      <c r="S154" s="149">
        <v>0</v>
      </c>
      <c r="T154" s="150">
        <f t="shared" si="13"/>
        <v>0</v>
      </c>
      <c r="AR154" s="151" t="s">
        <v>917</v>
      </c>
      <c r="AT154" s="151" t="s">
        <v>408</v>
      </c>
      <c r="AU154" s="151" t="s">
        <v>83</v>
      </c>
      <c r="AY154" s="17" t="s">
        <v>148</v>
      </c>
      <c r="BE154" s="152">
        <f t="shared" si="14"/>
        <v>0</v>
      </c>
      <c r="BF154" s="152">
        <f t="shared" si="15"/>
        <v>221.91</v>
      </c>
      <c r="BG154" s="152">
        <f t="shared" si="16"/>
        <v>0</v>
      </c>
      <c r="BH154" s="152">
        <f t="shared" si="17"/>
        <v>0</v>
      </c>
      <c r="BI154" s="152">
        <f t="shared" si="18"/>
        <v>0</v>
      </c>
      <c r="BJ154" s="17" t="s">
        <v>83</v>
      </c>
      <c r="BK154" s="152">
        <f t="shared" si="19"/>
        <v>221.91</v>
      </c>
      <c r="BL154" s="17" t="s">
        <v>304</v>
      </c>
      <c r="BM154" s="151" t="s">
        <v>271</v>
      </c>
    </row>
    <row r="155" spans="2:65" s="1" customFormat="1" ht="16.5" customHeight="1">
      <c r="B155" s="139"/>
      <c r="C155" s="140" t="s">
        <v>273</v>
      </c>
      <c r="D155" s="140" t="s">
        <v>151</v>
      </c>
      <c r="E155" s="141" t="s">
        <v>954</v>
      </c>
      <c r="F155" s="142" t="s">
        <v>955</v>
      </c>
      <c r="G155" s="143" t="s">
        <v>185</v>
      </c>
      <c r="H155" s="144">
        <v>100</v>
      </c>
      <c r="I155" s="145">
        <v>2.4300000000000002</v>
      </c>
      <c r="J155" s="145">
        <f t="shared" si="10"/>
        <v>243</v>
      </c>
      <c r="K155" s="146"/>
      <c r="L155" s="29"/>
      <c r="M155" s="147" t="s">
        <v>1</v>
      </c>
      <c r="N155" s="148" t="s">
        <v>37</v>
      </c>
      <c r="O155" s="149">
        <v>0</v>
      </c>
      <c r="P155" s="149">
        <f t="shared" si="11"/>
        <v>0</v>
      </c>
      <c r="Q155" s="149">
        <v>0</v>
      </c>
      <c r="R155" s="149">
        <f t="shared" si="12"/>
        <v>0</v>
      </c>
      <c r="S155" s="149">
        <v>0</v>
      </c>
      <c r="T155" s="150">
        <f t="shared" si="13"/>
        <v>0</v>
      </c>
      <c r="AR155" s="151" t="s">
        <v>304</v>
      </c>
      <c r="AT155" s="151" t="s">
        <v>151</v>
      </c>
      <c r="AU155" s="151" t="s">
        <v>83</v>
      </c>
      <c r="AY155" s="17" t="s">
        <v>148</v>
      </c>
      <c r="BE155" s="152">
        <f t="shared" si="14"/>
        <v>0</v>
      </c>
      <c r="BF155" s="152">
        <f t="shared" si="15"/>
        <v>243</v>
      </c>
      <c r="BG155" s="152">
        <f t="shared" si="16"/>
        <v>0</v>
      </c>
      <c r="BH155" s="152">
        <f t="shared" si="17"/>
        <v>0</v>
      </c>
      <c r="BI155" s="152">
        <f t="shared" si="18"/>
        <v>0</v>
      </c>
      <c r="BJ155" s="17" t="s">
        <v>83</v>
      </c>
      <c r="BK155" s="152">
        <f t="shared" si="19"/>
        <v>243</v>
      </c>
      <c r="BL155" s="17" t="s">
        <v>304</v>
      </c>
      <c r="BM155" s="151" t="s">
        <v>276</v>
      </c>
    </row>
    <row r="156" spans="2:65" s="1" customFormat="1" ht="24.25" customHeight="1">
      <c r="B156" s="139"/>
      <c r="C156" s="170" t="s">
        <v>217</v>
      </c>
      <c r="D156" s="170" t="s">
        <v>408</v>
      </c>
      <c r="E156" s="171" t="s">
        <v>956</v>
      </c>
      <c r="F156" s="172" t="s">
        <v>957</v>
      </c>
      <c r="G156" s="173" t="s">
        <v>185</v>
      </c>
      <c r="H156" s="174">
        <v>200</v>
      </c>
      <c r="I156" s="175">
        <v>5.8</v>
      </c>
      <c r="J156" s="175">
        <f t="shared" si="10"/>
        <v>1160</v>
      </c>
      <c r="K156" s="176"/>
      <c r="L156" s="177"/>
      <c r="M156" s="178" t="s">
        <v>1</v>
      </c>
      <c r="N156" s="179" t="s">
        <v>37</v>
      </c>
      <c r="O156" s="149">
        <v>0</v>
      </c>
      <c r="P156" s="149">
        <f t="shared" si="11"/>
        <v>0</v>
      </c>
      <c r="Q156" s="149">
        <v>0</v>
      </c>
      <c r="R156" s="149">
        <f t="shared" si="12"/>
        <v>0</v>
      </c>
      <c r="S156" s="149">
        <v>0</v>
      </c>
      <c r="T156" s="150">
        <f t="shared" si="13"/>
        <v>0</v>
      </c>
      <c r="AR156" s="151" t="s">
        <v>917</v>
      </c>
      <c r="AT156" s="151" t="s">
        <v>408</v>
      </c>
      <c r="AU156" s="151" t="s">
        <v>83</v>
      </c>
      <c r="AY156" s="17" t="s">
        <v>148</v>
      </c>
      <c r="BE156" s="152">
        <f t="shared" si="14"/>
        <v>0</v>
      </c>
      <c r="BF156" s="152">
        <f t="shared" si="15"/>
        <v>1160</v>
      </c>
      <c r="BG156" s="152">
        <f t="shared" si="16"/>
        <v>0</v>
      </c>
      <c r="BH156" s="152">
        <f t="shared" si="17"/>
        <v>0</v>
      </c>
      <c r="BI156" s="152">
        <f t="shared" si="18"/>
        <v>0</v>
      </c>
      <c r="BJ156" s="17" t="s">
        <v>83</v>
      </c>
      <c r="BK156" s="152">
        <f t="shared" si="19"/>
        <v>1160</v>
      </c>
      <c r="BL156" s="17" t="s">
        <v>304</v>
      </c>
      <c r="BM156" s="151" t="s">
        <v>279</v>
      </c>
    </row>
    <row r="157" spans="2:65" s="1" customFormat="1" ht="16.5" customHeight="1">
      <c r="B157" s="139"/>
      <c r="C157" s="170" t="s">
        <v>282</v>
      </c>
      <c r="D157" s="170" t="s">
        <v>408</v>
      </c>
      <c r="E157" s="171" t="s">
        <v>958</v>
      </c>
      <c r="F157" s="172" t="s">
        <v>959</v>
      </c>
      <c r="G157" s="173" t="s">
        <v>185</v>
      </c>
      <c r="H157" s="174">
        <v>200</v>
      </c>
      <c r="I157" s="175">
        <v>8.25</v>
      </c>
      <c r="J157" s="175">
        <f t="shared" si="10"/>
        <v>1650</v>
      </c>
      <c r="K157" s="176"/>
      <c r="L157" s="177"/>
      <c r="M157" s="178" t="s">
        <v>1</v>
      </c>
      <c r="N157" s="179" t="s">
        <v>37</v>
      </c>
      <c r="O157" s="149">
        <v>0</v>
      </c>
      <c r="P157" s="149">
        <f t="shared" si="11"/>
        <v>0</v>
      </c>
      <c r="Q157" s="149">
        <v>0</v>
      </c>
      <c r="R157" s="149">
        <f t="shared" si="12"/>
        <v>0</v>
      </c>
      <c r="S157" s="149">
        <v>0</v>
      </c>
      <c r="T157" s="150">
        <f t="shared" si="13"/>
        <v>0</v>
      </c>
      <c r="AR157" s="151" t="s">
        <v>917</v>
      </c>
      <c r="AT157" s="151" t="s">
        <v>408</v>
      </c>
      <c r="AU157" s="151" t="s">
        <v>83</v>
      </c>
      <c r="AY157" s="17" t="s">
        <v>148</v>
      </c>
      <c r="BE157" s="152">
        <f t="shared" si="14"/>
        <v>0</v>
      </c>
      <c r="BF157" s="152">
        <f t="shared" si="15"/>
        <v>1650</v>
      </c>
      <c r="BG157" s="152">
        <f t="shared" si="16"/>
        <v>0</v>
      </c>
      <c r="BH157" s="152">
        <f t="shared" si="17"/>
        <v>0</v>
      </c>
      <c r="BI157" s="152">
        <f t="shared" si="18"/>
        <v>0</v>
      </c>
      <c r="BJ157" s="17" t="s">
        <v>83</v>
      </c>
      <c r="BK157" s="152">
        <f t="shared" si="19"/>
        <v>1650</v>
      </c>
      <c r="BL157" s="17" t="s">
        <v>304</v>
      </c>
      <c r="BM157" s="151" t="s">
        <v>285</v>
      </c>
    </row>
    <row r="158" spans="2:65" s="1" customFormat="1" ht="24.25" customHeight="1">
      <c r="B158" s="139"/>
      <c r="C158" s="140" t="s">
        <v>222</v>
      </c>
      <c r="D158" s="140" t="s">
        <v>151</v>
      </c>
      <c r="E158" s="141" t="s">
        <v>960</v>
      </c>
      <c r="F158" s="142" t="s">
        <v>961</v>
      </c>
      <c r="G158" s="143" t="s">
        <v>154</v>
      </c>
      <c r="H158" s="144">
        <v>0.5</v>
      </c>
      <c r="I158" s="145">
        <v>87.34</v>
      </c>
      <c r="J158" s="145">
        <f t="shared" si="10"/>
        <v>43.67</v>
      </c>
      <c r="K158" s="146"/>
      <c r="L158" s="29"/>
      <c r="M158" s="147" t="s">
        <v>1</v>
      </c>
      <c r="N158" s="148" t="s">
        <v>37</v>
      </c>
      <c r="O158" s="149">
        <v>0</v>
      </c>
      <c r="P158" s="149">
        <f t="shared" si="11"/>
        <v>0</v>
      </c>
      <c r="Q158" s="149">
        <v>0</v>
      </c>
      <c r="R158" s="149">
        <f t="shared" si="12"/>
        <v>0</v>
      </c>
      <c r="S158" s="149">
        <v>0</v>
      </c>
      <c r="T158" s="150">
        <f t="shared" si="13"/>
        <v>0</v>
      </c>
      <c r="AR158" s="151" t="s">
        <v>304</v>
      </c>
      <c r="AT158" s="151" t="s">
        <v>151</v>
      </c>
      <c r="AU158" s="151" t="s">
        <v>83</v>
      </c>
      <c r="AY158" s="17" t="s">
        <v>148</v>
      </c>
      <c r="BE158" s="152">
        <f t="shared" si="14"/>
        <v>0</v>
      </c>
      <c r="BF158" s="152">
        <f t="shared" si="15"/>
        <v>43.67</v>
      </c>
      <c r="BG158" s="152">
        <f t="shared" si="16"/>
        <v>0</v>
      </c>
      <c r="BH158" s="152">
        <f t="shared" si="17"/>
        <v>0</v>
      </c>
      <c r="BI158" s="152">
        <f t="shared" si="18"/>
        <v>0</v>
      </c>
      <c r="BJ158" s="17" t="s">
        <v>83</v>
      </c>
      <c r="BK158" s="152">
        <f t="shared" si="19"/>
        <v>43.67</v>
      </c>
      <c r="BL158" s="17" t="s">
        <v>304</v>
      </c>
      <c r="BM158" s="151" t="s">
        <v>293</v>
      </c>
    </row>
    <row r="159" spans="2:65" s="1" customFormat="1" ht="16.5" customHeight="1">
      <c r="B159" s="139"/>
      <c r="C159" s="170" t="s">
        <v>296</v>
      </c>
      <c r="D159" s="170" t="s">
        <v>408</v>
      </c>
      <c r="E159" s="171" t="s">
        <v>962</v>
      </c>
      <c r="F159" s="172" t="s">
        <v>963</v>
      </c>
      <c r="G159" s="173" t="s">
        <v>185</v>
      </c>
      <c r="H159" s="174">
        <v>16</v>
      </c>
      <c r="I159" s="175">
        <v>20.81</v>
      </c>
      <c r="J159" s="175">
        <f t="shared" si="10"/>
        <v>332.96</v>
      </c>
      <c r="K159" s="176"/>
      <c r="L159" s="177"/>
      <c r="M159" s="178" t="s">
        <v>1</v>
      </c>
      <c r="N159" s="179" t="s">
        <v>37</v>
      </c>
      <c r="O159" s="149">
        <v>0</v>
      </c>
      <c r="P159" s="149">
        <f t="shared" si="11"/>
        <v>0</v>
      </c>
      <c r="Q159" s="149">
        <v>0</v>
      </c>
      <c r="R159" s="149">
        <f t="shared" si="12"/>
        <v>0</v>
      </c>
      <c r="S159" s="149">
        <v>0</v>
      </c>
      <c r="T159" s="150">
        <f t="shared" si="13"/>
        <v>0</v>
      </c>
      <c r="AR159" s="151" t="s">
        <v>917</v>
      </c>
      <c r="AT159" s="151" t="s">
        <v>408</v>
      </c>
      <c r="AU159" s="151" t="s">
        <v>83</v>
      </c>
      <c r="AY159" s="17" t="s">
        <v>148</v>
      </c>
      <c r="BE159" s="152">
        <f t="shared" si="14"/>
        <v>0</v>
      </c>
      <c r="BF159" s="152">
        <f t="shared" si="15"/>
        <v>332.96</v>
      </c>
      <c r="BG159" s="152">
        <f t="shared" si="16"/>
        <v>0</v>
      </c>
      <c r="BH159" s="152">
        <f t="shared" si="17"/>
        <v>0</v>
      </c>
      <c r="BI159" s="152">
        <f t="shared" si="18"/>
        <v>0</v>
      </c>
      <c r="BJ159" s="17" t="s">
        <v>83</v>
      </c>
      <c r="BK159" s="152">
        <f t="shared" si="19"/>
        <v>332.96</v>
      </c>
      <c r="BL159" s="17" t="s">
        <v>304</v>
      </c>
      <c r="BM159" s="151" t="s">
        <v>299</v>
      </c>
    </row>
    <row r="160" spans="2:65" s="1" customFormat="1" ht="24.25" customHeight="1">
      <c r="B160" s="139"/>
      <c r="C160" s="140" t="s">
        <v>226</v>
      </c>
      <c r="D160" s="140" t="s">
        <v>151</v>
      </c>
      <c r="E160" s="141" t="s">
        <v>964</v>
      </c>
      <c r="F160" s="142" t="s">
        <v>965</v>
      </c>
      <c r="G160" s="143" t="s">
        <v>185</v>
      </c>
      <c r="H160" s="144">
        <v>56</v>
      </c>
      <c r="I160" s="145">
        <v>1.1000000000000001</v>
      </c>
      <c r="J160" s="145">
        <f t="shared" si="10"/>
        <v>61.6</v>
      </c>
      <c r="K160" s="146"/>
      <c r="L160" s="29"/>
      <c r="M160" s="147" t="s">
        <v>1</v>
      </c>
      <c r="N160" s="148" t="s">
        <v>37</v>
      </c>
      <c r="O160" s="149">
        <v>0</v>
      </c>
      <c r="P160" s="149">
        <f t="shared" si="11"/>
        <v>0</v>
      </c>
      <c r="Q160" s="149">
        <v>0</v>
      </c>
      <c r="R160" s="149">
        <f t="shared" si="12"/>
        <v>0</v>
      </c>
      <c r="S160" s="149">
        <v>0</v>
      </c>
      <c r="T160" s="150">
        <f t="shared" si="13"/>
        <v>0</v>
      </c>
      <c r="AR160" s="151" t="s">
        <v>304</v>
      </c>
      <c r="AT160" s="151" t="s">
        <v>151</v>
      </c>
      <c r="AU160" s="151" t="s">
        <v>83</v>
      </c>
      <c r="AY160" s="17" t="s">
        <v>148</v>
      </c>
      <c r="BE160" s="152">
        <f t="shared" si="14"/>
        <v>0</v>
      </c>
      <c r="BF160" s="152">
        <f t="shared" si="15"/>
        <v>61.6</v>
      </c>
      <c r="BG160" s="152">
        <f t="shared" si="16"/>
        <v>0</v>
      </c>
      <c r="BH160" s="152">
        <f t="shared" si="17"/>
        <v>0</v>
      </c>
      <c r="BI160" s="152">
        <f t="shared" si="18"/>
        <v>0</v>
      </c>
      <c r="BJ160" s="17" t="s">
        <v>83</v>
      </c>
      <c r="BK160" s="152">
        <f t="shared" si="19"/>
        <v>61.6</v>
      </c>
      <c r="BL160" s="17" t="s">
        <v>304</v>
      </c>
      <c r="BM160" s="151" t="s">
        <v>304</v>
      </c>
    </row>
    <row r="161" spans="2:65" s="1" customFormat="1" ht="24.25" customHeight="1">
      <c r="B161" s="139"/>
      <c r="C161" s="140" t="s">
        <v>308</v>
      </c>
      <c r="D161" s="140" t="s">
        <v>151</v>
      </c>
      <c r="E161" s="141" t="s">
        <v>966</v>
      </c>
      <c r="F161" s="142" t="s">
        <v>967</v>
      </c>
      <c r="G161" s="143" t="s">
        <v>185</v>
      </c>
      <c r="H161" s="144">
        <v>7</v>
      </c>
      <c r="I161" s="145">
        <v>1.64</v>
      </c>
      <c r="J161" s="145">
        <f t="shared" si="10"/>
        <v>11.48</v>
      </c>
      <c r="K161" s="146"/>
      <c r="L161" s="29"/>
      <c r="M161" s="147" t="s">
        <v>1</v>
      </c>
      <c r="N161" s="148" t="s">
        <v>37</v>
      </c>
      <c r="O161" s="149">
        <v>0</v>
      </c>
      <c r="P161" s="149">
        <f t="shared" si="11"/>
        <v>0</v>
      </c>
      <c r="Q161" s="149">
        <v>0</v>
      </c>
      <c r="R161" s="149">
        <f t="shared" si="12"/>
        <v>0</v>
      </c>
      <c r="S161" s="149">
        <v>0</v>
      </c>
      <c r="T161" s="150">
        <f t="shared" si="13"/>
        <v>0</v>
      </c>
      <c r="AR161" s="151" t="s">
        <v>304</v>
      </c>
      <c r="AT161" s="151" t="s">
        <v>151</v>
      </c>
      <c r="AU161" s="151" t="s">
        <v>83</v>
      </c>
      <c r="AY161" s="17" t="s">
        <v>148</v>
      </c>
      <c r="BE161" s="152">
        <f t="shared" si="14"/>
        <v>0</v>
      </c>
      <c r="BF161" s="152">
        <f t="shared" si="15"/>
        <v>11.48</v>
      </c>
      <c r="BG161" s="152">
        <f t="shared" si="16"/>
        <v>0</v>
      </c>
      <c r="BH161" s="152">
        <f t="shared" si="17"/>
        <v>0</v>
      </c>
      <c r="BI161" s="152">
        <f t="shared" si="18"/>
        <v>0</v>
      </c>
      <c r="BJ161" s="17" t="s">
        <v>83</v>
      </c>
      <c r="BK161" s="152">
        <f t="shared" si="19"/>
        <v>11.48</v>
      </c>
      <c r="BL161" s="17" t="s">
        <v>304</v>
      </c>
      <c r="BM161" s="151" t="s">
        <v>311</v>
      </c>
    </row>
    <row r="162" spans="2:65" s="1" customFormat="1" ht="24.25" customHeight="1">
      <c r="B162" s="139"/>
      <c r="C162" s="140" t="s">
        <v>232</v>
      </c>
      <c r="D162" s="140" t="s">
        <v>151</v>
      </c>
      <c r="E162" s="141" t="s">
        <v>968</v>
      </c>
      <c r="F162" s="142" t="s">
        <v>969</v>
      </c>
      <c r="G162" s="143" t="s">
        <v>185</v>
      </c>
      <c r="H162" s="144">
        <v>15</v>
      </c>
      <c r="I162" s="145">
        <v>7.89</v>
      </c>
      <c r="J162" s="145">
        <f t="shared" si="10"/>
        <v>118.35</v>
      </c>
      <c r="K162" s="146"/>
      <c r="L162" s="29"/>
      <c r="M162" s="147" t="s">
        <v>1</v>
      </c>
      <c r="N162" s="148" t="s">
        <v>37</v>
      </c>
      <c r="O162" s="149">
        <v>0</v>
      </c>
      <c r="P162" s="149">
        <f t="shared" si="11"/>
        <v>0</v>
      </c>
      <c r="Q162" s="149">
        <v>0</v>
      </c>
      <c r="R162" s="149">
        <f t="shared" si="12"/>
        <v>0</v>
      </c>
      <c r="S162" s="149">
        <v>0</v>
      </c>
      <c r="T162" s="150">
        <f t="shared" si="13"/>
        <v>0</v>
      </c>
      <c r="AR162" s="151" t="s">
        <v>304</v>
      </c>
      <c r="AT162" s="151" t="s">
        <v>151</v>
      </c>
      <c r="AU162" s="151" t="s">
        <v>83</v>
      </c>
      <c r="AY162" s="17" t="s">
        <v>148</v>
      </c>
      <c r="BE162" s="152">
        <f t="shared" si="14"/>
        <v>0</v>
      </c>
      <c r="BF162" s="152">
        <f t="shared" si="15"/>
        <v>118.35</v>
      </c>
      <c r="BG162" s="152">
        <f t="shared" si="16"/>
        <v>0</v>
      </c>
      <c r="BH162" s="152">
        <f t="shared" si="17"/>
        <v>0</v>
      </c>
      <c r="BI162" s="152">
        <f t="shared" si="18"/>
        <v>0</v>
      </c>
      <c r="BJ162" s="17" t="s">
        <v>83</v>
      </c>
      <c r="BK162" s="152">
        <f t="shared" si="19"/>
        <v>118.35</v>
      </c>
      <c r="BL162" s="17" t="s">
        <v>304</v>
      </c>
      <c r="BM162" s="151" t="s">
        <v>314</v>
      </c>
    </row>
    <row r="163" spans="2:65" s="1" customFormat="1" ht="24.25" customHeight="1">
      <c r="B163" s="139"/>
      <c r="C163" s="170" t="s">
        <v>315</v>
      </c>
      <c r="D163" s="170" t="s">
        <v>408</v>
      </c>
      <c r="E163" s="171" t="s">
        <v>970</v>
      </c>
      <c r="F163" s="172" t="s">
        <v>971</v>
      </c>
      <c r="G163" s="173" t="s">
        <v>185</v>
      </c>
      <c r="H163" s="174">
        <v>15</v>
      </c>
      <c r="I163" s="175">
        <v>7.89</v>
      </c>
      <c r="J163" s="175">
        <f t="shared" si="10"/>
        <v>118.35</v>
      </c>
      <c r="K163" s="176"/>
      <c r="L163" s="177"/>
      <c r="M163" s="178" t="s">
        <v>1</v>
      </c>
      <c r="N163" s="179" t="s">
        <v>37</v>
      </c>
      <c r="O163" s="149">
        <v>0</v>
      </c>
      <c r="P163" s="149">
        <f t="shared" si="11"/>
        <v>0</v>
      </c>
      <c r="Q163" s="149">
        <v>0</v>
      </c>
      <c r="R163" s="149">
        <f t="shared" si="12"/>
        <v>0</v>
      </c>
      <c r="S163" s="149">
        <v>0</v>
      </c>
      <c r="T163" s="150">
        <f t="shared" si="13"/>
        <v>0</v>
      </c>
      <c r="AR163" s="151" t="s">
        <v>917</v>
      </c>
      <c r="AT163" s="151" t="s">
        <v>408</v>
      </c>
      <c r="AU163" s="151" t="s">
        <v>83</v>
      </c>
      <c r="AY163" s="17" t="s">
        <v>148</v>
      </c>
      <c r="BE163" s="152">
        <f t="shared" si="14"/>
        <v>0</v>
      </c>
      <c r="BF163" s="152">
        <f t="shared" si="15"/>
        <v>118.35</v>
      </c>
      <c r="BG163" s="152">
        <f t="shared" si="16"/>
        <v>0</v>
      </c>
      <c r="BH163" s="152">
        <f t="shared" si="17"/>
        <v>0</v>
      </c>
      <c r="BI163" s="152">
        <f t="shared" si="18"/>
        <v>0</v>
      </c>
      <c r="BJ163" s="17" t="s">
        <v>83</v>
      </c>
      <c r="BK163" s="152">
        <f t="shared" si="19"/>
        <v>118.35</v>
      </c>
      <c r="BL163" s="17" t="s">
        <v>304</v>
      </c>
      <c r="BM163" s="151" t="s">
        <v>318</v>
      </c>
    </row>
    <row r="164" spans="2:65" s="1" customFormat="1" ht="24.25" customHeight="1">
      <c r="B164" s="139"/>
      <c r="C164" s="140" t="s">
        <v>236</v>
      </c>
      <c r="D164" s="140" t="s">
        <v>151</v>
      </c>
      <c r="E164" s="141" t="s">
        <v>972</v>
      </c>
      <c r="F164" s="142" t="s">
        <v>973</v>
      </c>
      <c r="G164" s="143" t="s">
        <v>185</v>
      </c>
      <c r="H164" s="144">
        <v>7</v>
      </c>
      <c r="I164" s="145">
        <v>8.02</v>
      </c>
      <c r="J164" s="145">
        <f t="shared" si="10"/>
        <v>56.14</v>
      </c>
      <c r="K164" s="146"/>
      <c r="L164" s="29"/>
      <c r="M164" s="147" t="s">
        <v>1</v>
      </c>
      <c r="N164" s="148" t="s">
        <v>37</v>
      </c>
      <c r="O164" s="149">
        <v>0</v>
      </c>
      <c r="P164" s="149">
        <f t="shared" si="11"/>
        <v>0</v>
      </c>
      <c r="Q164" s="149">
        <v>0</v>
      </c>
      <c r="R164" s="149">
        <f t="shared" si="12"/>
        <v>0</v>
      </c>
      <c r="S164" s="149">
        <v>0</v>
      </c>
      <c r="T164" s="150">
        <f t="shared" si="13"/>
        <v>0</v>
      </c>
      <c r="AR164" s="151" t="s">
        <v>304</v>
      </c>
      <c r="AT164" s="151" t="s">
        <v>151</v>
      </c>
      <c r="AU164" s="151" t="s">
        <v>83</v>
      </c>
      <c r="AY164" s="17" t="s">
        <v>148</v>
      </c>
      <c r="BE164" s="152">
        <f t="shared" si="14"/>
        <v>0</v>
      </c>
      <c r="BF164" s="152">
        <f t="shared" si="15"/>
        <v>56.14</v>
      </c>
      <c r="BG164" s="152">
        <f t="shared" si="16"/>
        <v>0</v>
      </c>
      <c r="BH164" s="152">
        <f t="shared" si="17"/>
        <v>0</v>
      </c>
      <c r="BI164" s="152">
        <f t="shared" si="18"/>
        <v>0</v>
      </c>
      <c r="BJ164" s="17" t="s">
        <v>83</v>
      </c>
      <c r="BK164" s="152">
        <f t="shared" si="19"/>
        <v>56.14</v>
      </c>
      <c r="BL164" s="17" t="s">
        <v>304</v>
      </c>
      <c r="BM164" s="151" t="s">
        <v>321</v>
      </c>
    </row>
    <row r="165" spans="2:65" s="1" customFormat="1" ht="16.5" customHeight="1">
      <c r="B165" s="139"/>
      <c r="C165" s="170" t="s">
        <v>322</v>
      </c>
      <c r="D165" s="170" t="s">
        <v>408</v>
      </c>
      <c r="E165" s="171" t="s">
        <v>974</v>
      </c>
      <c r="F165" s="172" t="s">
        <v>975</v>
      </c>
      <c r="G165" s="173" t="s">
        <v>185</v>
      </c>
      <c r="H165" s="174">
        <v>7</v>
      </c>
      <c r="I165" s="175">
        <v>8.32</v>
      </c>
      <c r="J165" s="175">
        <f t="shared" si="10"/>
        <v>58.24</v>
      </c>
      <c r="K165" s="176"/>
      <c r="L165" s="177"/>
      <c r="M165" s="178" t="s">
        <v>1</v>
      </c>
      <c r="N165" s="179" t="s">
        <v>37</v>
      </c>
      <c r="O165" s="149">
        <v>0</v>
      </c>
      <c r="P165" s="149">
        <f t="shared" si="11"/>
        <v>0</v>
      </c>
      <c r="Q165" s="149">
        <v>0</v>
      </c>
      <c r="R165" s="149">
        <f t="shared" si="12"/>
        <v>0</v>
      </c>
      <c r="S165" s="149">
        <v>0</v>
      </c>
      <c r="T165" s="150">
        <f t="shared" si="13"/>
        <v>0</v>
      </c>
      <c r="AR165" s="151" t="s">
        <v>917</v>
      </c>
      <c r="AT165" s="151" t="s">
        <v>408</v>
      </c>
      <c r="AU165" s="151" t="s">
        <v>83</v>
      </c>
      <c r="AY165" s="17" t="s">
        <v>148</v>
      </c>
      <c r="BE165" s="152">
        <f t="shared" si="14"/>
        <v>0</v>
      </c>
      <c r="BF165" s="152">
        <f t="shared" si="15"/>
        <v>58.24</v>
      </c>
      <c r="BG165" s="152">
        <f t="shared" si="16"/>
        <v>0</v>
      </c>
      <c r="BH165" s="152">
        <f t="shared" si="17"/>
        <v>0</v>
      </c>
      <c r="BI165" s="152">
        <f t="shared" si="18"/>
        <v>0</v>
      </c>
      <c r="BJ165" s="17" t="s">
        <v>83</v>
      </c>
      <c r="BK165" s="152">
        <f t="shared" si="19"/>
        <v>58.24</v>
      </c>
      <c r="BL165" s="17" t="s">
        <v>304</v>
      </c>
      <c r="BM165" s="151" t="s">
        <v>325</v>
      </c>
    </row>
    <row r="166" spans="2:65" s="1" customFormat="1" ht="24.25" customHeight="1">
      <c r="B166" s="139"/>
      <c r="C166" s="140" t="s">
        <v>241</v>
      </c>
      <c r="D166" s="140" t="s">
        <v>151</v>
      </c>
      <c r="E166" s="141" t="s">
        <v>976</v>
      </c>
      <c r="F166" s="142" t="s">
        <v>977</v>
      </c>
      <c r="G166" s="143" t="s">
        <v>185</v>
      </c>
      <c r="H166" s="144">
        <v>6</v>
      </c>
      <c r="I166" s="145">
        <v>7.02</v>
      </c>
      <c r="J166" s="145">
        <f t="shared" si="10"/>
        <v>42.12</v>
      </c>
      <c r="K166" s="146"/>
      <c r="L166" s="29"/>
      <c r="M166" s="147" t="s">
        <v>1</v>
      </c>
      <c r="N166" s="148" t="s">
        <v>37</v>
      </c>
      <c r="O166" s="149">
        <v>0</v>
      </c>
      <c r="P166" s="149">
        <f t="shared" si="11"/>
        <v>0</v>
      </c>
      <c r="Q166" s="149">
        <v>0</v>
      </c>
      <c r="R166" s="149">
        <f t="shared" si="12"/>
        <v>0</v>
      </c>
      <c r="S166" s="149">
        <v>0</v>
      </c>
      <c r="T166" s="150">
        <f t="shared" si="13"/>
        <v>0</v>
      </c>
      <c r="AR166" s="151" t="s">
        <v>304</v>
      </c>
      <c r="AT166" s="151" t="s">
        <v>151</v>
      </c>
      <c r="AU166" s="151" t="s">
        <v>83</v>
      </c>
      <c r="AY166" s="17" t="s">
        <v>148</v>
      </c>
      <c r="BE166" s="152">
        <f t="shared" si="14"/>
        <v>0</v>
      </c>
      <c r="BF166" s="152">
        <f t="shared" si="15"/>
        <v>42.12</v>
      </c>
      <c r="BG166" s="152">
        <f t="shared" si="16"/>
        <v>0</v>
      </c>
      <c r="BH166" s="152">
        <f t="shared" si="17"/>
        <v>0</v>
      </c>
      <c r="BI166" s="152">
        <f t="shared" si="18"/>
        <v>0</v>
      </c>
      <c r="BJ166" s="17" t="s">
        <v>83</v>
      </c>
      <c r="BK166" s="152">
        <f t="shared" si="19"/>
        <v>42.12</v>
      </c>
      <c r="BL166" s="17" t="s">
        <v>304</v>
      </c>
      <c r="BM166" s="151" t="s">
        <v>328</v>
      </c>
    </row>
    <row r="167" spans="2:65" s="1" customFormat="1" ht="16.5" customHeight="1">
      <c r="B167" s="139"/>
      <c r="C167" s="170" t="s">
        <v>330</v>
      </c>
      <c r="D167" s="170" t="s">
        <v>408</v>
      </c>
      <c r="E167" s="171" t="s">
        <v>978</v>
      </c>
      <c r="F167" s="172" t="s">
        <v>979</v>
      </c>
      <c r="G167" s="173" t="s">
        <v>185</v>
      </c>
      <c r="H167" s="174">
        <v>6</v>
      </c>
      <c r="I167" s="175">
        <v>7.74</v>
      </c>
      <c r="J167" s="175">
        <f t="shared" ref="J167:J198" si="20">ROUND(I167*H167,2)</f>
        <v>46.44</v>
      </c>
      <c r="K167" s="176"/>
      <c r="L167" s="177"/>
      <c r="M167" s="178" t="s">
        <v>1</v>
      </c>
      <c r="N167" s="179" t="s">
        <v>37</v>
      </c>
      <c r="O167" s="149">
        <v>0</v>
      </c>
      <c r="P167" s="149">
        <f t="shared" ref="P167:P198" si="21">O167*H167</f>
        <v>0</v>
      </c>
      <c r="Q167" s="149">
        <v>0</v>
      </c>
      <c r="R167" s="149">
        <f t="shared" ref="R167:R198" si="22">Q167*H167</f>
        <v>0</v>
      </c>
      <c r="S167" s="149">
        <v>0</v>
      </c>
      <c r="T167" s="150">
        <f t="shared" ref="T167:T198" si="23">S167*H167</f>
        <v>0</v>
      </c>
      <c r="AR167" s="151" t="s">
        <v>917</v>
      </c>
      <c r="AT167" s="151" t="s">
        <v>408</v>
      </c>
      <c r="AU167" s="151" t="s">
        <v>83</v>
      </c>
      <c r="AY167" s="17" t="s">
        <v>148</v>
      </c>
      <c r="BE167" s="152">
        <f t="shared" ref="BE167:BE198" si="24">IF(N167="základná",J167,0)</f>
        <v>0</v>
      </c>
      <c r="BF167" s="152">
        <f t="shared" ref="BF167:BF198" si="25">IF(N167="znížená",J167,0)</f>
        <v>46.44</v>
      </c>
      <c r="BG167" s="152">
        <f t="shared" ref="BG167:BG198" si="26">IF(N167="zákl. prenesená",J167,0)</f>
        <v>0</v>
      </c>
      <c r="BH167" s="152">
        <f t="shared" ref="BH167:BH198" si="27">IF(N167="zníž. prenesená",J167,0)</f>
        <v>0</v>
      </c>
      <c r="BI167" s="152">
        <f t="shared" ref="BI167:BI198" si="28">IF(N167="nulová",J167,0)</f>
        <v>0</v>
      </c>
      <c r="BJ167" s="17" t="s">
        <v>83</v>
      </c>
      <c r="BK167" s="152">
        <f t="shared" ref="BK167:BK198" si="29">ROUND(I167*H167,2)</f>
        <v>46.44</v>
      </c>
      <c r="BL167" s="17" t="s">
        <v>304</v>
      </c>
      <c r="BM167" s="151" t="s">
        <v>333</v>
      </c>
    </row>
    <row r="168" spans="2:65" s="1" customFormat="1" ht="21.75" customHeight="1">
      <c r="B168" s="139"/>
      <c r="C168" s="140" t="s">
        <v>245</v>
      </c>
      <c r="D168" s="140" t="s">
        <v>151</v>
      </c>
      <c r="E168" s="141" t="s">
        <v>980</v>
      </c>
      <c r="F168" s="142" t="s">
        <v>981</v>
      </c>
      <c r="G168" s="143" t="s">
        <v>231</v>
      </c>
      <c r="H168" s="144">
        <v>6</v>
      </c>
      <c r="I168" s="145">
        <v>1.08</v>
      </c>
      <c r="J168" s="145">
        <f t="shared" si="20"/>
        <v>6.48</v>
      </c>
      <c r="K168" s="146"/>
      <c r="L168" s="29"/>
      <c r="M168" s="147" t="s">
        <v>1</v>
      </c>
      <c r="N168" s="148" t="s">
        <v>37</v>
      </c>
      <c r="O168" s="149">
        <v>0</v>
      </c>
      <c r="P168" s="149">
        <f t="shared" si="21"/>
        <v>0</v>
      </c>
      <c r="Q168" s="149">
        <v>0</v>
      </c>
      <c r="R168" s="149">
        <f t="shared" si="22"/>
        <v>0</v>
      </c>
      <c r="S168" s="149">
        <v>0</v>
      </c>
      <c r="T168" s="150">
        <f t="shared" si="23"/>
        <v>0</v>
      </c>
      <c r="AR168" s="151" t="s">
        <v>304</v>
      </c>
      <c r="AT168" s="151" t="s">
        <v>151</v>
      </c>
      <c r="AU168" s="151" t="s">
        <v>83</v>
      </c>
      <c r="AY168" s="17" t="s">
        <v>148</v>
      </c>
      <c r="BE168" s="152">
        <f t="shared" si="24"/>
        <v>0</v>
      </c>
      <c r="BF168" s="152">
        <f t="shared" si="25"/>
        <v>6.48</v>
      </c>
      <c r="BG168" s="152">
        <f t="shared" si="26"/>
        <v>0</v>
      </c>
      <c r="BH168" s="152">
        <f t="shared" si="27"/>
        <v>0</v>
      </c>
      <c r="BI168" s="152">
        <f t="shared" si="28"/>
        <v>0</v>
      </c>
      <c r="BJ168" s="17" t="s">
        <v>83</v>
      </c>
      <c r="BK168" s="152">
        <f t="shared" si="29"/>
        <v>6.48</v>
      </c>
      <c r="BL168" s="17" t="s">
        <v>304</v>
      </c>
      <c r="BM168" s="151" t="s">
        <v>338</v>
      </c>
    </row>
    <row r="169" spans="2:65" s="1" customFormat="1" ht="16.5" customHeight="1">
      <c r="B169" s="139"/>
      <c r="C169" s="170" t="s">
        <v>340</v>
      </c>
      <c r="D169" s="170" t="s">
        <v>408</v>
      </c>
      <c r="E169" s="171" t="s">
        <v>982</v>
      </c>
      <c r="F169" s="172" t="s">
        <v>983</v>
      </c>
      <c r="G169" s="173" t="s">
        <v>231</v>
      </c>
      <c r="H169" s="174">
        <v>6</v>
      </c>
      <c r="I169" s="175">
        <v>26.12</v>
      </c>
      <c r="J169" s="175">
        <f t="shared" si="20"/>
        <v>156.72</v>
      </c>
      <c r="K169" s="176"/>
      <c r="L169" s="177"/>
      <c r="M169" s="178" t="s">
        <v>1</v>
      </c>
      <c r="N169" s="179" t="s">
        <v>37</v>
      </c>
      <c r="O169" s="149">
        <v>0</v>
      </c>
      <c r="P169" s="149">
        <f t="shared" si="21"/>
        <v>0</v>
      </c>
      <c r="Q169" s="149">
        <v>0</v>
      </c>
      <c r="R169" s="149">
        <f t="shared" si="22"/>
        <v>0</v>
      </c>
      <c r="S169" s="149">
        <v>0</v>
      </c>
      <c r="T169" s="150">
        <f t="shared" si="23"/>
        <v>0</v>
      </c>
      <c r="AR169" s="151" t="s">
        <v>917</v>
      </c>
      <c r="AT169" s="151" t="s">
        <v>408</v>
      </c>
      <c r="AU169" s="151" t="s">
        <v>83</v>
      </c>
      <c r="AY169" s="17" t="s">
        <v>148</v>
      </c>
      <c r="BE169" s="152">
        <f t="shared" si="24"/>
        <v>0</v>
      </c>
      <c r="BF169" s="152">
        <f t="shared" si="25"/>
        <v>156.72</v>
      </c>
      <c r="BG169" s="152">
        <f t="shared" si="26"/>
        <v>0</v>
      </c>
      <c r="BH169" s="152">
        <f t="shared" si="27"/>
        <v>0</v>
      </c>
      <c r="BI169" s="152">
        <f t="shared" si="28"/>
        <v>0</v>
      </c>
      <c r="BJ169" s="17" t="s">
        <v>83</v>
      </c>
      <c r="BK169" s="152">
        <f t="shared" si="29"/>
        <v>156.72</v>
      </c>
      <c r="BL169" s="17" t="s">
        <v>304</v>
      </c>
      <c r="BM169" s="151" t="s">
        <v>343</v>
      </c>
    </row>
    <row r="170" spans="2:65" s="1" customFormat="1" ht="33" customHeight="1">
      <c r="B170" s="139"/>
      <c r="C170" s="140" t="s">
        <v>250</v>
      </c>
      <c r="D170" s="140" t="s">
        <v>151</v>
      </c>
      <c r="E170" s="141" t="s">
        <v>984</v>
      </c>
      <c r="F170" s="142" t="s">
        <v>985</v>
      </c>
      <c r="G170" s="143" t="s">
        <v>185</v>
      </c>
      <c r="H170" s="144">
        <v>23</v>
      </c>
      <c r="I170" s="145">
        <v>2.04</v>
      </c>
      <c r="J170" s="145">
        <f t="shared" si="20"/>
        <v>46.92</v>
      </c>
      <c r="K170" s="146"/>
      <c r="L170" s="29"/>
      <c r="M170" s="147" t="s">
        <v>1</v>
      </c>
      <c r="N170" s="148" t="s">
        <v>37</v>
      </c>
      <c r="O170" s="149">
        <v>0</v>
      </c>
      <c r="P170" s="149">
        <f t="shared" si="21"/>
        <v>0</v>
      </c>
      <c r="Q170" s="149">
        <v>0</v>
      </c>
      <c r="R170" s="149">
        <f t="shared" si="22"/>
        <v>0</v>
      </c>
      <c r="S170" s="149">
        <v>0</v>
      </c>
      <c r="T170" s="150">
        <f t="shared" si="23"/>
        <v>0</v>
      </c>
      <c r="AR170" s="151" t="s">
        <v>304</v>
      </c>
      <c r="AT170" s="151" t="s">
        <v>151</v>
      </c>
      <c r="AU170" s="151" t="s">
        <v>83</v>
      </c>
      <c r="AY170" s="17" t="s">
        <v>148</v>
      </c>
      <c r="BE170" s="152">
        <f t="shared" si="24"/>
        <v>0</v>
      </c>
      <c r="BF170" s="152">
        <f t="shared" si="25"/>
        <v>46.92</v>
      </c>
      <c r="BG170" s="152">
        <f t="shared" si="26"/>
        <v>0</v>
      </c>
      <c r="BH170" s="152">
        <f t="shared" si="27"/>
        <v>0</v>
      </c>
      <c r="BI170" s="152">
        <f t="shared" si="28"/>
        <v>0</v>
      </c>
      <c r="BJ170" s="17" t="s">
        <v>83</v>
      </c>
      <c r="BK170" s="152">
        <f t="shared" si="29"/>
        <v>46.92</v>
      </c>
      <c r="BL170" s="17" t="s">
        <v>304</v>
      </c>
      <c r="BM170" s="151" t="s">
        <v>350</v>
      </c>
    </row>
    <row r="171" spans="2:65" s="1" customFormat="1" ht="33" customHeight="1">
      <c r="B171" s="139"/>
      <c r="C171" s="140" t="s">
        <v>354</v>
      </c>
      <c r="D171" s="140" t="s">
        <v>151</v>
      </c>
      <c r="E171" s="141" t="s">
        <v>986</v>
      </c>
      <c r="F171" s="142" t="s">
        <v>987</v>
      </c>
      <c r="G171" s="143" t="s">
        <v>185</v>
      </c>
      <c r="H171" s="144">
        <v>6</v>
      </c>
      <c r="I171" s="145">
        <v>1.37</v>
      </c>
      <c r="J171" s="145">
        <f t="shared" si="20"/>
        <v>8.2200000000000006</v>
      </c>
      <c r="K171" s="146"/>
      <c r="L171" s="29"/>
      <c r="M171" s="147" t="s">
        <v>1</v>
      </c>
      <c r="N171" s="148" t="s">
        <v>37</v>
      </c>
      <c r="O171" s="149">
        <v>0</v>
      </c>
      <c r="P171" s="149">
        <f t="shared" si="21"/>
        <v>0</v>
      </c>
      <c r="Q171" s="149">
        <v>0</v>
      </c>
      <c r="R171" s="149">
        <f t="shared" si="22"/>
        <v>0</v>
      </c>
      <c r="S171" s="149">
        <v>0</v>
      </c>
      <c r="T171" s="150">
        <f t="shared" si="23"/>
        <v>0</v>
      </c>
      <c r="AR171" s="151" t="s">
        <v>304</v>
      </c>
      <c r="AT171" s="151" t="s">
        <v>151</v>
      </c>
      <c r="AU171" s="151" t="s">
        <v>83</v>
      </c>
      <c r="AY171" s="17" t="s">
        <v>148</v>
      </c>
      <c r="BE171" s="152">
        <f t="shared" si="24"/>
        <v>0</v>
      </c>
      <c r="BF171" s="152">
        <f t="shared" si="25"/>
        <v>8.2200000000000006</v>
      </c>
      <c r="BG171" s="152">
        <f t="shared" si="26"/>
        <v>0</v>
      </c>
      <c r="BH171" s="152">
        <f t="shared" si="27"/>
        <v>0</v>
      </c>
      <c r="BI171" s="152">
        <f t="shared" si="28"/>
        <v>0</v>
      </c>
      <c r="BJ171" s="17" t="s">
        <v>83</v>
      </c>
      <c r="BK171" s="152">
        <f t="shared" si="29"/>
        <v>8.2200000000000006</v>
      </c>
      <c r="BL171" s="17" t="s">
        <v>304</v>
      </c>
      <c r="BM171" s="151" t="s">
        <v>358</v>
      </c>
    </row>
    <row r="172" spans="2:65" s="1" customFormat="1" ht="21.75" customHeight="1">
      <c r="B172" s="139"/>
      <c r="C172" s="140" t="s">
        <v>254</v>
      </c>
      <c r="D172" s="140" t="s">
        <v>151</v>
      </c>
      <c r="E172" s="141" t="s">
        <v>988</v>
      </c>
      <c r="F172" s="142" t="s">
        <v>989</v>
      </c>
      <c r="G172" s="143" t="s">
        <v>231</v>
      </c>
      <c r="H172" s="144">
        <v>1050</v>
      </c>
      <c r="I172" s="145">
        <v>0.48</v>
      </c>
      <c r="J172" s="145">
        <f t="shared" si="20"/>
        <v>504</v>
      </c>
      <c r="K172" s="146"/>
      <c r="L172" s="29"/>
      <c r="M172" s="147" t="s">
        <v>1</v>
      </c>
      <c r="N172" s="148" t="s">
        <v>37</v>
      </c>
      <c r="O172" s="149">
        <v>0</v>
      </c>
      <c r="P172" s="149">
        <f t="shared" si="21"/>
        <v>0</v>
      </c>
      <c r="Q172" s="149">
        <v>0</v>
      </c>
      <c r="R172" s="149">
        <f t="shared" si="22"/>
        <v>0</v>
      </c>
      <c r="S172" s="149">
        <v>0</v>
      </c>
      <c r="T172" s="150">
        <f t="shared" si="23"/>
        <v>0</v>
      </c>
      <c r="AR172" s="151" t="s">
        <v>304</v>
      </c>
      <c r="AT172" s="151" t="s">
        <v>151</v>
      </c>
      <c r="AU172" s="151" t="s">
        <v>83</v>
      </c>
      <c r="AY172" s="17" t="s">
        <v>148</v>
      </c>
      <c r="BE172" s="152">
        <f t="shared" si="24"/>
        <v>0</v>
      </c>
      <c r="BF172" s="152">
        <f t="shared" si="25"/>
        <v>504</v>
      </c>
      <c r="BG172" s="152">
        <f t="shared" si="26"/>
        <v>0</v>
      </c>
      <c r="BH172" s="152">
        <f t="shared" si="27"/>
        <v>0</v>
      </c>
      <c r="BI172" s="152">
        <f t="shared" si="28"/>
        <v>0</v>
      </c>
      <c r="BJ172" s="17" t="s">
        <v>83</v>
      </c>
      <c r="BK172" s="152">
        <f t="shared" si="29"/>
        <v>504</v>
      </c>
      <c r="BL172" s="17" t="s">
        <v>304</v>
      </c>
      <c r="BM172" s="151" t="s">
        <v>487</v>
      </c>
    </row>
    <row r="173" spans="2:65" s="1" customFormat="1" ht="16.5" customHeight="1">
      <c r="B173" s="139"/>
      <c r="C173" s="170" t="s">
        <v>489</v>
      </c>
      <c r="D173" s="170" t="s">
        <v>408</v>
      </c>
      <c r="E173" s="171" t="s">
        <v>990</v>
      </c>
      <c r="F173" s="172" t="s">
        <v>991</v>
      </c>
      <c r="G173" s="173" t="s">
        <v>231</v>
      </c>
      <c r="H173" s="174">
        <v>1050</v>
      </c>
      <c r="I173" s="175">
        <v>0.67</v>
      </c>
      <c r="J173" s="175">
        <f t="shared" si="20"/>
        <v>703.5</v>
      </c>
      <c r="K173" s="176"/>
      <c r="L173" s="177"/>
      <c r="M173" s="178" t="s">
        <v>1</v>
      </c>
      <c r="N173" s="179" t="s">
        <v>37</v>
      </c>
      <c r="O173" s="149">
        <v>0</v>
      </c>
      <c r="P173" s="149">
        <f t="shared" si="21"/>
        <v>0</v>
      </c>
      <c r="Q173" s="149">
        <v>0</v>
      </c>
      <c r="R173" s="149">
        <f t="shared" si="22"/>
        <v>0</v>
      </c>
      <c r="S173" s="149">
        <v>0</v>
      </c>
      <c r="T173" s="150">
        <f t="shared" si="23"/>
        <v>0</v>
      </c>
      <c r="AR173" s="151" t="s">
        <v>917</v>
      </c>
      <c r="AT173" s="151" t="s">
        <v>408</v>
      </c>
      <c r="AU173" s="151" t="s">
        <v>83</v>
      </c>
      <c r="AY173" s="17" t="s">
        <v>148</v>
      </c>
      <c r="BE173" s="152">
        <f t="shared" si="24"/>
        <v>0</v>
      </c>
      <c r="BF173" s="152">
        <f t="shared" si="25"/>
        <v>703.5</v>
      </c>
      <c r="BG173" s="152">
        <f t="shared" si="26"/>
        <v>0</v>
      </c>
      <c r="BH173" s="152">
        <f t="shared" si="27"/>
        <v>0</v>
      </c>
      <c r="BI173" s="152">
        <f t="shared" si="28"/>
        <v>0</v>
      </c>
      <c r="BJ173" s="17" t="s">
        <v>83</v>
      </c>
      <c r="BK173" s="152">
        <f t="shared" si="29"/>
        <v>703.5</v>
      </c>
      <c r="BL173" s="17" t="s">
        <v>304</v>
      </c>
      <c r="BM173" s="151" t="s">
        <v>492</v>
      </c>
    </row>
    <row r="174" spans="2:65" s="1" customFormat="1" ht="21.75" customHeight="1">
      <c r="B174" s="139"/>
      <c r="C174" s="140" t="s">
        <v>260</v>
      </c>
      <c r="D174" s="140" t="s">
        <v>151</v>
      </c>
      <c r="E174" s="141" t="s">
        <v>992</v>
      </c>
      <c r="F174" s="142" t="s">
        <v>993</v>
      </c>
      <c r="G174" s="143" t="s">
        <v>231</v>
      </c>
      <c r="H174" s="144">
        <v>2760</v>
      </c>
      <c r="I174" s="145">
        <v>0.52</v>
      </c>
      <c r="J174" s="145">
        <f t="shared" si="20"/>
        <v>1435.2</v>
      </c>
      <c r="K174" s="146"/>
      <c r="L174" s="29"/>
      <c r="M174" s="147" t="s">
        <v>1</v>
      </c>
      <c r="N174" s="148" t="s">
        <v>37</v>
      </c>
      <c r="O174" s="149">
        <v>0</v>
      </c>
      <c r="P174" s="149">
        <f t="shared" si="21"/>
        <v>0</v>
      </c>
      <c r="Q174" s="149">
        <v>0</v>
      </c>
      <c r="R174" s="149">
        <f t="shared" si="22"/>
        <v>0</v>
      </c>
      <c r="S174" s="149">
        <v>0</v>
      </c>
      <c r="T174" s="150">
        <f t="shared" si="23"/>
        <v>0</v>
      </c>
      <c r="AR174" s="151" t="s">
        <v>304</v>
      </c>
      <c r="AT174" s="151" t="s">
        <v>151</v>
      </c>
      <c r="AU174" s="151" t="s">
        <v>83</v>
      </c>
      <c r="AY174" s="17" t="s">
        <v>148</v>
      </c>
      <c r="BE174" s="152">
        <f t="shared" si="24"/>
        <v>0</v>
      </c>
      <c r="BF174" s="152">
        <f t="shared" si="25"/>
        <v>1435.2</v>
      </c>
      <c r="BG174" s="152">
        <f t="shared" si="26"/>
        <v>0</v>
      </c>
      <c r="BH174" s="152">
        <f t="shared" si="27"/>
        <v>0</v>
      </c>
      <c r="BI174" s="152">
        <f t="shared" si="28"/>
        <v>0</v>
      </c>
      <c r="BJ174" s="17" t="s">
        <v>83</v>
      </c>
      <c r="BK174" s="152">
        <f t="shared" si="29"/>
        <v>1435.2</v>
      </c>
      <c r="BL174" s="17" t="s">
        <v>304</v>
      </c>
      <c r="BM174" s="151" t="s">
        <v>496</v>
      </c>
    </row>
    <row r="175" spans="2:65" s="1" customFormat="1" ht="16.5" customHeight="1">
      <c r="B175" s="139"/>
      <c r="C175" s="170" t="s">
        <v>497</v>
      </c>
      <c r="D175" s="170" t="s">
        <v>408</v>
      </c>
      <c r="E175" s="171" t="s">
        <v>994</v>
      </c>
      <c r="F175" s="172" t="s">
        <v>995</v>
      </c>
      <c r="G175" s="173" t="s">
        <v>231</v>
      </c>
      <c r="H175" s="174">
        <v>2760</v>
      </c>
      <c r="I175" s="175">
        <v>1.07</v>
      </c>
      <c r="J175" s="175">
        <f t="shared" si="20"/>
        <v>2953.2</v>
      </c>
      <c r="K175" s="176"/>
      <c r="L175" s="177"/>
      <c r="M175" s="178" t="s">
        <v>1</v>
      </c>
      <c r="N175" s="179" t="s">
        <v>37</v>
      </c>
      <c r="O175" s="149">
        <v>0</v>
      </c>
      <c r="P175" s="149">
        <f t="shared" si="21"/>
        <v>0</v>
      </c>
      <c r="Q175" s="149">
        <v>0</v>
      </c>
      <c r="R175" s="149">
        <f t="shared" si="22"/>
        <v>0</v>
      </c>
      <c r="S175" s="149">
        <v>0</v>
      </c>
      <c r="T175" s="150">
        <f t="shared" si="23"/>
        <v>0</v>
      </c>
      <c r="AR175" s="151" t="s">
        <v>917</v>
      </c>
      <c r="AT175" s="151" t="s">
        <v>408</v>
      </c>
      <c r="AU175" s="151" t="s">
        <v>83</v>
      </c>
      <c r="AY175" s="17" t="s">
        <v>148</v>
      </c>
      <c r="BE175" s="152">
        <f t="shared" si="24"/>
        <v>0</v>
      </c>
      <c r="BF175" s="152">
        <f t="shared" si="25"/>
        <v>2953.2</v>
      </c>
      <c r="BG175" s="152">
        <f t="shared" si="26"/>
        <v>0</v>
      </c>
      <c r="BH175" s="152">
        <f t="shared" si="27"/>
        <v>0</v>
      </c>
      <c r="BI175" s="152">
        <f t="shared" si="28"/>
        <v>0</v>
      </c>
      <c r="BJ175" s="17" t="s">
        <v>83</v>
      </c>
      <c r="BK175" s="152">
        <f t="shared" si="29"/>
        <v>2953.2</v>
      </c>
      <c r="BL175" s="17" t="s">
        <v>304</v>
      </c>
      <c r="BM175" s="151" t="s">
        <v>500</v>
      </c>
    </row>
    <row r="176" spans="2:65" s="1" customFormat="1" ht="21.75" customHeight="1">
      <c r="B176" s="139"/>
      <c r="C176" s="140" t="s">
        <v>263</v>
      </c>
      <c r="D176" s="140" t="s">
        <v>151</v>
      </c>
      <c r="E176" s="141" t="s">
        <v>996</v>
      </c>
      <c r="F176" s="142" t="s">
        <v>997</v>
      </c>
      <c r="G176" s="143" t="s">
        <v>231</v>
      </c>
      <c r="H176" s="144">
        <v>45</v>
      </c>
      <c r="I176" s="145">
        <v>0.55000000000000004</v>
      </c>
      <c r="J176" s="145">
        <f t="shared" si="20"/>
        <v>24.75</v>
      </c>
      <c r="K176" s="146"/>
      <c r="L176" s="29"/>
      <c r="M176" s="147" t="s">
        <v>1</v>
      </c>
      <c r="N176" s="148" t="s">
        <v>37</v>
      </c>
      <c r="O176" s="149">
        <v>0</v>
      </c>
      <c r="P176" s="149">
        <f t="shared" si="21"/>
        <v>0</v>
      </c>
      <c r="Q176" s="149">
        <v>0</v>
      </c>
      <c r="R176" s="149">
        <f t="shared" si="22"/>
        <v>0</v>
      </c>
      <c r="S176" s="149">
        <v>0</v>
      </c>
      <c r="T176" s="150">
        <f t="shared" si="23"/>
        <v>0</v>
      </c>
      <c r="AR176" s="151" t="s">
        <v>304</v>
      </c>
      <c r="AT176" s="151" t="s">
        <v>151</v>
      </c>
      <c r="AU176" s="151" t="s">
        <v>83</v>
      </c>
      <c r="AY176" s="17" t="s">
        <v>148</v>
      </c>
      <c r="BE176" s="152">
        <f t="shared" si="24"/>
        <v>0</v>
      </c>
      <c r="BF176" s="152">
        <f t="shared" si="25"/>
        <v>24.75</v>
      </c>
      <c r="BG176" s="152">
        <f t="shared" si="26"/>
        <v>0</v>
      </c>
      <c r="BH176" s="152">
        <f t="shared" si="27"/>
        <v>0</v>
      </c>
      <c r="BI176" s="152">
        <f t="shared" si="28"/>
        <v>0</v>
      </c>
      <c r="BJ176" s="17" t="s">
        <v>83</v>
      </c>
      <c r="BK176" s="152">
        <f t="shared" si="29"/>
        <v>24.75</v>
      </c>
      <c r="BL176" s="17" t="s">
        <v>304</v>
      </c>
      <c r="BM176" s="151" t="s">
        <v>505</v>
      </c>
    </row>
    <row r="177" spans="2:65" s="1" customFormat="1" ht="16.5" customHeight="1">
      <c r="B177" s="139"/>
      <c r="C177" s="170" t="s">
        <v>507</v>
      </c>
      <c r="D177" s="170" t="s">
        <v>408</v>
      </c>
      <c r="E177" s="171" t="s">
        <v>998</v>
      </c>
      <c r="F177" s="172" t="s">
        <v>999</v>
      </c>
      <c r="G177" s="173" t="s">
        <v>231</v>
      </c>
      <c r="H177" s="174">
        <v>45</v>
      </c>
      <c r="I177" s="175">
        <v>1.07</v>
      </c>
      <c r="J177" s="175">
        <f t="shared" si="20"/>
        <v>48.15</v>
      </c>
      <c r="K177" s="176"/>
      <c r="L177" s="177"/>
      <c r="M177" s="178" t="s">
        <v>1</v>
      </c>
      <c r="N177" s="179" t="s">
        <v>37</v>
      </c>
      <c r="O177" s="149">
        <v>0</v>
      </c>
      <c r="P177" s="149">
        <f t="shared" si="21"/>
        <v>0</v>
      </c>
      <c r="Q177" s="149">
        <v>0</v>
      </c>
      <c r="R177" s="149">
        <f t="shared" si="22"/>
        <v>0</v>
      </c>
      <c r="S177" s="149">
        <v>0</v>
      </c>
      <c r="T177" s="150">
        <f t="shared" si="23"/>
        <v>0</v>
      </c>
      <c r="AR177" s="151" t="s">
        <v>917</v>
      </c>
      <c r="AT177" s="151" t="s">
        <v>408</v>
      </c>
      <c r="AU177" s="151" t="s">
        <v>83</v>
      </c>
      <c r="AY177" s="17" t="s">
        <v>148</v>
      </c>
      <c r="BE177" s="152">
        <f t="shared" si="24"/>
        <v>0</v>
      </c>
      <c r="BF177" s="152">
        <f t="shared" si="25"/>
        <v>48.15</v>
      </c>
      <c r="BG177" s="152">
        <f t="shared" si="26"/>
        <v>0</v>
      </c>
      <c r="BH177" s="152">
        <f t="shared" si="27"/>
        <v>0</v>
      </c>
      <c r="BI177" s="152">
        <f t="shared" si="28"/>
        <v>0</v>
      </c>
      <c r="BJ177" s="17" t="s">
        <v>83</v>
      </c>
      <c r="BK177" s="152">
        <f t="shared" si="29"/>
        <v>48.15</v>
      </c>
      <c r="BL177" s="17" t="s">
        <v>304</v>
      </c>
      <c r="BM177" s="151" t="s">
        <v>510</v>
      </c>
    </row>
    <row r="178" spans="2:65" s="1" customFormat="1" ht="21.75" customHeight="1">
      <c r="B178" s="139"/>
      <c r="C178" s="140" t="s">
        <v>268</v>
      </c>
      <c r="D178" s="140" t="s">
        <v>151</v>
      </c>
      <c r="E178" s="141" t="s">
        <v>1000</v>
      </c>
      <c r="F178" s="142" t="s">
        <v>1001</v>
      </c>
      <c r="G178" s="143" t="s">
        <v>231</v>
      </c>
      <c r="H178" s="144">
        <v>320</v>
      </c>
      <c r="I178" s="145">
        <v>0.62</v>
      </c>
      <c r="J178" s="145">
        <f t="shared" si="20"/>
        <v>198.4</v>
      </c>
      <c r="K178" s="146"/>
      <c r="L178" s="29"/>
      <c r="M178" s="147" t="s">
        <v>1</v>
      </c>
      <c r="N178" s="148" t="s">
        <v>37</v>
      </c>
      <c r="O178" s="149">
        <v>0</v>
      </c>
      <c r="P178" s="149">
        <f t="shared" si="21"/>
        <v>0</v>
      </c>
      <c r="Q178" s="149">
        <v>0</v>
      </c>
      <c r="R178" s="149">
        <f t="shared" si="22"/>
        <v>0</v>
      </c>
      <c r="S178" s="149">
        <v>0</v>
      </c>
      <c r="T178" s="150">
        <f t="shared" si="23"/>
        <v>0</v>
      </c>
      <c r="AR178" s="151" t="s">
        <v>304</v>
      </c>
      <c r="AT178" s="151" t="s">
        <v>151</v>
      </c>
      <c r="AU178" s="151" t="s">
        <v>83</v>
      </c>
      <c r="AY178" s="17" t="s">
        <v>148</v>
      </c>
      <c r="BE178" s="152">
        <f t="shared" si="24"/>
        <v>0</v>
      </c>
      <c r="BF178" s="152">
        <f t="shared" si="25"/>
        <v>198.4</v>
      </c>
      <c r="BG178" s="152">
        <f t="shared" si="26"/>
        <v>0</v>
      </c>
      <c r="BH178" s="152">
        <f t="shared" si="27"/>
        <v>0</v>
      </c>
      <c r="BI178" s="152">
        <f t="shared" si="28"/>
        <v>0</v>
      </c>
      <c r="BJ178" s="17" t="s">
        <v>83</v>
      </c>
      <c r="BK178" s="152">
        <f t="shared" si="29"/>
        <v>198.4</v>
      </c>
      <c r="BL178" s="17" t="s">
        <v>304</v>
      </c>
      <c r="BM178" s="151" t="s">
        <v>513</v>
      </c>
    </row>
    <row r="179" spans="2:65" s="1" customFormat="1" ht="16.5" customHeight="1">
      <c r="B179" s="139"/>
      <c r="C179" s="170" t="s">
        <v>516</v>
      </c>
      <c r="D179" s="170" t="s">
        <v>408</v>
      </c>
      <c r="E179" s="171" t="s">
        <v>1002</v>
      </c>
      <c r="F179" s="172" t="s">
        <v>1003</v>
      </c>
      <c r="G179" s="173" t="s">
        <v>231</v>
      </c>
      <c r="H179" s="174">
        <v>320</v>
      </c>
      <c r="I179" s="175">
        <v>1.79</v>
      </c>
      <c r="J179" s="175">
        <f t="shared" si="20"/>
        <v>572.79999999999995</v>
      </c>
      <c r="K179" s="176"/>
      <c r="L179" s="177"/>
      <c r="M179" s="178" t="s">
        <v>1</v>
      </c>
      <c r="N179" s="179" t="s">
        <v>37</v>
      </c>
      <c r="O179" s="149">
        <v>0</v>
      </c>
      <c r="P179" s="149">
        <f t="shared" si="21"/>
        <v>0</v>
      </c>
      <c r="Q179" s="149">
        <v>0</v>
      </c>
      <c r="R179" s="149">
        <f t="shared" si="22"/>
        <v>0</v>
      </c>
      <c r="S179" s="149">
        <v>0</v>
      </c>
      <c r="T179" s="150">
        <f t="shared" si="23"/>
        <v>0</v>
      </c>
      <c r="AR179" s="151" t="s">
        <v>917</v>
      </c>
      <c r="AT179" s="151" t="s">
        <v>408</v>
      </c>
      <c r="AU179" s="151" t="s">
        <v>83</v>
      </c>
      <c r="AY179" s="17" t="s">
        <v>148</v>
      </c>
      <c r="BE179" s="152">
        <f t="shared" si="24"/>
        <v>0</v>
      </c>
      <c r="BF179" s="152">
        <f t="shared" si="25"/>
        <v>572.79999999999995</v>
      </c>
      <c r="BG179" s="152">
        <f t="shared" si="26"/>
        <v>0</v>
      </c>
      <c r="BH179" s="152">
        <f t="shared" si="27"/>
        <v>0</v>
      </c>
      <c r="BI179" s="152">
        <f t="shared" si="28"/>
        <v>0</v>
      </c>
      <c r="BJ179" s="17" t="s">
        <v>83</v>
      </c>
      <c r="BK179" s="152">
        <f t="shared" si="29"/>
        <v>572.79999999999995</v>
      </c>
      <c r="BL179" s="17" t="s">
        <v>304</v>
      </c>
      <c r="BM179" s="151" t="s">
        <v>519</v>
      </c>
    </row>
    <row r="180" spans="2:65" s="1" customFormat="1" ht="21.75" customHeight="1">
      <c r="B180" s="139"/>
      <c r="C180" s="140" t="s">
        <v>271</v>
      </c>
      <c r="D180" s="140" t="s">
        <v>151</v>
      </c>
      <c r="E180" s="141" t="s">
        <v>1004</v>
      </c>
      <c r="F180" s="142" t="s">
        <v>1005</v>
      </c>
      <c r="G180" s="143" t="s">
        <v>231</v>
      </c>
      <c r="H180" s="144">
        <v>40</v>
      </c>
      <c r="I180" s="145">
        <v>0.84</v>
      </c>
      <c r="J180" s="145">
        <f t="shared" si="20"/>
        <v>33.6</v>
      </c>
      <c r="K180" s="146"/>
      <c r="L180" s="29"/>
      <c r="M180" s="147" t="s">
        <v>1</v>
      </c>
      <c r="N180" s="148" t="s">
        <v>37</v>
      </c>
      <c r="O180" s="149">
        <v>0</v>
      </c>
      <c r="P180" s="149">
        <f t="shared" si="21"/>
        <v>0</v>
      </c>
      <c r="Q180" s="149">
        <v>0</v>
      </c>
      <c r="R180" s="149">
        <f t="shared" si="22"/>
        <v>0</v>
      </c>
      <c r="S180" s="149">
        <v>0</v>
      </c>
      <c r="T180" s="150">
        <f t="shared" si="23"/>
        <v>0</v>
      </c>
      <c r="AR180" s="151" t="s">
        <v>304</v>
      </c>
      <c r="AT180" s="151" t="s">
        <v>151</v>
      </c>
      <c r="AU180" s="151" t="s">
        <v>83</v>
      </c>
      <c r="AY180" s="17" t="s">
        <v>148</v>
      </c>
      <c r="BE180" s="152">
        <f t="shared" si="24"/>
        <v>0</v>
      </c>
      <c r="BF180" s="152">
        <f t="shared" si="25"/>
        <v>33.6</v>
      </c>
      <c r="BG180" s="152">
        <f t="shared" si="26"/>
        <v>0</v>
      </c>
      <c r="BH180" s="152">
        <f t="shared" si="27"/>
        <v>0</v>
      </c>
      <c r="BI180" s="152">
        <f t="shared" si="28"/>
        <v>0</v>
      </c>
      <c r="BJ180" s="17" t="s">
        <v>83</v>
      </c>
      <c r="BK180" s="152">
        <f t="shared" si="29"/>
        <v>33.6</v>
      </c>
      <c r="BL180" s="17" t="s">
        <v>304</v>
      </c>
      <c r="BM180" s="151" t="s">
        <v>524</v>
      </c>
    </row>
    <row r="181" spans="2:65" s="1" customFormat="1" ht="16.5" customHeight="1">
      <c r="B181" s="139"/>
      <c r="C181" s="170" t="s">
        <v>525</v>
      </c>
      <c r="D181" s="170" t="s">
        <v>408</v>
      </c>
      <c r="E181" s="171" t="s">
        <v>1006</v>
      </c>
      <c r="F181" s="172" t="s">
        <v>1007</v>
      </c>
      <c r="G181" s="173" t="s">
        <v>231</v>
      </c>
      <c r="H181" s="174">
        <v>40</v>
      </c>
      <c r="I181" s="175">
        <v>4.18</v>
      </c>
      <c r="J181" s="175">
        <f t="shared" si="20"/>
        <v>167.2</v>
      </c>
      <c r="K181" s="176"/>
      <c r="L181" s="177"/>
      <c r="M181" s="178" t="s">
        <v>1</v>
      </c>
      <c r="N181" s="179" t="s">
        <v>37</v>
      </c>
      <c r="O181" s="149">
        <v>0</v>
      </c>
      <c r="P181" s="149">
        <f t="shared" si="21"/>
        <v>0</v>
      </c>
      <c r="Q181" s="149">
        <v>0</v>
      </c>
      <c r="R181" s="149">
        <f t="shared" si="22"/>
        <v>0</v>
      </c>
      <c r="S181" s="149">
        <v>0</v>
      </c>
      <c r="T181" s="150">
        <f t="shared" si="23"/>
        <v>0</v>
      </c>
      <c r="AR181" s="151" t="s">
        <v>917</v>
      </c>
      <c r="AT181" s="151" t="s">
        <v>408</v>
      </c>
      <c r="AU181" s="151" t="s">
        <v>83</v>
      </c>
      <c r="AY181" s="17" t="s">
        <v>148</v>
      </c>
      <c r="BE181" s="152">
        <f t="shared" si="24"/>
        <v>0</v>
      </c>
      <c r="BF181" s="152">
        <f t="shared" si="25"/>
        <v>167.2</v>
      </c>
      <c r="BG181" s="152">
        <f t="shared" si="26"/>
        <v>0</v>
      </c>
      <c r="BH181" s="152">
        <f t="shared" si="27"/>
        <v>0</v>
      </c>
      <c r="BI181" s="152">
        <f t="shared" si="28"/>
        <v>0</v>
      </c>
      <c r="BJ181" s="17" t="s">
        <v>83</v>
      </c>
      <c r="BK181" s="152">
        <f t="shared" si="29"/>
        <v>167.2</v>
      </c>
      <c r="BL181" s="17" t="s">
        <v>304</v>
      </c>
      <c r="BM181" s="151" t="s">
        <v>526</v>
      </c>
    </row>
    <row r="182" spans="2:65" s="1" customFormat="1" ht="24.25" customHeight="1">
      <c r="B182" s="139"/>
      <c r="C182" s="140" t="s">
        <v>276</v>
      </c>
      <c r="D182" s="140" t="s">
        <v>151</v>
      </c>
      <c r="E182" s="141" t="s">
        <v>1008</v>
      </c>
      <c r="F182" s="142" t="s">
        <v>1009</v>
      </c>
      <c r="G182" s="143" t="s">
        <v>231</v>
      </c>
      <c r="H182" s="144">
        <v>84</v>
      </c>
      <c r="I182" s="145">
        <v>0.63</v>
      </c>
      <c r="J182" s="145">
        <f t="shared" si="20"/>
        <v>52.92</v>
      </c>
      <c r="K182" s="146"/>
      <c r="L182" s="29"/>
      <c r="M182" s="147" t="s">
        <v>1</v>
      </c>
      <c r="N182" s="148" t="s">
        <v>37</v>
      </c>
      <c r="O182" s="149">
        <v>0</v>
      </c>
      <c r="P182" s="149">
        <f t="shared" si="21"/>
        <v>0</v>
      </c>
      <c r="Q182" s="149">
        <v>0</v>
      </c>
      <c r="R182" s="149">
        <f t="shared" si="22"/>
        <v>0</v>
      </c>
      <c r="S182" s="149">
        <v>0</v>
      </c>
      <c r="T182" s="150">
        <f t="shared" si="23"/>
        <v>0</v>
      </c>
      <c r="AR182" s="151" t="s">
        <v>304</v>
      </c>
      <c r="AT182" s="151" t="s">
        <v>151</v>
      </c>
      <c r="AU182" s="151" t="s">
        <v>83</v>
      </c>
      <c r="AY182" s="17" t="s">
        <v>148</v>
      </c>
      <c r="BE182" s="152">
        <f t="shared" si="24"/>
        <v>0</v>
      </c>
      <c r="BF182" s="152">
        <f t="shared" si="25"/>
        <v>52.92</v>
      </c>
      <c r="BG182" s="152">
        <f t="shared" si="26"/>
        <v>0</v>
      </c>
      <c r="BH182" s="152">
        <f t="shared" si="27"/>
        <v>0</v>
      </c>
      <c r="BI182" s="152">
        <f t="shared" si="28"/>
        <v>0</v>
      </c>
      <c r="BJ182" s="17" t="s">
        <v>83</v>
      </c>
      <c r="BK182" s="152">
        <f t="shared" si="29"/>
        <v>52.92</v>
      </c>
      <c r="BL182" s="17" t="s">
        <v>304</v>
      </c>
      <c r="BM182" s="151" t="s">
        <v>694</v>
      </c>
    </row>
    <row r="183" spans="2:65" s="1" customFormat="1" ht="16.5" customHeight="1">
      <c r="B183" s="139"/>
      <c r="C183" s="170" t="s">
        <v>695</v>
      </c>
      <c r="D183" s="170" t="s">
        <v>408</v>
      </c>
      <c r="E183" s="171" t="s">
        <v>1010</v>
      </c>
      <c r="F183" s="172" t="s">
        <v>1011</v>
      </c>
      <c r="G183" s="173" t="s">
        <v>231</v>
      </c>
      <c r="H183" s="174">
        <v>84</v>
      </c>
      <c r="I183" s="175">
        <v>2.39</v>
      </c>
      <c r="J183" s="175">
        <f t="shared" si="20"/>
        <v>200.76</v>
      </c>
      <c r="K183" s="176"/>
      <c r="L183" s="177"/>
      <c r="M183" s="178" t="s">
        <v>1</v>
      </c>
      <c r="N183" s="179" t="s">
        <v>37</v>
      </c>
      <c r="O183" s="149">
        <v>0</v>
      </c>
      <c r="P183" s="149">
        <f t="shared" si="21"/>
        <v>0</v>
      </c>
      <c r="Q183" s="149">
        <v>0</v>
      </c>
      <c r="R183" s="149">
        <f t="shared" si="22"/>
        <v>0</v>
      </c>
      <c r="S183" s="149">
        <v>0</v>
      </c>
      <c r="T183" s="150">
        <f t="shared" si="23"/>
        <v>0</v>
      </c>
      <c r="AR183" s="151" t="s">
        <v>917</v>
      </c>
      <c r="AT183" s="151" t="s">
        <v>408</v>
      </c>
      <c r="AU183" s="151" t="s">
        <v>83</v>
      </c>
      <c r="AY183" s="17" t="s">
        <v>148</v>
      </c>
      <c r="BE183" s="152">
        <f t="shared" si="24"/>
        <v>0</v>
      </c>
      <c r="BF183" s="152">
        <f t="shared" si="25"/>
        <v>200.76</v>
      </c>
      <c r="BG183" s="152">
        <f t="shared" si="26"/>
        <v>0</v>
      </c>
      <c r="BH183" s="152">
        <f t="shared" si="27"/>
        <v>0</v>
      </c>
      <c r="BI183" s="152">
        <f t="shared" si="28"/>
        <v>0</v>
      </c>
      <c r="BJ183" s="17" t="s">
        <v>83</v>
      </c>
      <c r="BK183" s="152">
        <f t="shared" si="29"/>
        <v>200.76</v>
      </c>
      <c r="BL183" s="17" t="s">
        <v>304</v>
      </c>
      <c r="BM183" s="151" t="s">
        <v>698</v>
      </c>
    </row>
    <row r="184" spans="2:65" s="1" customFormat="1" ht="24.25" customHeight="1">
      <c r="B184" s="139"/>
      <c r="C184" s="140" t="s">
        <v>279</v>
      </c>
      <c r="D184" s="140" t="s">
        <v>151</v>
      </c>
      <c r="E184" s="141" t="s">
        <v>1012</v>
      </c>
      <c r="F184" s="142" t="s">
        <v>1013</v>
      </c>
      <c r="G184" s="143" t="s">
        <v>231</v>
      </c>
      <c r="H184" s="144">
        <v>360</v>
      </c>
      <c r="I184" s="145">
        <v>0.54</v>
      </c>
      <c r="J184" s="145">
        <f t="shared" si="20"/>
        <v>194.4</v>
      </c>
      <c r="K184" s="146"/>
      <c r="L184" s="29"/>
      <c r="M184" s="147" t="s">
        <v>1</v>
      </c>
      <c r="N184" s="148" t="s">
        <v>37</v>
      </c>
      <c r="O184" s="149">
        <v>0</v>
      </c>
      <c r="P184" s="149">
        <f t="shared" si="21"/>
        <v>0</v>
      </c>
      <c r="Q184" s="149">
        <v>0</v>
      </c>
      <c r="R184" s="149">
        <f t="shared" si="22"/>
        <v>0</v>
      </c>
      <c r="S184" s="149">
        <v>0</v>
      </c>
      <c r="T184" s="150">
        <f t="shared" si="23"/>
        <v>0</v>
      </c>
      <c r="AR184" s="151" t="s">
        <v>304</v>
      </c>
      <c r="AT184" s="151" t="s">
        <v>151</v>
      </c>
      <c r="AU184" s="151" t="s">
        <v>83</v>
      </c>
      <c r="AY184" s="17" t="s">
        <v>148</v>
      </c>
      <c r="BE184" s="152">
        <f t="shared" si="24"/>
        <v>0</v>
      </c>
      <c r="BF184" s="152">
        <f t="shared" si="25"/>
        <v>194.4</v>
      </c>
      <c r="BG184" s="152">
        <f t="shared" si="26"/>
        <v>0</v>
      </c>
      <c r="BH184" s="152">
        <f t="shared" si="27"/>
        <v>0</v>
      </c>
      <c r="BI184" s="152">
        <f t="shared" si="28"/>
        <v>0</v>
      </c>
      <c r="BJ184" s="17" t="s">
        <v>83</v>
      </c>
      <c r="BK184" s="152">
        <f t="shared" si="29"/>
        <v>194.4</v>
      </c>
      <c r="BL184" s="17" t="s">
        <v>304</v>
      </c>
      <c r="BM184" s="151" t="s">
        <v>703</v>
      </c>
    </row>
    <row r="185" spans="2:65" s="1" customFormat="1" ht="16.5" customHeight="1">
      <c r="B185" s="139"/>
      <c r="C185" s="170" t="s">
        <v>704</v>
      </c>
      <c r="D185" s="170" t="s">
        <v>408</v>
      </c>
      <c r="E185" s="171" t="s">
        <v>1014</v>
      </c>
      <c r="F185" s="172" t="s">
        <v>1015</v>
      </c>
      <c r="G185" s="173" t="s">
        <v>231</v>
      </c>
      <c r="H185" s="174">
        <v>360</v>
      </c>
      <c r="I185" s="175">
        <v>0.62</v>
      </c>
      <c r="J185" s="175">
        <f t="shared" si="20"/>
        <v>223.2</v>
      </c>
      <c r="K185" s="176"/>
      <c r="L185" s="177"/>
      <c r="M185" s="178" t="s">
        <v>1</v>
      </c>
      <c r="N185" s="179" t="s">
        <v>37</v>
      </c>
      <c r="O185" s="149">
        <v>0</v>
      </c>
      <c r="P185" s="149">
        <f t="shared" si="21"/>
        <v>0</v>
      </c>
      <c r="Q185" s="149">
        <v>0</v>
      </c>
      <c r="R185" s="149">
        <f t="shared" si="22"/>
        <v>0</v>
      </c>
      <c r="S185" s="149">
        <v>0</v>
      </c>
      <c r="T185" s="150">
        <f t="shared" si="23"/>
        <v>0</v>
      </c>
      <c r="AR185" s="151" t="s">
        <v>917</v>
      </c>
      <c r="AT185" s="151" t="s">
        <v>408</v>
      </c>
      <c r="AU185" s="151" t="s">
        <v>83</v>
      </c>
      <c r="AY185" s="17" t="s">
        <v>148</v>
      </c>
      <c r="BE185" s="152">
        <f t="shared" si="24"/>
        <v>0</v>
      </c>
      <c r="BF185" s="152">
        <f t="shared" si="25"/>
        <v>223.2</v>
      </c>
      <c r="BG185" s="152">
        <f t="shared" si="26"/>
        <v>0</v>
      </c>
      <c r="BH185" s="152">
        <f t="shared" si="27"/>
        <v>0</v>
      </c>
      <c r="BI185" s="152">
        <f t="shared" si="28"/>
        <v>0</v>
      </c>
      <c r="BJ185" s="17" t="s">
        <v>83</v>
      </c>
      <c r="BK185" s="152">
        <f t="shared" si="29"/>
        <v>223.2</v>
      </c>
      <c r="BL185" s="17" t="s">
        <v>304</v>
      </c>
      <c r="BM185" s="151" t="s">
        <v>707</v>
      </c>
    </row>
    <row r="186" spans="2:65" s="1" customFormat="1" ht="24.25" customHeight="1">
      <c r="B186" s="139"/>
      <c r="C186" s="140" t="s">
        <v>285</v>
      </c>
      <c r="D186" s="140" t="s">
        <v>151</v>
      </c>
      <c r="E186" s="141" t="s">
        <v>1016</v>
      </c>
      <c r="F186" s="142" t="s">
        <v>1017</v>
      </c>
      <c r="G186" s="143" t="s">
        <v>231</v>
      </c>
      <c r="H186" s="144">
        <v>6</v>
      </c>
      <c r="I186" s="145">
        <v>1.1499999999999999</v>
      </c>
      <c r="J186" s="145">
        <f t="shared" si="20"/>
        <v>6.9</v>
      </c>
      <c r="K186" s="146"/>
      <c r="L186" s="29"/>
      <c r="M186" s="147" t="s">
        <v>1</v>
      </c>
      <c r="N186" s="148" t="s">
        <v>37</v>
      </c>
      <c r="O186" s="149">
        <v>0</v>
      </c>
      <c r="P186" s="149">
        <f t="shared" si="21"/>
        <v>0</v>
      </c>
      <c r="Q186" s="149">
        <v>0</v>
      </c>
      <c r="R186" s="149">
        <f t="shared" si="22"/>
        <v>0</v>
      </c>
      <c r="S186" s="149">
        <v>0</v>
      </c>
      <c r="T186" s="150">
        <f t="shared" si="23"/>
        <v>0</v>
      </c>
      <c r="AR186" s="151" t="s">
        <v>304</v>
      </c>
      <c r="AT186" s="151" t="s">
        <v>151</v>
      </c>
      <c r="AU186" s="151" t="s">
        <v>83</v>
      </c>
      <c r="AY186" s="17" t="s">
        <v>148</v>
      </c>
      <c r="BE186" s="152">
        <f t="shared" si="24"/>
        <v>0</v>
      </c>
      <c r="BF186" s="152">
        <f t="shared" si="25"/>
        <v>6.9</v>
      </c>
      <c r="BG186" s="152">
        <f t="shared" si="26"/>
        <v>0</v>
      </c>
      <c r="BH186" s="152">
        <f t="shared" si="27"/>
        <v>0</v>
      </c>
      <c r="BI186" s="152">
        <f t="shared" si="28"/>
        <v>0</v>
      </c>
      <c r="BJ186" s="17" t="s">
        <v>83</v>
      </c>
      <c r="BK186" s="152">
        <f t="shared" si="29"/>
        <v>6.9</v>
      </c>
      <c r="BL186" s="17" t="s">
        <v>304</v>
      </c>
      <c r="BM186" s="151" t="s">
        <v>710</v>
      </c>
    </row>
    <row r="187" spans="2:65" s="1" customFormat="1" ht="16.5" customHeight="1">
      <c r="B187" s="139"/>
      <c r="C187" s="170" t="s">
        <v>711</v>
      </c>
      <c r="D187" s="170" t="s">
        <v>408</v>
      </c>
      <c r="E187" s="171" t="s">
        <v>1018</v>
      </c>
      <c r="F187" s="172" t="s">
        <v>1019</v>
      </c>
      <c r="G187" s="173" t="s">
        <v>231</v>
      </c>
      <c r="H187" s="174">
        <v>6</v>
      </c>
      <c r="I187" s="175">
        <v>3.71</v>
      </c>
      <c r="J187" s="175">
        <f t="shared" si="20"/>
        <v>22.26</v>
      </c>
      <c r="K187" s="176"/>
      <c r="L187" s="177"/>
      <c r="M187" s="178" t="s">
        <v>1</v>
      </c>
      <c r="N187" s="179" t="s">
        <v>37</v>
      </c>
      <c r="O187" s="149">
        <v>0</v>
      </c>
      <c r="P187" s="149">
        <f t="shared" si="21"/>
        <v>0</v>
      </c>
      <c r="Q187" s="149">
        <v>0</v>
      </c>
      <c r="R187" s="149">
        <f t="shared" si="22"/>
        <v>0</v>
      </c>
      <c r="S187" s="149">
        <v>0</v>
      </c>
      <c r="T187" s="150">
        <f t="shared" si="23"/>
        <v>0</v>
      </c>
      <c r="AR187" s="151" t="s">
        <v>917</v>
      </c>
      <c r="AT187" s="151" t="s">
        <v>408</v>
      </c>
      <c r="AU187" s="151" t="s">
        <v>83</v>
      </c>
      <c r="AY187" s="17" t="s">
        <v>148</v>
      </c>
      <c r="BE187" s="152">
        <f t="shared" si="24"/>
        <v>0</v>
      </c>
      <c r="BF187" s="152">
        <f t="shared" si="25"/>
        <v>22.26</v>
      </c>
      <c r="BG187" s="152">
        <f t="shared" si="26"/>
        <v>0</v>
      </c>
      <c r="BH187" s="152">
        <f t="shared" si="27"/>
        <v>0</v>
      </c>
      <c r="BI187" s="152">
        <f t="shared" si="28"/>
        <v>0</v>
      </c>
      <c r="BJ187" s="17" t="s">
        <v>83</v>
      </c>
      <c r="BK187" s="152">
        <f t="shared" si="29"/>
        <v>22.26</v>
      </c>
      <c r="BL187" s="17" t="s">
        <v>304</v>
      </c>
      <c r="BM187" s="151" t="s">
        <v>714</v>
      </c>
    </row>
    <row r="188" spans="2:65" s="1" customFormat="1" ht="16.5" customHeight="1">
      <c r="B188" s="139"/>
      <c r="C188" s="140" t="s">
        <v>293</v>
      </c>
      <c r="D188" s="140" t="s">
        <v>151</v>
      </c>
      <c r="E188" s="141" t="s">
        <v>1020</v>
      </c>
      <c r="F188" s="142" t="s">
        <v>1021</v>
      </c>
      <c r="G188" s="143" t="s">
        <v>231</v>
      </c>
      <c r="H188" s="144">
        <v>1050</v>
      </c>
      <c r="I188" s="145">
        <v>1.01</v>
      </c>
      <c r="J188" s="145">
        <f t="shared" si="20"/>
        <v>1060.5</v>
      </c>
      <c r="K188" s="146"/>
      <c r="L188" s="29"/>
      <c r="M188" s="147" t="s">
        <v>1</v>
      </c>
      <c r="N188" s="148" t="s">
        <v>37</v>
      </c>
      <c r="O188" s="149">
        <v>0</v>
      </c>
      <c r="P188" s="149">
        <f t="shared" si="21"/>
        <v>0</v>
      </c>
      <c r="Q188" s="149">
        <v>0</v>
      </c>
      <c r="R188" s="149">
        <f t="shared" si="22"/>
        <v>0</v>
      </c>
      <c r="S188" s="149">
        <v>0</v>
      </c>
      <c r="T188" s="150">
        <f t="shared" si="23"/>
        <v>0</v>
      </c>
      <c r="AR188" s="151" t="s">
        <v>304</v>
      </c>
      <c r="AT188" s="151" t="s">
        <v>151</v>
      </c>
      <c r="AU188" s="151" t="s">
        <v>83</v>
      </c>
      <c r="AY188" s="17" t="s">
        <v>148</v>
      </c>
      <c r="BE188" s="152">
        <f t="shared" si="24"/>
        <v>0</v>
      </c>
      <c r="BF188" s="152">
        <f t="shared" si="25"/>
        <v>1060.5</v>
      </c>
      <c r="BG188" s="152">
        <f t="shared" si="26"/>
        <v>0</v>
      </c>
      <c r="BH188" s="152">
        <f t="shared" si="27"/>
        <v>0</v>
      </c>
      <c r="BI188" s="152">
        <f t="shared" si="28"/>
        <v>0</v>
      </c>
      <c r="BJ188" s="17" t="s">
        <v>83</v>
      </c>
      <c r="BK188" s="152">
        <f t="shared" si="29"/>
        <v>1060.5</v>
      </c>
      <c r="BL188" s="17" t="s">
        <v>304</v>
      </c>
      <c r="BM188" s="151" t="s">
        <v>717</v>
      </c>
    </row>
    <row r="189" spans="2:65" s="1" customFormat="1" ht="21.75" customHeight="1">
      <c r="B189" s="139"/>
      <c r="C189" s="170" t="s">
        <v>718</v>
      </c>
      <c r="D189" s="170" t="s">
        <v>408</v>
      </c>
      <c r="E189" s="171" t="s">
        <v>1022</v>
      </c>
      <c r="F189" s="172" t="s">
        <v>1023</v>
      </c>
      <c r="G189" s="173" t="s">
        <v>231</v>
      </c>
      <c r="H189" s="174">
        <v>1050</v>
      </c>
      <c r="I189" s="175">
        <v>1.06</v>
      </c>
      <c r="J189" s="175">
        <f t="shared" si="20"/>
        <v>1113</v>
      </c>
      <c r="K189" s="176"/>
      <c r="L189" s="177"/>
      <c r="M189" s="178" t="s">
        <v>1</v>
      </c>
      <c r="N189" s="179" t="s">
        <v>37</v>
      </c>
      <c r="O189" s="149">
        <v>0</v>
      </c>
      <c r="P189" s="149">
        <f t="shared" si="21"/>
        <v>0</v>
      </c>
      <c r="Q189" s="149">
        <v>0</v>
      </c>
      <c r="R189" s="149">
        <f t="shared" si="22"/>
        <v>0</v>
      </c>
      <c r="S189" s="149">
        <v>0</v>
      </c>
      <c r="T189" s="150">
        <f t="shared" si="23"/>
        <v>0</v>
      </c>
      <c r="AR189" s="151" t="s">
        <v>917</v>
      </c>
      <c r="AT189" s="151" t="s">
        <v>408</v>
      </c>
      <c r="AU189" s="151" t="s">
        <v>83</v>
      </c>
      <c r="AY189" s="17" t="s">
        <v>148</v>
      </c>
      <c r="BE189" s="152">
        <f t="shared" si="24"/>
        <v>0</v>
      </c>
      <c r="BF189" s="152">
        <f t="shared" si="25"/>
        <v>1113</v>
      </c>
      <c r="BG189" s="152">
        <f t="shared" si="26"/>
        <v>0</v>
      </c>
      <c r="BH189" s="152">
        <f t="shared" si="27"/>
        <v>0</v>
      </c>
      <c r="BI189" s="152">
        <f t="shared" si="28"/>
        <v>0</v>
      </c>
      <c r="BJ189" s="17" t="s">
        <v>83</v>
      </c>
      <c r="BK189" s="152">
        <f t="shared" si="29"/>
        <v>1113</v>
      </c>
      <c r="BL189" s="17" t="s">
        <v>304</v>
      </c>
      <c r="BM189" s="151" t="s">
        <v>721</v>
      </c>
    </row>
    <row r="190" spans="2:65" s="1" customFormat="1" ht="16.5" customHeight="1">
      <c r="B190" s="139"/>
      <c r="C190" s="140" t="s">
        <v>299</v>
      </c>
      <c r="D190" s="140" t="s">
        <v>151</v>
      </c>
      <c r="E190" s="141" t="s">
        <v>1024</v>
      </c>
      <c r="F190" s="142" t="s">
        <v>1025</v>
      </c>
      <c r="G190" s="143" t="s">
        <v>185</v>
      </c>
      <c r="H190" s="144">
        <v>150</v>
      </c>
      <c r="I190" s="145">
        <v>3.5</v>
      </c>
      <c r="J190" s="145">
        <f t="shared" si="20"/>
        <v>525</v>
      </c>
      <c r="K190" s="146"/>
      <c r="L190" s="29"/>
      <c r="M190" s="147" t="s">
        <v>1</v>
      </c>
      <c r="N190" s="148" t="s">
        <v>37</v>
      </c>
      <c r="O190" s="149">
        <v>0</v>
      </c>
      <c r="P190" s="149">
        <f t="shared" si="21"/>
        <v>0</v>
      </c>
      <c r="Q190" s="149">
        <v>0</v>
      </c>
      <c r="R190" s="149">
        <f t="shared" si="22"/>
        <v>0</v>
      </c>
      <c r="S190" s="149">
        <v>0</v>
      </c>
      <c r="T190" s="150">
        <f t="shared" si="23"/>
        <v>0</v>
      </c>
      <c r="AR190" s="151" t="s">
        <v>304</v>
      </c>
      <c r="AT190" s="151" t="s">
        <v>151</v>
      </c>
      <c r="AU190" s="151" t="s">
        <v>83</v>
      </c>
      <c r="AY190" s="17" t="s">
        <v>148</v>
      </c>
      <c r="BE190" s="152">
        <f t="shared" si="24"/>
        <v>0</v>
      </c>
      <c r="BF190" s="152">
        <f t="shared" si="25"/>
        <v>525</v>
      </c>
      <c r="BG190" s="152">
        <f t="shared" si="26"/>
        <v>0</v>
      </c>
      <c r="BH190" s="152">
        <f t="shared" si="27"/>
        <v>0</v>
      </c>
      <c r="BI190" s="152">
        <f t="shared" si="28"/>
        <v>0</v>
      </c>
      <c r="BJ190" s="17" t="s">
        <v>83</v>
      </c>
      <c r="BK190" s="152">
        <f t="shared" si="29"/>
        <v>525</v>
      </c>
      <c r="BL190" s="17" t="s">
        <v>304</v>
      </c>
      <c r="BM190" s="151" t="s">
        <v>724</v>
      </c>
    </row>
    <row r="191" spans="2:65" s="1" customFormat="1" ht="16.5" customHeight="1">
      <c r="B191" s="139"/>
      <c r="C191" s="170" t="s">
        <v>725</v>
      </c>
      <c r="D191" s="170" t="s">
        <v>408</v>
      </c>
      <c r="E191" s="171" t="s">
        <v>1026</v>
      </c>
      <c r="F191" s="172" t="s">
        <v>1027</v>
      </c>
      <c r="G191" s="173" t="s">
        <v>185</v>
      </c>
      <c r="H191" s="174">
        <v>150</v>
      </c>
      <c r="I191" s="175">
        <v>8.69</v>
      </c>
      <c r="J191" s="175">
        <f t="shared" si="20"/>
        <v>1303.5</v>
      </c>
      <c r="K191" s="176"/>
      <c r="L191" s="177"/>
      <c r="M191" s="178" t="s">
        <v>1</v>
      </c>
      <c r="N191" s="179" t="s">
        <v>37</v>
      </c>
      <c r="O191" s="149">
        <v>0</v>
      </c>
      <c r="P191" s="149">
        <f t="shared" si="21"/>
        <v>0</v>
      </c>
      <c r="Q191" s="149">
        <v>0</v>
      </c>
      <c r="R191" s="149">
        <f t="shared" si="22"/>
        <v>0</v>
      </c>
      <c r="S191" s="149">
        <v>0</v>
      </c>
      <c r="T191" s="150">
        <f t="shared" si="23"/>
        <v>0</v>
      </c>
      <c r="AR191" s="151" t="s">
        <v>917</v>
      </c>
      <c r="AT191" s="151" t="s">
        <v>408</v>
      </c>
      <c r="AU191" s="151" t="s">
        <v>83</v>
      </c>
      <c r="AY191" s="17" t="s">
        <v>148</v>
      </c>
      <c r="BE191" s="152">
        <f t="shared" si="24"/>
        <v>0</v>
      </c>
      <c r="BF191" s="152">
        <f t="shared" si="25"/>
        <v>1303.5</v>
      </c>
      <c r="BG191" s="152">
        <f t="shared" si="26"/>
        <v>0</v>
      </c>
      <c r="BH191" s="152">
        <f t="shared" si="27"/>
        <v>0</v>
      </c>
      <c r="BI191" s="152">
        <f t="shared" si="28"/>
        <v>0</v>
      </c>
      <c r="BJ191" s="17" t="s">
        <v>83</v>
      </c>
      <c r="BK191" s="152">
        <f t="shared" si="29"/>
        <v>1303.5</v>
      </c>
      <c r="BL191" s="17" t="s">
        <v>304</v>
      </c>
      <c r="BM191" s="151" t="s">
        <v>728</v>
      </c>
    </row>
    <row r="192" spans="2:65" s="1" customFormat="1" ht="24.25" customHeight="1">
      <c r="B192" s="139"/>
      <c r="C192" s="140" t="s">
        <v>304</v>
      </c>
      <c r="D192" s="140" t="s">
        <v>151</v>
      </c>
      <c r="E192" s="141" t="s">
        <v>1028</v>
      </c>
      <c r="F192" s="142" t="s">
        <v>1029</v>
      </c>
      <c r="G192" s="143" t="s">
        <v>185</v>
      </c>
      <c r="H192" s="144">
        <v>32</v>
      </c>
      <c r="I192" s="145">
        <v>7.61</v>
      </c>
      <c r="J192" s="145">
        <f t="shared" si="20"/>
        <v>243.52</v>
      </c>
      <c r="K192" s="146"/>
      <c r="L192" s="29"/>
      <c r="M192" s="147" t="s">
        <v>1</v>
      </c>
      <c r="N192" s="148" t="s">
        <v>37</v>
      </c>
      <c r="O192" s="149">
        <v>0</v>
      </c>
      <c r="P192" s="149">
        <f t="shared" si="21"/>
        <v>0</v>
      </c>
      <c r="Q192" s="149">
        <v>0</v>
      </c>
      <c r="R192" s="149">
        <f t="shared" si="22"/>
        <v>0</v>
      </c>
      <c r="S192" s="149">
        <v>0</v>
      </c>
      <c r="T192" s="150">
        <f t="shared" si="23"/>
        <v>0</v>
      </c>
      <c r="AR192" s="151" t="s">
        <v>304</v>
      </c>
      <c r="AT192" s="151" t="s">
        <v>151</v>
      </c>
      <c r="AU192" s="151" t="s">
        <v>83</v>
      </c>
      <c r="AY192" s="17" t="s">
        <v>148</v>
      </c>
      <c r="BE192" s="152">
        <f t="shared" si="24"/>
        <v>0</v>
      </c>
      <c r="BF192" s="152">
        <f t="shared" si="25"/>
        <v>243.52</v>
      </c>
      <c r="BG192" s="152">
        <f t="shared" si="26"/>
        <v>0</v>
      </c>
      <c r="BH192" s="152">
        <f t="shared" si="27"/>
        <v>0</v>
      </c>
      <c r="BI192" s="152">
        <f t="shared" si="28"/>
        <v>0</v>
      </c>
      <c r="BJ192" s="17" t="s">
        <v>83</v>
      </c>
      <c r="BK192" s="152">
        <f t="shared" si="29"/>
        <v>243.52</v>
      </c>
      <c r="BL192" s="17" t="s">
        <v>304</v>
      </c>
      <c r="BM192" s="151" t="s">
        <v>731</v>
      </c>
    </row>
    <row r="193" spans="2:65" s="1" customFormat="1" ht="24.25" customHeight="1">
      <c r="B193" s="139"/>
      <c r="C193" s="170" t="s">
        <v>732</v>
      </c>
      <c r="D193" s="170" t="s">
        <v>408</v>
      </c>
      <c r="E193" s="171" t="s">
        <v>1030</v>
      </c>
      <c r="F193" s="172" t="s">
        <v>1031</v>
      </c>
      <c r="G193" s="173" t="s">
        <v>185</v>
      </c>
      <c r="H193" s="174">
        <v>30</v>
      </c>
      <c r="I193" s="175">
        <v>7.6</v>
      </c>
      <c r="J193" s="175">
        <f t="shared" si="20"/>
        <v>228</v>
      </c>
      <c r="K193" s="176"/>
      <c r="L193" s="177"/>
      <c r="M193" s="178" t="s">
        <v>1</v>
      </c>
      <c r="N193" s="179" t="s">
        <v>37</v>
      </c>
      <c r="O193" s="149">
        <v>0</v>
      </c>
      <c r="P193" s="149">
        <f t="shared" si="21"/>
        <v>0</v>
      </c>
      <c r="Q193" s="149">
        <v>0</v>
      </c>
      <c r="R193" s="149">
        <f t="shared" si="22"/>
        <v>0</v>
      </c>
      <c r="S193" s="149">
        <v>0</v>
      </c>
      <c r="T193" s="150">
        <f t="shared" si="23"/>
        <v>0</v>
      </c>
      <c r="AR193" s="151" t="s">
        <v>917</v>
      </c>
      <c r="AT193" s="151" t="s">
        <v>408</v>
      </c>
      <c r="AU193" s="151" t="s">
        <v>83</v>
      </c>
      <c r="AY193" s="17" t="s">
        <v>148</v>
      </c>
      <c r="BE193" s="152">
        <f t="shared" si="24"/>
        <v>0</v>
      </c>
      <c r="BF193" s="152">
        <f t="shared" si="25"/>
        <v>228</v>
      </c>
      <c r="BG193" s="152">
        <f t="shared" si="26"/>
        <v>0</v>
      </c>
      <c r="BH193" s="152">
        <f t="shared" si="27"/>
        <v>0</v>
      </c>
      <c r="BI193" s="152">
        <f t="shared" si="28"/>
        <v>0</v>
      </c>
      <c r="BJ193" s="17" t="s">
        <v>83</v>
      </c>
      <c r="BK193" s="152">
        <f t="shared" si="29"/>
        <v>228</v>
      </c>
      <c r="BL193" s="17" t="s">
        <v>304</v>
      </c>
      <c r="BM193" s="151" t="s">
        <v>735</v>
      </c>
    </row>
    <row r="194" spans="2:65" s="1" customFormat="1" ht="37.75" customHeight="1">
      <c r="B194" s="139"/>
      <c r="C194" s="170" t="s">
        <v>311</v>
      </c>
      <c r="D194" s="170" t="s">
        <v>408</v>
      </c>
      <c r="E194" s="171" t="s">
        <v>1032</v>
      </c>
      <c r="F194" s="172" t="s">
        <v>1033</v>
      </c>
      <c r="G194" s="173" t="s">
        <v>185</v>
      </c>
      <c r="H194" s="174">
        <v>2</v>
      </c>
      <c r="I194" s="175">
        <v>11.12</v>
      </c>
      <c r="J194" s="175">
        <f t="shared" si="20"/>
        <v>22.24</v>
      </c>
      <c r="K194" s="176"/>
      <c r="L194" s="177"/>
      <c r="M194" s="178" t="s">
        <v>1</v>
      </c>
      <c r="N194" s="179" t="s">
        <v>37</v>
      </c>
      <c r="O194" s="149">
        <v>0</v>
      </c>
      <c r="P194" s="149">
        <f t="shared" si="21"/>
        <v>0</v>
      </c>
      <c r="Q194" s="149">
        <v>0</v>
      </c>
      <c r="R194" s="149">
        <f t="shared" si="22"/>
        <v>0</v>
      </c>
      <c r="S194" s="149">
        <v>0</v>
      </c>
      <c r="T194" s="150">
        <f t="shared" si="23"/>
        <v>0</v>
      </c>
      <c r="AR194" s="151" t="s">
        <v>917</v>
      </c>
      <c r="AT194" s="151" t="s">
        <v>408</v>
      </c>
      <c r="AU194" s="151" t="s">
        <v>83</v>
      </c>
      <c r="AY194" s="17" t="s">
        <v>148</v>
      </c>
      <c r="BE194" s="152">
        <f t="shared" si="24"/>
        <v>0</v>
      </c>
      <c r="BF194" s="152">
        <f t="shared" si="25"/>
        <v>22.24</v>
      </c>
      <c r="BG194" s="152">
        <f t="shared" si="26"/>
        <v>0</v>
      </c>
      <c r="BH194" s="152">
        <f t="shared" si="27"/>
        <v>0</v>
      </c>
      <c r="BI194" s="152">
        <f t="shared" si="28"/>
        <v>0</v>
      </c>
      <c r="BJ194" s="17" t="s">
        <v>83</v>
      </c>
      <c r="BK194" s="152">
        <f t="shared" si="29"/>
        <v>22.24</v>
      </c>
      <c r="BL194" s="17" t="s">
        <v>304</v>
      </c>
      <c r="BM194" s="151" t="s">
        <v>738</v>
      </c>
    </row>
    <row r="195" spans="2:65" s="1" customFormat="1" ht="24.25" customHeight="1">
      <c r="B195" s="139"/>
      <c r="C195" s="140" t="s">
        <v>739</v>
      </c>
      <c r="D195" s="140" t="s">
        <v>151</v>
      </c>
      <c r="E195" s="141" t="s">
        <v>1034</v>
      </c>
      <c r="F195" s="142" t="s">
        <v>1035</v>
      </c>
      <c r="G195" s="143" t="s">
        <v>185</v>
      </c>
      <c r="H195" s="144">
        <v>4</v>
      </c>
      <c r="I195" s="145">
        <v>6.14</v>
      </c>
      <c r="J195" s="145">
        <f t="shared" si="20"/>
        <v>24.56</v>
      </c>
      <c r="K195" s="146"/>
      <c r="L195" s="29"/>
      <c r="M195" s="147" t="s">
        <v>1</v>
      </c>
      <c r="N195" s="148" t="s">
        <v>37</v>
      </c>
      <c r="O195" s="149">
        <v>0</v>
      </c>
      <c r="P195" s="149">
        <f t="shared" si="21"/>
        <v>0</v>
      </c>
      <c r="Q195" s="149">
        <v>0</v>
      </c>
      <c r="R195" s="149">
        <f t="shared" si="22"/>
        <v>0</v>
      </c>
      <c r="S195" s="149">
        <v>0</v>
      </c>
      <c r="T195" s="150">
        <f t="shared" si="23"/>
        <v>0</v>
      </c>
      <c r="AR195" s="151" t="s">
        <v>304</v>
      </c>
      <c r="AT195" s="151" t="s">
        <v>151</v>
      </c>
      <c r="AU195" s="151" t="s">
        <v>83</v>
      </c>
      <c r="AY195" s="17" t="s">
        <v>148</v>
      </c>
      <c r="BE195" s="152">
        <f t="shared" si="24"/>
        <v>0</v>
      </c>
      <c r="BF195" s="152">
        <f t="shared" si="25"/>
        <v>24.56</v>
      </c>
      <c r="BG195" s="152">
        <f t="shared" si="26"/>
        <v>0</v>
      </c>
      <c r="BH195" s="152">
        <f t="shared" si="27"/>
        <v>0</v>
      </c>
      <c r="BI195" s="152">
        <f t="shared" si="28"/>
        <v>0</v>
      </c>
      <c r="BJ195" s="17" t="s">
        <v>83</v>
      </c>
      <c r="BK195" s="152">
        <f t="shared" si="29"/>
        <v>24.56</v>
      </c>
      <c r="BL195" s="17" t="s">
        <v>304</v>
      </c>
      <c r="BM195" s="151" t="s">
        <v>742</v>
      </c>
    </row>
    <row r="196" spans="2:65" s="1" customFormat="1" ht="16.5" customHeight="1">
      <c r="B196" s="139"/>
      <c r="C196" s="170" t="s">
        <v>314</v>
      </c>
      <c r="D196" s="170" t="s">
        <v>408</v>
      </c>
      <c r="E196" s="171" t="s">
        <v>1036</v>
      </c>
      <c r="F196" s="172" t="s">
        <v>1037</v>
      </c>
      <c r="G196" s="173" t="s">
        <v>185</v>
      </c>
      <c r="H196" s="174">
        <v>4</v>
      </c>
      <c r="I196" s="175">
        <v>34.92</v>
      </c>
      <c r="J196" s="175">
        <f t="shared" si="20"/>
        <v>139.68</v>
      </c>
      <c r="K196" s="176"/>
      <c r="L196" s="177"/>
      <c r="M196" s="178" t="s">
        <v>1</v>
      </c>
      <c r="N196" s="179" t="s">
        <v>37</v>
      </c>
      <c r="O196" s="149">
        <v>0</v>
      </c>
      <c r="P196" s="149">
        <f t="shared" si="21"/>
        <v>0</v>
      </c>
      <c r="Q196" s="149">
        <v>0</v>
      </c>
      <c r="R196" s="149">
        <f t="shared" si="22"/>
        <v>0</v>
      </c>
      <c r="S196" s="149">
        <v>0</v>
      </c>
      <c r="T196" s="150">
        <f t="shared" si="23"/>
        <v>0</v>
      </c>
      <c r="AR196" s="151" t="s">
        <v>917</v>
      </c>
      <c r="AT196" s="151" t="s">
        <v>408</v>
      </c>
      <c r="AU196" s="151" t="s">
        <v>83</v>
      </c>
      <c r="AY196" s="17" t="s">
        <v>148</v>
      </c>
      <c r="BE196" s="152">
        <f t="shared" si="24"/>
        <v>0</v>
      </c>
      <c r="BF196" s="152">
        <f t="shared" si="25"/>
        <v>139.68</v>
      </c>
      <c r="BG196" s="152">
        <f t="shared" si="26"/>
        <v>0</v>
      </c>
      <c r="BH196" s="152">
        <f t="shared" si="27"/>
        <v>0</v>
      </c>
      <c r="BI196" s="152">
        <f t="shared" si="28"/>
        <v>0</v>
      </c>
      <c r="BJ196" s="17" t="s">
        <v>83</v>
      </c>
      <c r="BK196" s="152">
        <f t="shared" si="29"/>
        <v>139.68</v>
      </c>
      <c r="BL196" s="17" t="s">
        <v>304</v>
      </c>
      <c r="BM196" s="151" t="s">
        <v>745</v>
      </c>
    </row>
    <row r="197" spans="2:65" s="1" customFormat="1" ht="16.5" customHeight="1">
      <c r="B197" s="139"/>
      <c r="C197" s="140" t="s">
        <v>746</v>
      </c>
      <c r="D197" s="140" t="s">
        <v>151</v>
      </c>
      <c r="E197" s="141" t="s">
        <v>1038</v>
      </c>
      <c r="F197" s="142" t="s">
        <v>1039</v>
      </c>
      <c r="G197" s="143" t="s">
        <v>185</v>
      </c>
      <c r="H197" s="144">
        <v>28</v>
      </c>
      <c r="I197" s="145">
        <v>1.32</v>
      </c>
      <c r="J197" s="145">
        <f t="shared" si="20"/>
        <v>36.96</v>
      </c>
      <c r="K197" s="146"/>
      <c r="L197" s="29"/>
      <c r="M197" s="147" t="s">
        <v>1</v>
      </c>
      <c r="N197" s="148" t="s">
        <v>37</v>
      </c>
      <c r="O197" s="149">
        <v>0</v>
      </c>
      <c r="P197" s="149">
        <f t="shared" si="21"/>
        <v>0</v>
      </c>
      <c r="Q197" s="149">
        <v>0</v>
      </c>
      <c r="R197" s="149">
        <f t="shared" si="22"/>
        <v>0</v>
      </c>
      <c r="S197" s="149">
        <v>0</v>
      </c>
      <c r="T197" s="150">
        <f t="shared" si="23"/>
        <v>0</v>
      </c>
      <c r="AR197" s="151" t="s">
        <v>304</v>
      </c>
      <c r="AT197" s="151" t="s">
        <v>151</v>
      </c>
      <c r="AU197" s="151" t="s">
        <v>83</v>
      </c>
      <c r="AY197" s="17" t="s">
        <v>148</v>
      </c>
      <c r="BE197" s="152">
        <f t="shared" si="24"/>
        <v>0</v>
      </c>
      <c r="BF197" s="152">
        <f t="shared" si="25"/>
        <v>36.96</v>
      </c>
      <c r="BG197" s="152">
        <f t="shared" si="26"/>
        <v>0</v>
      </c>
      <c r="BH197" s="152">
        <f t="shared" si="27"/>
        <v>0</v>
      </c>
      <c r="BI197" s="152">
        <f t="shared" si="28"/>
        <v>0</v>
      </c>
      <c r="BJ197" s="17" t="s">
        <v>83</v>
      </c>
      <c r="BK197" s="152">
        <f t="shared" si="29"/>
        <v>36.96</v>
      </c>
      <c r="BL197" s="17" t="s">
        <v>304</v>
      </c>
      <c r="BM197" s="151" t="s">
        <v>749</v>
      </c>
    </row>
    <row r="198" spans="2:65" s="1" customFormat="1" ht="16.5" customHeight="1">
      <c r="B198" s="139"/>
      <c r="C198" s="170" t="s">
        <v>318</v>
      </c>
      <c r="D198" s="170" t="s">
        <v>408</v>
      </c>
      <c r="E198" s="171" t="s">
        <v>1040</v>
      </c>
      <c r="F198" s="172" t="s">
        <v>1041</v>
      </c>
      <c r="G198" s="173" t="s">
        <v>185</v>
      </c>
      <c r="H198" s="174">
        <v>28</v>
      </c>
      <c r="I198" s="175">
        <v>1.02</v>
      </c>
      <c r="J198" s="175">
        <f t="shared" si="20"/>
        <v>28.56</v>
      </c>
      <c r="K198" s="176"/>
      <c r="L198" s="177"/>
      <c r="M198" s="178" t="s">
        <v>1</v>
      </c>
      <c r="N198" s="179" t="s">
        <v>37</v>
      </c>
      <c r="O198" s="149">
        <v>0</v>
      </c>
      <c r="P198" s="149">
        <f t="shared" si="21"/>
        <v>0</v>
      </c>
      <c r="Q198" s="149">
        <v>0</v>
      </c>
      <c r="R198" s="149">
        <f t="shared" si="22"/>
        <v>0</v>
      </c>
      <c r="S198" s="149">
        <v>0</v>
      </c>
      <c r="T198" s="150">
        <f t="shared" si="23"/>
        <v>0</v>
      </c>
      <c r="AR198" s="151" t="s">
        <v>917</v>
      </c>
      <c r="AT198" s="151" t="s">
        <v>408</v>
      </c>
      <c r="AU198" s="151" t="s">
        <v>83</v>
      </c>
      <c r="AY198" s="17" t="s">
        <v>148</v>
      </c>
      <c r="BE198" s="152">
        <f t="shared" si="24"/>
        <v>0</v>
      </c>
      <c r="BF198" s="152">
        <f t="shared" si="25"/>
        <v>28.56</v>
      </c>
      <c r="BG198" s="152">
        <f t="shared" si="26"/>
        <v>0</v>
      </c>
      <c r="BH198" s="152">
        <f t="shared" si="27"/>
        <v>0</v>
      </c>
      <c r="BI198" s="152">
        <f t="shared" si="28"/>
        <v>0</v>
      </c>
      <c r="BJ198" s="17" t="s">
        <v>83</v>
      </c>
      <c r="BK198" s="152">
        <f t="shared" si="29"/>
        <v>28.56</v>
      </c>
      <c r="BL198" s="17" t="s">
        <v>304</v>
      </c>
      <c r="BM198" s="151" t="s">
        <v>752</v>
      </c>
    </row>
    <row r="199" spans="2:65" s="1" customFormat="1" ht="16.5" customHeight="1">
      <c r="B199" s="139"/>
      <c r="C199" s="140" t="s">
        <v>753</v>
      </c>
      <c r="D199" s="140" t="s">
        <v>151</v>
      </c>
      <c r="E199" s="141" t="s">
        <v>1042</v>
      </c>
      <c r="F199" s="142" t="s">
        <v>1043</v>
      </c>
      <c r="G199" s="143" t="s">
        <v>185</v>
      </c>
      <c r="H199" s="144">
        <v>9</v>
      </c>
      <c r="I199" s="145">
        <v>1.32</v>
      </c>
      <c r="J199" s="145">
        <f t="shared" ref="J199:J230" si="30">ROUND(I199*H199,2)</f>
        <v>11.88</v>
      </c>
      <c r="K199" s="146"/>
      <c r="L199" s="29"/>
      <c r="M199" s="147" t="s">
        <v>1</v>
      </c>
      <c r="N199" s="148" t="s">
        <v>37</v>
      </c>
      <c r="O199" s="149">
        <v>0</v>
      </c>
      <c r="P199" s="149">
        <f t="shared" ref="P199:P230" si="31">O199*H199</f>
        <v>0</v>
      </c>
      <c r="Q199" s="149">
        <v>0</v>
      </c>
      <c r="R199" s="149">
        <f t="shared" ref="R199:R230" si="32">Q199*H199</f>
        <v>0</v>
      </c>
      <c r="S199" s="149">
        <v>0</v>
      </c>
      <c r="T199" s="150">
        <f t="shared" ref="T199:T230" si="33">S199*H199</f>
        <v>0</v>
      </c>
      <c r="AR199" s="151" t="s">
        <v>304</v>
      </c>
      <c r="AT199" s="151" t="s">
        <v>151</v>
      </c>
      <c r="AU199" s="151" t="s">
        <v>83</v>
      </c>
      <c r="AY199" s="17" t="s">
        <v>148</v>
      </c>
      <c r="BE199" s="152">
        <f t="shared" ref="BE199:BE230" si="34">IF(N199="základná",J199,0)</f>
        <v>0</v>
      </c>
      <c r="BF199" s="152">
        <f t="shared" ref="BF199:BF230" si="35">IF(N199="znížená",J199,0)</f>
        <v>11.88</v>
      </c>
      <c r="BG199" s="152">
        <f t="shared" ref="BG199:BG230" si="36">IF(N199="zákl. prenesená",J199,0)</f>
        <v>0</v>
      </c>
      <c r="BH199" s="152">
        <f t="shared" ref="BH199:BH230" si="37">IF(N199="zníž. prenesená",J199,0)</f>
        <v>0</v>
      </c>
      <c r="BI199" s="152">
        <f t="shared" ref="BI199:BI230" si="38">IF(N199="nulová",J199,0)</f>
        <v>0</v>
      </c>
      <c r="BJ199" s="17" t="s">
        <v>83</v>
      </c>
      <c r="BK199" s="152">
        <f t="shared" ref="BK199:BK230" si="39">ROUND(I199*H199,2)</f>
        <v>11.88</v>
      </c>
      <c r="BL199" s="17" t="s">
        <v>304</v>
      </c>
      <c r="BM199" s="151" t="s">
        <v>756</v>
      </c>
    </row>
    <row r="200" spans="2:65" s="1" customFormat="1" ht="16.5" customHeight="1">
      <c r="B200" s="139"/>
      <c r="C200" s="170" t="s">
        <v>321</v>
      </c>
      <c r="D200" s="170" t="s">
        <v>408</v>
      </c>
      <c r="E200" s="171" t="s">
        <v>1044</v>
      </c>
      <c r="F200" s="172" t="s">
        <v>1045</v>
      </c>
      <c r="G200" s="173" t="s">
        <v>185</v>
      </c>
      <c r="H200" s="174">
        <v>9</v>
      </c>
      <c r="I200" s="175">
        <v>1.87</v>
      </c>
      <c r="J200" s="175">
        <f t="shared" si="30"/>
        <v>16.829999999999998</v>
      </c>
      <c r="K200" s="176"/>
      <c r="L200" s="177"/>
      <c r="M200" s="178" t="s">
        <v>1</v>
      </c>
      <c r="N200" s="179" t="s">
        <v>37</v>
      </c>
      <c r="O200" s="149">
        <v>0</v>
      </c>
      <c r="P200" s="149">
        <f t="shared" si="31"/>
        <v>0</v>
      </c>
      <c r="Q200" s="149">
        <v>0</v>
      </c>
      <c r="R200" s="149">
        <f t="shared" si="32"/>
        <v>0</v>
      </c>
      <c r="S200" s="149">
        <v>0</v>
      </c>
      <c r="T200" s="150">
        <f t="shared" si="33"/>
        <v>0</v>
      </c>
      <c r="AR200" s="151" t="s">
        <v>917</v>
      </c>
      <c r="AT200" s="151" t="s">
        <v>408</v>
      </c>
      <c r="AU200" s="151" t="s">
        <v>83</v>
      </c>
      <c r="AY200" s="17" t="s">
        <v>148</v>
      </c>
      <c r="BE200" s="152">
        <f t="shared" si="34"/>
        <v>0</v>
      </c>
      <c r="BF200" s="152">
        <f t="shared" si="35"/>
        <v>16.829999999999998</v>
      </c>
      <c r="BG200" s="152">
        <f t="shared" si="36"/>
        <v>0</v>
      </c>
      <c r="BH200" s="152">
        <f t="shared" si="37"/>
        <v>0</v>
      </c>
      <c r="BI200" s="152">
        <f t="shared" si="38"/>
        <v>0</v>
      </c>
      <c r="BJ200" s="17" t="s">
        <v>83</v>
      </c>
      <c r="BK200" s="152">
        <f t="shared" si="39"/>
        <v>16.829999999999998</v>
      </c>
      <c r="BL200" s="17" t="s">
        <v>304</v>
      </c>
      <c r="BM200" s="151" t="s">
        <v>759</v>
      </c>
    </row>
    <row r="201" spans="2:65" s="1" customFormat="1" ht="16.5" customHeight="1">
      <c r="B201" s="139"/>
      <c r="C201" s="140" t="s">
        <v>760</v>
      </c>
      <c r="D201" s="140" t="s">
        <v>151</v>
      </c>
      <c r="E201" s="141" t="s">
        <v>1046</v>
      </c>
      <c r="F201" s="142" t="s">
        <v>1047</v>
      </c>
      <c r="G201" s="143" t="s">
        <v>185</v>
      </c>
      <c r="H201" s="144">
        <v>2</v>
      </c>
      <c r="I201" s="145">
        <v>2.82</v>
      </c>
      <c r="J201" s="145">
        <f t="shared" si="30"/>
        <v>5.64</v>
      </c>
      <c r="K201" s="146"/>
      <c r="L201" s="29"/>
      <c r="M201" s="147" t="s">
        <v>1</v>
      </c>
      <c r="N201" s="148" t="s">
        <v>37</v>
      </c>
      <c r="O201" s="149">
        <v>0</v>
      </c>
      <c r="P201" s="149">
        <f t="shared" si="31"/>
        <v>0</v>
      </c>
      <c r="Q201" s="149">
        <v>0</v>
      </c>
      <c r="R201" s="149">
        <f t="shared" si="32"/>
        <v>0</v>
      </c>
      <c r="S201" s="149">
        <v>0</v>
      </c>
      <c r="T201" s="150">
        <f t="shared" si="33"/>
        <v>0</v>
      </c>
      <c r="AR201" s="151" t="s">
        <v>304</v>
      </c>
      <c r="AT201" s="151" t="s">
        <v>151</v>
      </c>
      <c r="AU201" s="151" t="s">
        <v>83</v>
      </c>
      <c r="AY201" s="17" t="s">
        <v>148</v>
      </c>
      <c r="BE201" s="152">
        <f t="shared" si="34"/>
        <v>0</v>
      </c>
      <c r="BF201" s="152">
        <f t="shared" si="35"/>
        <v>5.64</v>
      </c>
      <c r="BG201" s="152">
        <f t="shared" si="36"/>
        <v>0</v>
      </c>
      <c r="BH201" s="152">
        <f t="shared" si="37"/>
        <v>0</v>
      </c>
      <c r="BI201" s="152">
        <f t="shared" si="38"/>
        <v>0</v>
      </c>
      <c r="BJ201" s="17" t="s">
        <v>83</v>
      </c>
      <c r="BK201" s="152">
        <f t="shared" si="39"/>
        <v>5.64</v>
      </c>
      <c r="BL201" s="17" t="s">
        <v>304</v>
      </c>
      <c r="BM201" s="151" t="s">
        <v>763</v>
      </c>
    </row>
    <row r="202" spans="2:65" s="1" customFormat="1" ht="24.25" customHeight="1">
      <c r="B202" s="139"/>
      <c r="C202" s="170" t="s">
        <v>325</v>
      </c>
      <c r="D202" s="170" t="s">
        <v>408</v>
      </c>
      <c r="E202" s="171" t="s">
        <v>1048</v>
      </c>
      <c r="F202" s="172" t="s">
        <v>1049</v>
      </c>
      <c r="G202" s="173" t="s">
        <v>185</v>
      </c>
      <c r="H202" s="174">
        <v>2</v>
      </c>
      <c r="I202" s="175">
        <v>3.7</v>
      </c>
      <c r="J202" s="175">
        <f t="shared" si="30"/>
        <v>7.4</v>
      </c>
      <c r="K202" s="176"/>
      <c r="L202" s="177"/>
      <c r="M202" s="178" t="s">
        <v>1</v>
      </c>
      <c r="N202" s="179" t="s">
        <v>37</v>
      </c>
      <c r="O202" s="149">
        <v>0</v>
      </c>
      <c r="P202" s="149">
        <f t="shared" si="31"/>
        <v>0</v>
      </c>
      <c r="Q202" s="149">
        <v>0</v>
      </c>
      <c r="R202" s="149">
        <f t="shared" si="32"/>
        <v>0</v>
      </c>
      <c r="S202" s="149">
        <v>0</v>
      </c>
      <c r="T202" s="150">
        <f t="shared" si="33"/>
        <v>0</v>
      </c>
      <c r="AR202" s="151" t="s">
        <v>917</v>
      </c>
      <c r="AT202" s="151" t="s">
        <v>408</v>
      </c>
      <c r="AU202" s="151" t="s">
        <v>83</v>
      </c>
      <c r="AY202" s="17" t="s">
        <v>148</v>
      </c>
      <c r="BE202" s="152">
        <f t="shared" si="34"/>
        <v>0</v>
      </c>
      <c r="BF202" s="152">
        <f t="shared" si="35"/>
        <v>7.4</v>
      </c>
      <c r="BG202" s="152">
        <f t="shared" si="36"/>
        <v>0</v>
      </c>
      <c r="BH202" s="152">
        <f t="shared" si="37"/>
        <v>0</v>
      </c>
      <c r="BI202" s="152">
        <f t="shared" si="38"/>
        <v>0</v>
      </c>
      <c r="BJ202" s="17" t="s">
        <v>83</v>
      </c>
      <c r="BK202" s="152">
        <f t="shared" si="39"/>
        <v>7.4</v>
      </c>
      <c r="BL202" s="17" t="s">
        <v>304</v>
      </c>
      <c r="BM202" s="151" t="s">
        <v>766</v>
      </c>
    </row>
    <row r="203" spans="2:65" s="1" customFormat="1" ht="16.5" customHeight="1">
      <c r="B203" s="139"/>
      <c r="C203" s="140" t="s">
        <v>767</v>
      </c>
      <c r="D203" s="140" t="s">
        <v>151</v>
      </c>
      <c r="E203" s="141" t="s">
        <v>1050</v>
      </c>
      <c r="F203" s="142" t="s">
        <v>1051</v>
      </c>
      <c r="G203" s="143" t="s">
        <v>185</v>
      </c>
      <c r="H203" s="144">
        <v>2</v>
      </c>
      <c r="I203" s="145">
        <v>1.32</v>
      </c>
      <c r="J203" s="145">
        <f t="shared" si="30"/>
        <v>2.64</v>
      </c>
      <c r="K203" s="146"/>
      <c r="L203" s="29"/>
      <c r="M203" s="147" t="s">
        <v>1</v>
      </c>
      <c r="N203" s="148" t="s">
        <v>37</v>
      </c>
      <c r="O203" s="149">
        <v>0</v>
      </c>
      <c r="P203" s="149">
        <f t="shared" si="31"/>
        <v>0</v>
      </c>
      <c r="Q203" s="149">
        <v>0</v>
      </c>
      <c r="R203" s="149">
        <f t="shared" si="32"/>
        <v>0</v>
      </c>
      <c r="S203" s="149">
        <v>0</v>
      </c>
      <c r="T203" s="150">
        <f t="shared" si="33"/>
        <v>0</v>
      </c>
      <c r="AR203" s="151" t="s">
        <v>304</v>
      </c>
      <c r="AT203" s="151" t="s">
        <v>151</v>
      </c>
      <c r="AU203" s="151" t="s">
        <v>83</v>
      </c>
      <c r="AY203" s="17" t="s">
        <v>148</v>
      </c>
      <c r="BE203" s="152">
        <f t="shared" si="34"/>
        <v>0</v>
      </c>
      <c r="BF203" s="152">
        <f t="shared" si="35"/>
        <v>2.64</v>
      </c>
      <c r="BG203" s="152">
        <f t="shared" si="36"/>
        <v>0</v>
      </c>
      <c r="BH203" s="152">
        <f t="shared" si="37"/>
        <v>0</v>
      </c>
      <c r="BI203" s="152">
        <f t="shared" si="38"/>
        <v>0</v>
      </c>
      <c r="BJ203" s="17" t="s">
        <v>83</v>
      </c>
      <c r="BK203" s="152">
        <f t="shared" si="39"/>
        <v>2.64</v>
      </c>
      <c r="BL203" s="17" t="s">
        <v>304</v>
      </c>
      <c r="BM203" s="151" t="s">
        <v>770</v>
      </c>
    </row>
    <row r="204" spans="2:65" s="1" customFormat="1" ht="16.5" customHeight="1">
      <c r="B204" s="139"/>
      <c r="C204" s="170" t="s">
        <v>328</v>
      </c>
      <c r="D204" s="170" t="s">
        <v>408</v>
      </c>
      <c r="E204" s="171" t="s">
        <v>1052</v>
      </c>
      <c r="F204" s="172" t="s">
        <v>1053</v>
      </c>
      <c r="G204" s="173" t="s">
        <v>185</v>
      </c>
      <c r="H204" s="174">
        <v>2</v>
      </c>
      <c r="I204" s="175">
        <v>3.8</v>
      </c>
      <c r="J204" s="175">
        <f t="shared" si="30"/>
        <v>7.6</v>
      </c>
      <c r="K204" s="176"/>
      <c r="L204" s="177"/>
      <c r="M204" s="178" t="s">
        <v>1</v>
      </c>
      <c r="N204" s="179" t="s">
        <v>37</v>
      </c>
      <c r="O204" s="149">
        <v>0</v>
      </c>
      <c r="P204" s="149">
        <f t="shared" si="31"/>
        <v>0</v>
      </c>
      <c r="Q204" s="149">
        <v>0</v>
      </c>
      <c r="R204" s="149">
        <f t="shared" si="32"/>
        <v>0</v>
      </c>
      <c r="S204" s="149">
        <v>0</v>
      </c>
      <c r="T204" s="150">
        <f t="shared" si="33"/>
        <v>0</v>
      </c>
      <c r="AR204" s="151" t="s">
        <v>917</v>
      </c>
      <c r="AT204" s="151" t="s">
        <v>408</v>
      </c>
      <c r="AU204" s="151" t="s">
        <v>83</v>
      </c>
      <c r="AY204" s="17" t="s">
        <v>148</v>
      </c>
      <c r="BE204" s="152">
        <f t="shared" si="34"/>
        <v>0</v>
      </c>
      <c r="BF204" s="152">
        <f t="shared" si="35"/>
        <v>7.6</v>
      </c>
      <c r="BG204" s="152">
        <f t="shared" si="36"/>
        <v>0</v>
      </c>
      <c r="BH204" s="152">
        <f t="shared" si="37"/>
        <v>0</v>
      </c>
      <c r="BI204" s="152">
        <f t="shared" si="38"/>
        <v>0</v>
      </c>
      <c r="BJ204" s="17" t="s">
        <v>83</v>
      </c>
      <c r="BK204" s="152">
        <f t="shared" si="39"/>
        <v>7.6</v>
      </c>
      <c r="BL204" s="17" t="s">
        <v>304</v>
      </c>
      <c r="BM204" s="151" t="s">
        <v>773</v>
      </c>
    </row>
    <row r="205" spans="2:65" s="1" customFormat="1" ht="24.25" customHeight="1">
      <c r="B205" s="139"/>
      <c r="C205" s="140" t="s">
        <v>774</v>
      </c>
      <c r="D205" s="140" t="s">
        <v>151</v>
      </c>
      <c r="E205" s="141" t="s">
        <v>1054</v>
      </c>
      <c r="F205" s="142" t="s">
        <v>1055</v>
      </c>
      <c r="G205" s="143" t="s">
        <v>185</v>
      </c>
      <c r="H205" s="144">
        <v>73</v>
      </c>
      <c r="I205" s="145">
        <v>4.96</v>
      </c>
      <c r="J205" s="145">
        <f t="shared" si="30"/>
        <v>362.08</v>
      </c>
      <c r="K205" s="146"/>
      <c r="L205" s="29"/>
      <c r="M205" s="147" t="s">
        <v>1</v>
      </c>
      <c r="N205" s="148" t="s">
        <v>37</v>
      </c>
      <c r="O205" s="149">
        <v>0</v>
      </c>
      <c r="P205" s="149">
        <f t="shared" si="31"/>
        <v>0</v>
      </c>
      <c r="Q205" s="149">
        <v>0</v>
      </c>
      <c r="R205" s="149">
        <f t="shared" si="32"/>
        <v>0</v>
      </c>
      <c r="S205" s="149">
        <v>0</v>
      </c>
      <c r="T205" s="150">
        <f t="shared" si="33"/>
        <v>0</v>
      </c>
      <c r="AR205" s="151" t="s">
        <v>304</v>
      </c>
      <c r="AT205" s="151" t="s">
        <v>151</v>
      </c>
      <c r="AU205" s="151" t="s">
        <v>83</v>
      </c>
      <c r="AY205" s="17" t="s">
        <v>148</v>
      </c>
      <c r="BE205" s="152">
        <f t="shared" si="34"/>
        <v>0</v>
      </c>
      <c r="BF205" s="152">
        <f t="shared" si="35"/>
        <v>362.08</v>
      </c>
      <c r="BG205" s="152">
        <f t="shared" si="36"/>
        <v>0</v>
      </c>
      <c r="BH205" s="152">
        <f t="shared" si="37"/>
        <v>0</v>
      </c>
      <c r="BI205" s="152">
        <f t="shared" si="38"/>
        <v>0</v>
      </c>
      <c r="BJ205" s="17" t="s">
        <v>83</v>
      </c>
      <c r="BK205" s="152">
        <f t="shared" si="39"/>
        <v>362.08</v>
      </c>
      <c r="BL205" s="17" t="s">
        <v>304</v>
      </c>
      <c r="BM205" s="151" t="s">
        <v>777</v>
      </c>
    </row>
    <row r="206" spans="2:65" s="1" customFormat="1" ht="24.25" customHeight="1">
      <c r="B206" s="139"/>
      <c r="C206" s="170" t="s">
        <v>333</v>
      </c>
      <c r="D206" s="170" t="s">
        <v>408</v>
      </c>
      <c r="E206" s="171" t="s">
        <v>1056</v>
      </c>
      <c r="F206" s="172" t="s">
        <v>1057</v>
      </c>
      <c r="G206" s="173" t="s">
        <v>185</v>
      </c>
      <c r="H206" s="174">
        <v>66</v>
      </c>
      <c r="I206" s="175">
        <v>7.89</v>
      </c>
      <c r="J206" s="175">
        <f t="shared" si="30"/>
        <v>520.74</v>
      </c>
      <c r="K206" s="176"/>
      <c r="L206" s="177"/>
      <c r="M206" s="178" t="s">
        <v>1</v>
      </c>
      <c r="N206" s="179" t="s">
        <v>37</v>
      </c>
      <c r="O206" s="149">
        <v>0</v>
      </c>
      <c r="P206" s="149">
        <f t="shared" si="31"/>
        <v>0</v>
      </c>
      <c r="Q206" s="149">
        <v>0</v>
      </c>
      <c r="R206" s="149">
        <f t="shared" si="32"/>
        <v>0</v>
      </c>
      <c r="S206" s="149">
        <v>0</v>
      </c>
      <c r="T206" s="150">
        <f t="shared" si="33"/>
        <v>0</v>
      </c>
      <c r="AR206" s="151" t="s">
        <v>917</v>
      </c>
      <c r="AT206" s="151" t="s">
        <v>408</v>
      </c>
      <c r="AU206" s="151" t="s">
        <v>83</v>
      </c>
      <c r="AY206" s="17" t="s">
        <v>148</v>
      </c>
      <c r="BE206" s="152">
        <f t="shared" si="34"/>
        <v>0</v>
      </c>
      <c r="BF206" s="152">
        <f t="shared" si="35"/>
        <v>520.74</v>
      </c>
      <c r="BG206" s="152">
        <f t="shared" si="36"/>
        <v>0</v>
      </c>
      <c r="BH206" s="152">
        <f t="shared" si="37"/>
        <v>0</v>
      </c>
      <c r="BI206" s="152">
        <f t="shared" si="38"/>
        <v>0</v>
      </c>
      <c r="BJ206" s="17" t="s">
        <v>83</v>
      </c>
      <c r="BK206" s="152">
        <f t="shared" si="39"/>
        <v>520.74</v>
      </c>
      <c r="BL206" s="17" t="s">
        <v>304</v>
      </c>
      <c r="BM206" s="151" t="s">
        <v>780</v>
      </c>
    </row>
    <row r="207" spans="2:65" s="1" customFormat="1" ht="37.75" customHeight="1">
      <c r="B207" s="139"/>
      <c r="C207" s="170" t="s">
        <v>781</v>
      </c>
      <c r="D207" s="170" t="s">
        <v>408</v>
      </c>
      <c r="E207" s="171" t="s">
        <v>1058</v>
      </c>
      <c r="F207" s="172" t="s">
        <v>1033</v>
      </c>
      <c r="G207" s="173" t="s">
        <v>185</v>
      </c>
      <c r="H207" s="174">
        <v>7</v>
      </c>
      <c r="I207" s="175">
        <v>17.29</v>
      </c>
      <c r="J207" s="175">
        <f t="shared" si="30"/>
        <v>121.03</v>
      </c>
      <c r="K207" s="176"/>
      <c r="L207" s="177"/>
      <c r="M207" s="178" t="s">
        <v>1</v>
      </c>
      <c r="N207" s="179" t="s">
        <v>37</v>
      </c>
      <c r="O207" s="149">
        <v>0</v>
      </c>
      <c r="P207" s="149">
        <f t="shared" si="31"/>
        <v>0</v>
      </c>
      <c r="Q207" s="149">
        <v>0</v>
      </c>
      <c r="R207" s="149">
        <f t="shared" si="32"/>
        <v>0</v>
      </c>
      <c r="S207" s="149">
        <v>0</v>
      </c>
      <c r="T207" s="150">
        <f t="shared" si="33"/>
        <v>0</v>
      </c>
      <c r="AR207" s="151" t="s">
        <v>917</v>
      </c>
      <c r="AT207" s="151" t="s">
        <v>408</v>
      </c>
      <c r="AU207" s="151" t="s">
        <v>83</v>
      </c>
      <c r="AY207" s="17" t="s">
        <v>148</v>
      </c>
      <c r="BE207" s="152">
        <f t="shared" si="34"/>
        <v>0</v>
      </c>
      <c r="BF207" s="152">
        <f t="shared" si="35"/>
        <v>121.03</v>
      </c>
      <c r="BG207" s="152">
        <f t="shared" si="36"/>
        <v>0</v>
      </c>
      <c r="BH207" s="152">
        <f t="shared" si="37"/>
        <v>0</v>
      </c>
      <c r="BI207" s="152">
        <f t="shared" si="38"/>
        <v>0</v>
      </c>
      <c r="BJ207" s="17" t="s">
        <v>83</v>
      </c>
      <c r="BK207" s="152">
        <f t="shared" si="39"/>
        <v>121.03</v>
      </c>
      <c r="BL207" s="17" t="s">
        <v>304</v>
      </c>
      <c r="BM207" s="151" t="s">
        <v>784</v>
      </c>
    </row>
    <row r="208" spans="2:65" s="1" customFormat="1" ht="24.25" customHeight="1">
      <c r="B208" s="139"/>
      <c r="C208" s="140" t="s">
        <v>338</v>
      </c>
      <c r="D208" s="140" t="s">
        <v>151</v>
      </c>
      <c r="E208" s="141" t="s">
        <v>1059</v>
      </c>
      <c r="F208" s="142" t="s">
        <v>1060</v>
      </c>
      <c r="G208" s="143" t="s">
        <v>185</v>
      </c>
      <c r="H208" s="144">
        <v>14</v>
      </c>
      <c r="I208" s="145">
        <v>8.52</v>
      </c>
      <c r="J208" s="145">
        <f t="shared" si="30"/>
        <v>119.28</v>
      </c>
      <c r="K208" s="146"/>
      <c r="L208" s="29"/>
      <c r="M208" s="147" t="s">
        <v>1</v>
      </c>
      <c r="N208" s="148" t="s">
        <v>37</v>
      </c>
      <c r="O208" s="149">
        <v>0</v>
      </c>
      <c r="P208" s="149">
        <f t="shared" si="31"/>
        <v>0</v>
      </c>
      <c r="Q208" s="149">
        <v>0</v>
      </c>
      <c r="R208" s="149">
        <f t="shared" si="32"/>
        <v>0</v>
      </c>
      <c r="S208" s="149">
        <v>0</v>
      </c>
      <c r="T208" s="150">
        <f t="shared" si="33"/>
        <v>0</v>
      </c>
      <c r="AR208" s="151" t="s">
        <v>304</v>
      </c>
      <c r="AT208" s="151" t="s">
        <v>151</v>
      </c>
      <c r="AU208" s="151" t="s">
        <v>83</v>
      </c>
      <c r="AY208" s="17" t="s">
        <v>148</v>
      </c>
      <c r="BE208" s="152">
        <f t="shared" si="34"/>
        <v>0</v>
      </c>
      <c r="BF208" s="152">
        <f t="shared" si="35"/>
        <v>119.28</v>
      </c>
      <c r="BG208" s="152">
        <f t="shared" si="36"/>
        <v>0</v>
      </c>
      <c r="BH208" s="152">
        <f t="shared" si="37"/>
        <v>0</v>
      </c>
      <c r="BI208" s="152">
        <f t="shared" si="38"/>
        <v>0</v>
      </c>
      <c r="BJ208" s="17" t="s">
        <v>83</v>
      </c>
      <c r="BK208" s="152">
        <f t="shared" si="39"/>
        <v>119.28</v>
      </c>
      <c r="BL208" s="17" t="s">
        <v>304</v>
      </c>
      <c r="BM208" s="151" t="s">
        <v>787</v>
      </c>
    </row>
    <row r="209" spans="2:65" s="1" customFormat="1" ht="24.25" customHeight="1">
      <c r="B209" s="139"/>
      <c r="C209" s="170" t="s">
        <v>788</v>
      </c>
      <c r="D209" s="170" t="s">
        <v>408</v>
      </c>
      <c r="E209" s="171" t="s">
        <v>1061</v>
      </c>
      <c r="F209" s="172" t="s">
        <v>1062</v>
      </c>
      <c r="G209" s="173" t="s">
        <v>185</v>
      </c>
      <c r="H209" s="174">
        <v>28</v>
      </c>
      <c r="I209" s="175">
        <v>39.78</v>
      </c>
      <c r="J209" s="175">
        <f t="shared" si="30"/>
        <v>1113.8399999999999</v>
      </c>
      <c r="K209" s="176"/>
      <c r="L209" s="177"/>
      <c r="M209" s="178" t="s">
        <v>1</v>
      </c>
      <c r="N209" s="179" t="s">
        <v>37</v>
      </c>
      <c r="O209" s="149">
        <v>0</v>
      </c>
      <c r="P209" s="149">
        <f t="shared" si="31"/>
        <v>0</v>
      </c>
      <c r="Q209" s="149">
        <v>0</v>
      </c>
      <c r="R209" s="149">
        <f t="shared" si="32"/>
        <v>0</v>
      </c>
      <c r="S209" s="149">
        <v>0</v>
      </c>
      <c r="T209" s="150">
        <f t="shared" si="33"/>
        <v>0</v>
      </c>
      <c r="AR209" s="151" t="s">
        <v>917</v>
      </c>
      <c r="AT209" s="151" t="s">
        <v>408</v>
      </c>
      <c r="AU209" s="151" t="s">
        <v>83</v>
      </c>
      <c r="AY209" s="17" t="s">
        <v>148</v>
      </c>
      <c r="BE209" s="152">
        <f t="shared" si="34"/>
        <v>0</v>
      </c>
      <c r="BF209" s="152">
        <f t="shared" si="35"/>
        <v>1113.8399999999999</v>
      </c>
      <c r="BG209" s="152">
        <f t="shared" si="36"/>
        <v>0</v>
      </c>
      <c r="BH209" s="152">
        <f t="shared" si="37"/>
        <v>0</v>
      </c>
      <c r="BI209" s="152">
        <f t="shared" si="38"/>
        <v>0</v>
      </c>
      <c r="BJ209" s="17" t="s">
        <v>83</v>
      </c>
      <c r="BK209" s="152">
        <f t="shared" si="39"/>
        <v>1113.8399999999999</v>
      </c>
      <c r="BL209" s="17" t="s">
        <v>304</v>
      </c>
      <c r="BM209" s="151" t="s">
        <v>791</v>
      </c>
    </row>
    <row r="210" spans="2:65" s="1" customFormat="1" ht="16.5" customHeight="1">
      <c r="B210" s="139"/>
      <c r="C210" s="140" t="s">
        <v>343</v>
      </c>
      <c r="D210" s="140" t="s">
        <v>151</v>
      </c>
      <c r="E210" s="141" t="s">
        <v>1063</v>
      </c>
      <c r="F210" s="142" t="s">
        <v>1064</v>
      </c>
      <c r="G210" s="143" t="s">
        <v>185</v>
      </c>
      <c r="H210" s="144">
        <v>7</v>
      </c>
      <c r="I210" s="145">
        <v>1.32</v>
      </c>
      <c r="J210" s="145">
        <f t="shared" si="30"/>
        <v>9.24</v>
      </c>
      <c r="K210" s="146"/>
      <c r="L210" s="29"/>
      <c r="M210" s="147" t="s">
        <v>1</v>
      </c>
      <c r="N210" s="148" t="s">
        <v>37</v>
      </c>
      <c r="O210" s="149">
        <v>0</v>
      </c>
      <c r="P210" s="149">
        <f t="shared" si="31"/>
        <v>0</v>
      </c>
      <c r="Q210" s="149">
        <v>0</v>
      </c>
      <c r="R210" s="149">
        <f t="shared" si="32"/>
        <v>0</v>
      </c>
      <c r="S210" s="149">
        <v>0</v>
      </c>
      <c r="T210" s="150">
        <f t="shared" si="33"/>
        <v>0</v>
      </c>
      <c r="AR210" s="151" t="s">
        <v>304</v>
      </c>
      <c r="AT210" s="151" t="s">
        <v>151</v>
      </c>
      <c r="AU210" s="151" t="s">
        <v>83</v>
      </c>
      <c r="AY210" s="17" t="s">
        <v>148</v>
      </c>
      <c r="BE210" s="152">
        <f t="shared" si="34"/>
        <v>0</v>
      </c>
      <c r="BF210" s="152">
        <f t="shared" si="35"/>
        <v>9.24</v>
      </c>
      <c r="BG210" s="152">
        <f t="shared" si="36"/>
        <v>0</v>
      </c>
      <c r="BH210" s="152">
        <f t="shared" si="37"/>
        <v>0</v>
      </c>
      <c r="BI210" s="152">
        <f t="shared" si="38"/>
        <v>0</v>
      </c>
      <c r="BJ210" s="17" t="s">
        <v>83</v>
      </c>
      <c r="BK210" s="152">
        <f t="shared" si="39"/>
        <v>9.24</v>
      </c>
      <c r="BL210" s="17" t="s">
        <v>304</v>
      </c>
      <c r="BM210" s="151" t="s">
        <v>794</v>
      </c>
    </row>
    <row r="211" spans="2:65" s="1" customFormat="1" ht="16.5" customHeight="1">
      <c r="B211" s="139"/>
      <c r="C211" s="170" t="s">
        <v>795</v>
      </c>
      <c r="D211" s="170" t="s">
        <v>408</v>
      </c>
      <c r="E211" s="171" t="s">
        <v>1065</v>
      </c>
      <c r="F211" s="172" t="s">
        <v>1066</v>
      </c>
      <c r="G211" s="173" t="s">
        <v>185</v>
      </c>
      <c r="H211" s="174">
        <v>7</v>
      </c>
      <c r="I211" s="175">
        <v>1.02</v>
      </c>
      <c r="J211" s="175">
        <f t="shared" si="30"/>
        <v>7.14</v>
      </c>
      <c r="K211" s="176"/>
      <c r="L211" s="177"/>
      <c r="M211" s="178" t="s">
        <v>1</v>
      </c>
      <c r="N211" s="179" t="s">
        <v>37</v>
      </c>
      <c r="O211" s="149">
        <v>0</v>
      </c>
      <c r="P211" s="149">
        <f t="shared" si="31"/>
        <v>0</v>
      </c>
      <c r="Q211" s="149">
        <v>0</v>
      </c>
      <c r="R211" s="149">
        <f t="shared" si="32"/>
        <v>0</v>
      </c>
      <c r="S211" s="149">
        <v>0</v>
      </c>
      <c r="T211" s="150">
        <f t="shared" si="33"/>
        <v>0</v>
      </c>
      <c r="AR211" s="151" t="s">
        <v>917</v>
      </c>
      <c r="AT211" s="151" t="s">
        <v>408</v>
      </c>
      <c r="AU211" s="151" t="s">
        <v>83</v>
      </c>
      <c r="AY211" s="17" t="s">
        <v>148</v>
      </c>
      <c r="BE211" s="152">
        <f t="shared" si="34"/>
        <v>0</v>
      </c>
      <c r="BF211" s="152">
        <f t="shared" si="35"/>
        <v>7.14</v>
      </c>
      <c r="BG211" s="152">
        <f t="shared" si="36"/>
        <v>0</v>
      </c>
      <c r="BH211" s="152">
        <f t="shared" si="37"/>
        <v>0</v>
      </c>
      <c r="BI211" s="152">
        <f t="shared" si="38"/>
        <v>0</v>
      </c>
      <c r="BJ211" s="17" t="s">
        <v>83</v>
      </c>
      <c r="BK211" s="152">
        <f t="shared" si="39"/>
        <v>7.14</v>
      </c>
      <c r="BL211" s="17" t="s">
        <v>304</v>
      </c>
      <c r="BM211" s="151" t="s">
        <v>798</v>
      </c>
    </row>
    <row r="212" spans="2:65" s="1" customFormat="1" ht="16.5" customHeight="1">
      <c r="B212" s="139"/>
      <c r="C212" s="140" t="s">
        <v>350</v>
      </c>
      <c r="D212" s="140" t="s">
        <v>151</v>
      </c>
      <c r="E212" s="141" t="s">
        <v>1067</v>
      </c>
      <c r="F212" s="142" t="s">
        <v>1068</v>
      </c>
      <c r="G212" s="143" t="s">
        <v>185</v>
      </c>
      <c r="H212" s="144">
        <v>21</v>
      </c>
      <c r="I212" s="145">
        <v>1.32</v>
      </c>
      <c r="J212" s="145">
        <f t="shared" si="30"/>
        <v>27.72</v>
      </c>
      <c r="K212" s="146"/>
      <c r="L212" s="29"/>
      <c r="M212" s="147" t="s">
        <v>1</v>
      </c>
      <c r="N212" s="148" t="s">
        <v>37</v>
      </c>
      <c r="O212" s="149">
        <v>0</v>
      </c>
      <c r="P212" s="149">
        <f t="shared" si="31"/>
        <v>0</v>
      </c>
      <c r="Q212" s="149">
        <v>0</v>
      </c>
      <c r="R212" s="149">
        <f t="shared" si="32"/>
        <v>0</v>
      </c>
      <c r="S212" s="149">
        <v>0</v>
      </c>
      <c r="T212" s="150">
        <f t="shared" si="33"/>
        <v>0</v>
      </c>
      <c r="AR212" s="151" t="s">
        <v>304</v>
      </c>
      <c r="AT212" s="151" t="s">
        <v>151</v>
      </c>
      <c r="AU212" s="151" t="s">
        <v>83</v>
      </c>
      <c r="AY212" s="17" t="s">
        <v>148</v>
      </c>
      <c r="BE212" s="152">
        <f t="shared" si="34"/>
        <v>0</v>
      </c>
      <c r="BF212" s="152">
        <f t="shared" si="35"/>
        <v>27.72</v>
      </c>
      <c r="BG212" s="152">
        <f t="shared" si="36"/>
        <v>0</v>
      </c>
      <c r="BH212" s="152">
        <f t="shared" si="37"/>
        <v>0</v>
      </c>
      <c r="BI212" s="152">
        <f t="shared" si="38"/>
        <v>0</v>
      </c>
      <c r="BJ212" s="17" t="s">
        <v>83</v>
      </c>
      <c r="BK212" s="152">
        <f t="shared" si="39"/>
        <v>27.72</v>
      </c>
      <c r="BL212" s="17" t="s">
        <v>304</v>
      </c>
      <c r="BM212" s="151" t="s">
        <v>465</v>
      </c>
    </row>
    <row r="213" spans="2:65" s="1" customFormat="1" ht="16.5" customHeight="1">
      <c r="B213" s="139"/>
      <c r="C213" s="170" t="s">
        <v>801</v>
      </c>
      <c r="D213" s="170" t="s">
        <v>408</v>
      </c>
      <c r="E213" s="171" t="s">
        <v>1069</v>
      </c>
      <c r="F213" s="172" t="s">
        <v>1070</v>
      </c>
      <c r="G213" s="173" t="s">
        <v>185</v>
      </c>
      <c r="H213" s="174">
        <v>21</v>
      </c>
      <c r="I213" s="175">
        <v>1.87</v>
      </c>
      <c r="J213" s="175">
        <f t="shared" si="30"/>
        <v>39.270000000000003</v>
      </c>
      <c r="K213" s="176"/>
      <c r="L213" s="177"/>
      <c r="M213" s="178" t="s">
        <v>1</v>
      </c>
      <c r="N213" s="179" t="s">
        <v>37</v>
      </c>
      <c r="O213" s="149">
        <v>0</v>
      </c>
      <c r="P213" s="149">
        <f t="shared" si="31"/>
        <v>0</v>
      </c>
      <c r="Q213" s="149">
        <v>0</v>
      </c>
      <c r="R213" s="149">
        <f t="shared" si="32"/>
        <v>0</v>
      </c>
      <c r="S213" s="149">
        <v>0</v>
      </c>
      <c r="T213" s="150">
        <f t="shared" si="33"/>
        <v>0</v>
      </c>
      <c r="AR213" s="151" t="s">
        <v>917</v>
      </c>
      <c r="AT213" s="151" t="s">
        <v>408</v>
      </c>
      <c r="AU213" s="151" t="s">
        <v>83</v>
      </c>
      <c r="AY213" s="17" t="s">
        <v>148</v>
      </c>
      <c r="BE213" s="152">
        <f t="shared" si="34"/>
        <v>0</v>
      </c>
      <c r="BF213" s="152">
        <f t="shared" si="35"/>
        <v>39.270000000000003</v>
      </c>
      <c r="BG213" s="152">
        <f t="shared" si="36"/>
        <v>0</v>
      </c>
      <c r="BH213" s="152">
        <f t="shared" si="37"/>
        <v>0</v>
      </c>
      <c r="BI213" s="152">
        <f t="shared" si="38"/>
        <v>0</v>
      </c>
      <c r="BJ213" s="17" t="s">
        <v>83</v>
      </c>
      <c r="BK213" s="152">
        <f t="shared" si="39"/>
        <v>39.270000000000003</v>
      </c>
      <c r="BL213" s="17" t="s">
        <v>304</v>
      </c>
      <c r="BM213" s="151" t="s">
        <v>804</v>
      </c>
    </row>
    <row r="214" spans="2:65" s="1" customFormat="1" ht="16.5" customHeight="1">
      <c r="B214" s="139"/>
      <c r="C214" s="140" t="s">
        <v>358</v>
      </c>
      <c r="D214" s="140" t="s">
        <v>151</v>
      </c>
      <c r="E214" s="141" t="s">
        <v>1071</v>
      </c>
      <c r="F214" s="142" t="s">
        <v>1072</v>
      </c>
      <c r="G214" s="143" t="s">
        <v>185</v>
      </c>
      <c r="H214" s="144">
        <v>1</v>
      </c>
      <c r="I214" s="145">
        <v>1.32</v>
      </c>
      <c r="J214" s="145">
        <f t="shared" si="30"/>
        <v>1.32</v>
      </c>
      <c r="K214" s="146"/>
      <c r="L214" s="29"/>
      <c r="M214" s="147" t="s">
        <v>1</v>
      </c>
      <c r="N214" s="148" t="s">
        <v>37</v>
      </c>
      <c r="O214" s="149">
        <v>0</v>
      </c>
      <c r="P214" s="149">
        <f t="shared" si="31"/>
        <v>0</v>
      </c>
      <c r="Q214" s="149">
        <v>0</v>
      </c>
      <c r="R214" s="149">
        <f t="shared" si="32"/>
        <v>0</v>
      </c>
      <c r="S214" s="149">
        <v>0</v>
      </c>
      <c r="T214" s="150">
        <f t="shared" si="33"/>
        <v>0</v>
      </c>
      <c r="AR214" s="151" t="s">
        <v>304</v>
      </c>
      <c r="AT214" s="151" t="s">
        <v>151</v>
      </c>
      <c r="AU214" s="151" t="s">
        <v>83</v>
      </c>
      <c r="AY214" s="17" t="s">
        <v>148</v>
      </c>
      <c r="BE214" s="152">
        <f t="shared" si="34"/>
        <v>0</v>
      </c>
      <c r="BF214" s="152">
        <f t="shared" si="35"/>
        <v>1.32</v>
      </c>
      <c r="BG214" s="152">
        <f t="shared" si="36"/>
        <v>0</v>
      </c>
      <c r="BH214" s="152">
        <f t="shared" si="37"/>
        <v>0</v>
      </c>
      <c r="BI214" s="152">
        <f t="shared" si="38"/>
        <v>0</v>
      </c>
      <c r="BJ214" s="17" t="s">
        <v>83</v>
      </c>
      <c r="BK214" s="152">
        <f t="shared" si="39"/>
        <v>1.32</v>
      </c>
      <c r="BL214" s="17" t="s">
        <v>304</v>
      </c>
      <c r="BM214" s="151" t="s">
        <v>807</v>
      </c>
    </row>
    <row r="215" spans="2:65" s="1" customFormat="1" ht="16.5" customHeight="1">
      <c r="B215" s="139"/>
      <c r="C215" s="170" t="s">
        <v>808</v>
      </c>
      <c r="D215" s="170" t="s">
        <v>408</v>
      </c>
      <c r="E215" s="171" t="s">
        <v>1073</v>
      </c>
      <c r="F215" s="172" t="s">
        <v>1074</v>
      </c>
      <c r="G215" s="173" t="s">
        <v>185</v>
      </c>
      <c r="H215" s="174">
        <v>1</v>
      </c>
      <c r="I215" s="175">
        <v>3.7</v>
      </c>
      <c r="J215" s="175">
        <f t="shared" si="30"/>
        <v>3.7</v>
      </c>
      <c r="K215" s="176"/>
      <c r="L215" s="177"/>
      <c r="M215" s="178" t="s">
        <v>1</v>
      </c>
      <c r="N215" s="179" t="s">
        <v>37</v>
      </c>
      <c r="O215" s="149">
        <v>0</v>
      </c>
      <c r="P215" s="149">
        <f t="shared" si="31"/>
        <v>0</v>
      </c>
      <c r="Q215" s="149">
        <v>0</v>
      </c>
      <c r="R215" s="149">
        <f t="shared" si="32"/>
        <v>0</v>
      </c>
      <c r="S215" s="149">
        <v>0</v>
      </c>
      <c r="T215" s="150">
        <f t="shared" si="33"/>
        <v>0</v>
      </c>
      <c r="AR215" s="151" t="s">
        <v>917</v>
      </c>
      <c r="AT215" s="151" t="s">
        <v>408</v>
      </c>
      <c r="AU215" s="151" t="s">
        <v>83</v>
      </c>
      <c r="AY215" s="17" t="s">
        <v>148</v>
      </c>
      <c r="BE215" s="152">
        <f t="shared" si="34"/>
        <v>0</v>
      </c>
      <c r="BF215" s="152">
        <f t="shared" si="35"/>
        <v>3.7</v>
      </c>
      <c r="BG215" s="152">
        <f t="shared" si="36"/>
        <v>0</v>
      </c>
      <c r="BH215" s="152">
        <f t="shared" si="37"/>
        <v>0</v>
      </c>
      <c r="BI215" s="152">
        <f t="shared" si="38"/>
        <v>0</v>
      </c>
      <c r="BJ215" s="17" t="s">
        <v>83</v>
      </c>
      <c r="BK215" s="152">
        <f t="shared" si="39"/>
        <v>3.7</v>
      </c>
      <c r="BL215" s="17" t="s">
        <v>304</v>
      </c>
      <c r="BM215" s="151" t="s">
        <v>811</v>
      </c>
    </row>
    <row r="216" spans="2:65" s="1" customFormat="1" ht="16.5" customHeight="1">
      <c r="B216" s="139"/>
      <c r="C216" s="140" t="s">
        <v>487</v>
      </c>
      <c r="D216" s="140" t="s">
        <v>151</v>
      </c>
      <c r="E216" s="141" t="s">
        <v>1075</v>
      </c>
      <c r="F216" s="142" t="s">
        <v>1051</v>
      </c>
      <c r="G216" s="143" t="s">
        <v>185</v>
      </c>
      <c r="H216" s="144">
        <v>7</v>
      </c>
      <c r="I216" s="145">
        <v>1.32</v>
      </c>
      <c r="J216" s="145">
        <f t="shared" si="30"/>
        <v>9.24</v>
      </c>
      <c r="K216" s="146"/>
      <c r="L216" s="29"/>
      <c r="M216" s="147" t="s">
        <v>1</v>
      </c>
      <c r="N216" s="148" t="s">
        <v>37</v>
      </c>
      <c r="O216" s="149">
        <v>0</v>
      </c>
      <c r="P216" s="149">
        <f t="shared" si="31"/>
        <v>0</v>
      </c>
      <c r="Q216" s="149">
        <v>0</v>
      </c>
      <c r="R216" s="149">
        <f t="shared" si="32"/>
        <v>0</v>
      </c>
      <c r="S216" s="149">
        <v>0</v>
      </c>
      <c r="T216" s="150">
        <f t="shared" si="33"/>
        <v>0</v>
      </c>
      <c r="AR216" s="151" t="s">
        <v>304</v>
      </c>
      <c r="AT216" s="151" t="s">
        <v>151</v>
      </c>
      <c r="AU216" s="151" t="s">
        <v>83</v>
      </c>
      <c r="AY216" s="17" t="s">
        <v>148</v>
      </c>
      <c r="BE216" s="152">
        <f t="shared" si="34"/>
        <v>0</v>
      </c>
      <c r="BF216" s="152">
        <f t="shared" si="35"/>
        <v>9.24</v>
      </c>
      <c r="BG216" s="152">
        <f t="shared" si="36"/>
        <v>0</v>
      </c>
      <c r="BH216" s="152">
        <f t="shared" si="37"/>
        <v>0</v>
      </c>
      <c r="BI216" s="152">
        <f t="shared" si="38"/>
        <v>0</v>
      </c>
      <c r="BJ216" s="17" t="s">
        <v>83</v>
      </c>
      <c r="BK216" s="152">
        <f t="shared" si="39"/>
        <v>9.24</v>
      </c>
      <c r="BL216" s="17" t="s">
        <v>304</v>
      </c>
      <c r="BM216" s="151" t="s">
        <v>814</v>
      </c>
    </row>
    <row r="217" spans="2:65" s="1" customFormat="1" ht="16.5" customHeight="1">
      <c r="B217" s="139"/>
      <c r="C217" s="170" t="s">
        <v>815</v>
      </c>
      <c r="D217" s="170" t="s">
        <v>408</v>
      </c>
      <c r="E217" s="171" t="s">
        <v>1076</v>
      </c>
      <c r="F217" s="172" t="s">
        <v>1077</v>
      </c>
      <c r="G217" s="173" t="s">
        <v>185</v>
      </c>
      <c r="H217" s="174">
        <v>7</v>
      </c>
      <c r="I217" s="175">
        <v>3.8</v>
      </c>
      <c r="J217" s="175">
        <f t="shared" si="30"/>
        <v>26.6</v>
      </c>
      <c r="K217" s="176"/>
      <c r="L217" s="177"/>
      <c r="M217" s="178" t="s">
        <v>1</v>
      </c>
      <c r="N217" s="179" t="s">
        <v>37</v>
      </c>
      <c r="O217" s="149">
        <v>0</v>
      </c>
      <c r="P217" s="149">
        <f t="shared" si="31"/>
        <v>0</v>
      </c>
      <c r="Q217" s="149">
        <v>0</v>
      </c>
      <c r="R217" s="149">
        <f t="shared" si="32"/>
        <v>0</v>
      </c>
      <c r="S217" s="149">
        <v>0</v>
      </c>
      <c r="T217" s="150">
        <f t="shared" si="33"/>
        <v>0</v>
      </c>
      <c r="AR217" s="151" t="s">
        <v>917</v>
      </c>
      <c r="AT217" s="151" t="s">
        <v>408</v>
      </c>
      <c r="AU217" s="151" t="s">
        <v>83</v>
      </c>
      <c r="AY217" s="17" t="s">
        <v>148</v>
      </c>
      <c r="BE217" s="152">
        <f t="shared" si="34"/>
        <v>0</v>
      </c>
      <c r="BF217" s="152">
        <f t="shared" si="35"/>
        <v>26.6</v>
      </c>
      <c r="BG217" s="152">
        <f t="shared" si="36"/>
        <v>0</v>
      </c>
      <c r="BH217" s="152">
        <f t="shared" si="37"/>
        <v>0</v>
      </c>
      <c r="BI217" s="152">
        <f t="shared" si="38"/>
        <v>0</v>
      </c>
      <c r="BJ217" s="17" t="s">
        <v>83</v>
      </c>
      <c r="BK217" s="152">
        <f t="shared" si="39"/>
        <v>26.6</v>
      </c>
      <c r="BL217" s="17" t="s">
        <v>304</v>
      </c>
      <c r="BM217" s="151" t="s">
        <v>818</v>
      </c>
    </row>
    <row r="218" spans="2:65" s="1" customFormat="1" ht="24.25" customHeight="1">
      <c r="B218" s="139"/>
      <c r="C218" s="140" t="s">
        <v>492</v>
      </c>
      <c r="D218" s="140" t="s">
        <v>151</v>
      </c>
      <c r="E218" s="141" t="s">
        <v>1078</v>
      </c>
      <c r="F218" s="142" t="s">
        <v>1079</v>
      </c>
      <c r="G218" s="143" t="s">
        <v>185</v>
      </c>
      <c r="H218" s="144">
        <v>2</v>
      </c>
      <c r="I218" s="145">
        <v>5.86</v>
      </c>
      <c r="J218" s="145">
        <f t="shared" si="30"/>
        <v>11.72</v>
      </c>
      <c r="K218" s="146"/>
      <c r="L218" s="29"/>
      <c r="M218" s="147" t="s">
        <v>1</v>
      </c>
      <c r="N218" s="148" t="s">
        <v>37</v>
      </c>
      <c r="O218" s="149">
        <v>0</v>
      </c>
      <c r="P218" s="149">
        <f t="shared" si="31"/>
        <v>0</v>
      </c>
      <c r="Q218" s="149">
        <v>0</v>
      </c>
      <c r="R218" s="149">
        <f t="shared" si="32"/>
        <v>0</v>
      </c>
      <c r="S218" s="149">
        <v>0</v>
      </c>
      <c r="T218" s="150">
        <f t="shared" si="33"/>
        <v>0</v>
      </c>
      <c r="AR218" s="151" t="s">
        <v>304</v>
      </c>
      <c r="AT218" s="151" t="s">
        <v>151</v>
      </c>
      <c r="AU218" s="151" t="s">
        <v>83</v>
      </c>
      <c r="AY218" s="17" t="s">
        <v>148</v>
      </c>
      <c r="BE218" s="152">
        <f t="shared" si="34"/>
        <v>0</v>
      </c>
      <c r="BF218" s="152">
        <f t="shared" si="35"/>
        <v>11.72</v>
      </c>
      <c r="BG218" s="152">
        <f t="shared" si="36"/>
        <v>0</v>
      </c>
      <c r="BH218" s="152">
        <f t="shared" si="37"/>
        <v>0</v>
      </c>
      <c r="BI218" s="152">
        <f t="shared" si="38"/>
        <v>0</v>
      </c>
      <c r="BJ218" s="17" t="s">
        <v>83</v>
      </c>
      <c r="BK218" s="152">
        <f t="shared" si="39"/>
        <v>11.72</v>
      </c>
      <c r="BL218" s="17" t="s">
        <v>304</v>
      </c>
      <c r="BM218" s="151" t="s">
        <v>821</v>
      </c>
    </row>
    <row r="219" spans="2:65" s="1" customFormat="1" ht="33" customHeight="1">
      <c r="B219" s="139"/>
      <c r="C219" s="170" t="s">
        <v>822</v>
      </c>
      <c r="D219" s="170" t="s">
        <v>408</v>
      </c>
      <c r="E219" s="171" t="s">
        <v>1080</v>
      </c>
      <c r="F219" s="172" t="s">
        <v>1081</v>
      </c>
      <c r="G219" s="173" t="s">
        <v>185</v>
      </c>
      <c r="H219" s="174">
        <v>2</v>
      </c>
      <c r="I219" s="175">
        <v>36.479999999999997</v>
      </c>
      <c r="J219" s="175">
        <f t="shared" si="30"/>
        <v>72.959999999999994</v>
      </c>
      <c r="K219" s="176"/>
      <c r="L219" s="177"/>
      <c r="M219" s="178" t="s">
        <v>1</v>
      </c>
      <c r="N219" s="179" t="s">
        <v>37</v>
      </c>
      <c r="O219" s="149">
        <v>0</v>
      </c>
      <c r="P219" s="149">
        <f t="shared" si="31"/>
        <v>0</v>
      </c>
      <c r="Q219" s="149">
        <v>0</v>
      </c>
      <c r="R219" s="149">
        <f t="shared" si="32"/>
        <v>0</v>
      </c>
      <c r="S219" s="149">
        <v>0</v>
      </c>
      <c r="T219" s="150">
        <f t="shared" si="33"/>
        <v>0</v>
      </c>
      <c r="AR219" s="151" t="s">
        <v>917</v>
      </c>
      <c r="AT219" s="151" t="s">
        <v>408</v>
      </c>
      <c r="AU219" s="151" t="s">
        <v>83</v>
      </c>
      <c r="AY219" s="17" t="s">
        <v>148</v>
      </c>
      <c r="BE219" s="152">
        <f t="shared" si="34"/>
        <v>0</v>
      </c>
      <c r="BF219" s="152">
        <f t="shared" si="35"/>
        <v>72.959999999999994</v>
      </c>
      <c r="BG219" s="152">
        <f t="shared" si="36"/>
        <v>0</v>
      </c>
      <c r="BH219" s="152">
        <f t="shared" si="37"/>
        <v>0</v>
      </c>
      <c r="BI219" s="152">
        <f t="shared" si="38"/>
        <v>0</v>
      </c>
      <c r="BJ219" s="17" t="s">
        <v>83</v>
      </c>
      <c r="BK219" s="152">
        <f t="shared" si="39"/>
        <v>72.959999999999994</v>
      </c>
      <c r="BL219" s="17" t="s">
        <v>304</v>
      </c>
      <c r="BM219" s="151" t="s">
        <v>825</v>
      </c>
    </row>
    <row r="220" spans="2:65" s="1" customFormat="1" ht="21.75" customHeight="1">
      <c r="B220" s="139"/>
      <c r="C220" s="140" t="s">
        <v>496</v>
      </c>
      <c r="D220" s="140" t="s">
        <v>151</v>
      </c>
      <c r="E220" s="141" t="s">
        <v>1082</v>
      </c>
      <c r="F220" s="142" t="s">
        <v>1083</v>
      </c>
      <c r="G220" s="143" t="s">
        <v>185</v>
      </c>
      <c r="H220" s="144">
        <v>63</v>
      </c>
      <c r="I220" s="145">
        <v>8.93</v>
      </c>
      <c r="J220" s="145">
        <f t="shared" si="30"/>
        <v>562.59</v>
      </c>
      <c r="K220" s="146"/>
      <c r="L220" s="29"/>
      <c r="M220" s="147" t="s">
        <v>1</v>
      </c>
      <c r="N220" s="148" t="s">
        <v>37</v>
      </c>
      <c r="O220" s="149">
        <v>0</v>
      </c>
      <c r="P220" s="149">
        <f t="shared" si="31"/>
        <v>0</v>
      </c>
      <c r="Q220" s="149">
        <v>0</v>
      </c>
      <c r="R220" s="149">
        <f t="shared" si="32"/>
        <v>0</v>
      </c>
      <c r="S220" s="149">
        <v>0</v>
      </c>
      <c r="T220" s="150">
        <f t="shared" si="33"/>
        <v>0</v>
      </c>
      <c r="AR220" s="151" t="s">
        <v>304</v>
      </c>
      <c r="AT220" s="151" t="s">
        <v>151</v>
      </c>
      <c r="AU220" s="151" t="s">
        <v>83</v>
      </c>
      <c r="AY220" s="17" t="s">
        <v>148</v>
      </c>
      <c r="BE220" s="152">
        <f t="shared" si="34"/>
        <v>0</v>
      </c>
      <c r="BF220" s="152">
        <f t="shared" si="35"/>
        <v>562.59</v>
      </c>
      <c r="BG220" s="152">
        <f t="shared" si="36"/>
        <v>0</v>
      </c>
      <c r="BH220" s="152">
        <f t="shared" si="37"/>
        <v>0</v>
      </c>
      <c r="BI220" s="152">
        <f t="shared" si="38"/>
        <v>0</v>
      </c>
      <c r="BJ220" s="17" t="s">
        <v>83</v>
      </c>
      <c r="BK220" s="152">
        <f t="shared" si="39"/>
        <v>562.59</v>
      </c>
      <c r="BL220" s="17" t="s">
        <v>304</v>
      </c>
      <c r="BM220" s="151" t="s">
        <v>828</v>
      </c>
    </row>
    <row r="221" spans="2:65" s="1" customFormat="1" ht="21.75" customHeight="1">
      <c r="B221" s="139"/>
      <c r="C221" s="170" t="s">
        <v>829</v>
      </c>
      <c r="D221" s="170" t="s">
        <v>408</v>
      </c>
      <c r="E221" s="171" t="s">
        <v>1084</v>
      </c>
      <c r="F221" s="172" t="s">
        <v>1085</v>
      </c>
      <c r="G221" s="173" t="s">
        <v>185</v>
      </c>
      <c r="H221" s="174">
        <v>3</v>
      </c>
      <c r="I221" s="175">
        <v>52.49</v>
      </c>
      <c r="J221" s="175">
        <f t="shared" si="30"/>
        <v>157.47</v>
      </c>
      <c r="K221" s="176"/>
      <c r="L221" s="177"/>
      <c r="M221" s="178" t="s">
        <v>1</v>
      </c>
      <c r="N221" s="179" t="s">
        <v>37</v>
      </c>
      <c r="O221" s="149">
        <v>0</v>
      </c>
      <c r="P221" s="149">
        <f t="shared" si="31"/>
        <v>0</v>
      </c>
      <c r="Q221" s="149">
        <v>0</v>
      </c>
      <c r="R221" s="149">
        <f t="shared" si="32"/>
        <v>0</v>
      </c>
      <c r="S221" s="149">
        <v>0</v>
      </c>
      <c r="T221" s="150">
        <f t="shared" si="33"/>
        <v>0</v>
      </c>
      <c r="AR221" s="151" t="s">
        <v>917</v>
      </c>
      <c r="AT221" s="151" t="s">
        <v>408</v>
      </c>
      <c r="AU221" s="151" t="s">
        <v>83</v>
      </c>
      <c r="AY221" s="17" t="s">
        <v>148</v>
      </c>
      <c r="BE221" s="152">
        <f t="shared" si="34"/>
        <v>0</v>
      </c>
      <c r="BF221" s="152">
        <f t="shared" si="35"/>
        <v>157.47</v>
      </c>
      <c r="BG221" s="152">
        <f t="shared" si="36"/>
        <v>0</v>
      </c>
      <c r="BH221" s="152">
        <f t="shared" si="37"/>
        <v>0</v>
      </c>
      <c r="BI221" s="152">
        <f t="shared" si="38"/>
        <v>0</v>
      </c>
      <c r="BJ221" s="17" t="s">
        <v>83</v>
      </c>
      <c r="BK221" s="152">
        <f t="shared" si="39"/>
        <v>157.47</v>
      </c>
      <c r="BL221" s="17" t="s">
        <v>304</v>
      </c>
      <c r="BM221" s="151" t="s">
        <v>832</v>
      </c>
    </row>
    <row r="222" spans="2:65" s="1" customFormat="1" ht="16.5" customHeight="1">
      <c r="B222" s="139"/>
      <c r="C222" s="140" t="s">
        <v>500</v>
      </c>
      <c r="D222" s="140" t="s">
        <v>151</v>
      </c>
      <c r="E222" s="141" t="s">
        <v>1086</v>
      </c>
      <c r="F222" s="142" t="s">
        <v>1087</v>
      </c>
      <c r="G222" s="143" t="s">
        <v>185</v>
      </c>
      <c r="H222" s="144">
        <v>63</v>
      </c>
      <c r="I222" s="145">
        <v>10.87</v>
      </c>
      <c r="J222" s="145">
        <f t="shared" si="30"/>
        <v>684.81</v>
      </c>
      <c r="K222" s="146"/>
      <c r="L222" s="29"/>
      <c r="M222" s="147" t="s">
        <v>1</v>
      </c>
      <c r="N222" s="148" t="s">
        <v>37</v>
      </c>
      <c r="O222" s="149">
        <v>0</v>
      </c>
      <c r="P222" s="149">
        <f t="shared" si="31"/>
        <v>0</v>
      </c>
      <c r="Q222" s="149">
        <v>0</v>
      </c>
      <c r="R222" s="149">
        <f t="shared" si="32"/>
        <v>0</v>
      </c>
      <c r="S222" s="149">
        <v>0</v>
      </c>
      <c r="T222" s="150">
        <f t="shared" si="33"/>
        <v>0</v>
      </c>
      <c r="AR222" s="151" t="s">
        <v>304</v>
      </c>
      <c r="AT222" s="151" t="s">
        <v>151</v>
      </c>
      <c r="AU222" s="151" t="s">
        <v>83</v>
      </c>
      <c r="AY222" s="17" t="s">
        <v>148</v>
      </c>
      <c r="BE222" s="152">
        <f t="shared" si="34"/>
        <v>0</v>
      </c>
      <c r="BF222" s="152">
        <f t="shared" si="35"/>
        <v>684.81</v>
      </c>
      <c r="BG222" s="152">
        <f t="shared" si="36"/>
        <v>0</v>
      </c>
      <c r="BH222" s="152">
        <f t="shared" si="37"/>
        <v>0</v>
      </c>
      <c r="BI222" s="152">
        <f t="shared" si="38"/>
        <v>0</v>
      </c>
      <c r="BJ222" s="17" t="s">
        <v>83</v>
      </c>
      <c r="BK222" s="152">
        <f t="shared" si="39"/>
        <v>684.81</v>
      </c>
      <c r="BL222" s="17" t="s">
        <v>304</v>
      </c>
      <c r="BM222" s="151" t="s">
        <v>835</v>
      </c>
    </row>
    <row r="223" spans="2:65" s="1" customFormat="1" ht="21.75" customHeight="1">
      <c r="B223" s="139"/>
      <c r="C223" s="170" t="s">
        <v>837</v>
      </c>
      <c r="D223" s="170" t="s">
        <v>408</v>
      </c>
      <c r="E223" s="171" t="s">
        <v>1088</v>
      </c>
      <c r="F223" s="172" t="s">
        <v>1089</v>
      </c>
      <c r="G223" s="173" t="s">
        <v>185</v>
      </c>
      <c r="H223" s="174">
        <v>4</v>
      </c>
      <c r="I223" s="175">
        <v>52.52</v>
      </c>
      <c r="J223" s="175">
        <f t="shared" si="30"/>
        <v>210.08</v>
      </c>
      <c r="K223" s="176"/>
      <c r="L223" s="177"/>
      <c r="M223" s="178" t="s">
        <v>1</v>
      </c>
      <c r="N223" s="179" t="s">
        <v>37</v>
      </c>
      <c r="O223" s="149">
        <v>0</v>
      </c>
      <c r="P223" s="149">
        <f t="shared" si="31"/>
        <v>0</v>
      </c>
      <c r="Q223" s="149">
        <v>0</v>
      </c>
      <c r="R223" s="149">
        <f t="shared" si="32"/>
        <v>0</v>
      </c>
      <c r="S223" s="149">
        <v>0</v>
      </c>
      <c r="T223" s="150">
        <f t="shared" si="33"/>
        <v>0</v>
      </c>
      <c r="AR223" s="151" t="s">
        <v>917</v>
      </c>
      <c r="AT223" s="151" t="s">
        <v>408</v>
      </c>
      <c r="AU223" s="151" t="s">
        <v>83</v>
      </c>
      <c r="AY223" s="17" t="s">
        <v>148</v>
      </c>
      <c r="BE223" s="152">
        <f t="shared" si="34"/>
        <v>0</v>
      </c>
      <c r="BF223" s="152">
        <f t="shared" si="35"/>
        <v>210.08</v>
      </c>
      <c r="BG223" s="152">
        <f t="shared" si="36"/>
        <v>0</v>
      </c>
      <c r="BH223" s="152">
        <f t="shared" si="37"/>
        <v>0</v>
      </c>
      <c r="BI223" s="152">
        <f t="shared" si="38"/>
        <v>0</v>
      </c>
      <c r="BJ223" s="17" t="s">
        <v>83</v>
      </c>
      <c r="BK223" s="152">
        <f t="shared" si="39"/>
        <v>210.08</v>
      </c>
      <c r="BL223" s="17" t="s">
        <v>304</v>
      </c>
      <c r="BM223" s="151" t="s">
        <v>840</v>
      </c>
    </row>
    <row r="224" spans="2:65" s="1" customFormat="1" ht="21.75" customHeight="1">
      <c r="B224" s="139"/>
      <c r="C224" s="170" t="s">
        <v>505</v>
      </c>
      <c r="D224" s="170" t="s">
        <v>408</v>
      </c>
      <c r="E224" s="171" t="s">
        <v>1090</v>
      </c>
      <c r="F224" s="172" t="s">
        <v>1091</v>
      </c>
      <c r="G224" s="173" t="s">
        <v>185</v>
      </c>
      <c r="H224" s="174">
        <v>9</v>
      </c>
      <c r="I224" s="175">
        <v>41.25</v>
      </c>
      <c r="J224" s="175">
        <f t="shared" si="30"/>
        <v>371.25</v>
      </c>
      <c r="K224" s="176"/>
      <c r="L224" s="177"/>
      <c r="M224" s="178" t="s">
        <v>1</v>
      </c>
      <c r="N224" s="179" t="s">
        <v>37</v>
      </c>
      <c r="O224" s="149">
        <v>0</v>
      </c>
      <c r="P224" s="149">
        <f t="shared" si="31"/>
        <v>0</v>
      </c>
      <c r="Q224" s="149">
        <v>0</v>
      </c>
      <c r="R224" s="149">
        <f t="shared" si="32"/>
        <v>0</v>
      </c>
      <c r="S224" s="149">
        <v>0</v>
      </c>
      <c r="T224" s="150">
        <f t="shared" si="33"/>
        <v>0</v>
      </c>
      <c r="AR224" s="151" t="s">
        <v>917</v>
      </c>
      <c r="AT224" s="151" t="s">
        <v>408</v>
      </c>
      <c r="AU224" s="151" t="s">
        <v>83</v>
      </c>
      <c r="AY224" s="17" t="s">
        <v>148</v>
      </c>
      <c r="BE224" s="152">
        <f t="shared" si="34"/>
        <v>0</v>
      </c>
      <c r="BF224" s="152">
        <f t="shared" si="35"/>
        <v>371.25</v>
      </c>
      <c r="BG224" s="152">
        <f t="shared" si="36"/>
        <v>0</v>
      </c>
      <c r="BH224" s="152">
        <f t="shared" si="37"/>
        <v>0</v>
      </c>
      <c r="BI224" s="152">
        <f t="shared" si="38"/>
        <v>0</v>
      </c>
      <c r="BJ224" s="17" t="s">
        <v>83</v>
      </c>
      <c r="BK224" s="152">
        <f t="shared" si="39"/>
        <v>371.25</v>
      </c>
      <c r="BL224" s="17" t="s">
        <v>304</v>
      </c>
      <c r="BM224" s="151" t="s">
        <v>843</v>
      </c>
    </row>
    <row r="225" spans="2:65" s="1" customFormat="1" ht="16.5" customHeight="1">
      <c r="B225" s="139"/>
      <c r="C225" s="170" t="s">
        <v>844</v>
      </c>
      <c r="D225" s="170" t="s">
        <v>408</v>
      </c>
      <c r="E225" s="171" t="s">
        <v>1092</v>
      </c>
      <c r="F225" s="172" t="s">
        <v>1093</v>
      </c>
      <c r="G225" s="173" t="s">
        <v>185</v>
      </c>
      <c r="H225" s="174">
        <v>41</v>
      </c>
      <c r="I225" s="175">
        <v>47.8</v>
      </c>
      <c r="J225" s="175">
        <f t="shared" si="30"/>
        <v>1959.8</v>
      </c>
      <c r="K225" s="176"/>
      <c r="L225" s="177"/>
      <c r="M225" s="178" t="s">
        <v>1</v>
      </c>
      <c r="N225" s="179" t="s">
        <v>37</v>
      </c>
      <c r="O225" s="149">
        <v>0</v>
      </c>
      <c r="P225" s="149">
        <f t="shared" si="31"/>
        <v>0</v>
      </c>
      <c r="Q225" s="149">
        <v>0</v>
      </c>
      <c r="R225" s="149">
        <f t="shared" si="32"/>
        <v>0</v>
      </c>
      <c r="S225" s="149">
        <v>0</v>
      </c>
      <c r="T225" s="150">
        <f t="shared" si="33"/>
        <v>0</v>
      </c>
      <c r="AR225" s="151" t="s">
        <v>917</v>
      </c>
      <c r="AT225" s="151" t="s">
        <v>408</v>
      </c>
      <c r="AU225" s="151" t="s">
        <v>83</v>
      </c>
      <c r="AY225" s="17" t="s">
        <v>148</v>
      </c>
      <c r="BE225" s="152">
        <f t="shared" si="34"/>
        <v>0</v>
      </c>
      <c r="BF225" s="152">
        <f t="shared" si="35"/>
        <v>1959.8</v>
      </c>
      <c r="BG225" s="152">
        <f t="shared" si="36"/>
        <v>0</v>
      </c>
      <c r="BH225" s="152">
        <f t="shared" si="37"/>
        <v>0</v>
      </c>
      <c r="BI225" s="152">
        <f t="shared" si="38"/>
        <v>0</v>
      </c>
      <c r="BJ225" s="17" t="s">
        <v>83</v>
      </c>
      <c r="BK225" s="152">
        <f t="shared" si="39"/>
        <v>1959.8</v>
      </c>
      <c r="BL225" s="17" t="s">
        <v>304</v>
      </c>
      <c r="BM225" s="151" t="s">
        <v>847</v>
      </c>
    </row>
    <row r="226" spans="2:65" s="1" customFormat="1" ht="24.25" customHeight="1">
      <c r="B226" s="139"/>
      <c r="C226" s="170" t="s">
        <v>510</v>
      </c>
      <c r="D226" s="170" t="s">
        <v>408</v>
      </c>
      <c r="E226" s="171" t="s">
        <v>1094</v>
      </c>
      <c r="F226" s="172" t="s">
        <v>1095</v>
      </c>
      <c r="G226" s="173" t="s">
        <v>185</v>
      </c>
      <c r="H226" s="174">
        <v>4</v>
      </c>
      <c r="I226" s="175">
        <v>59.74</v>
      </c>
      <c r="J226" s="175">
        <f t="shared" si="30"/>
        <v>238.96</v>
      </c>
      <c r="K226" s="176"/>
      <c r="L226" s="177"/>
      <c r="M226" s="178" t="s">
        <v>1</v>
      </c>
      <c r="N226" s="179" t="s">
        <v>37</v>
      </c>
      <c r="O226" s="149">
        <v>0</v>
      </c>
      <c r="P226" s="149">
        <f t="shared" si="31"/>
        <v>0</v>
      </c>
      <c r="Q226" s="149">
        <v>0</v>
      </c>
      <c r="R226" s="149">
        <f t="shared" si="32"/>
        <v>0</v>
      </c>
      <c r="S226" s="149">
        <v>0</v>
      </c>
      <c r="T226" s="150">
        <f t="shared" si="33"/>
        <v>0</v>
      </c>
      <c r="AR226" s="151" t="s">
        <v>917</v>
      </c>
      <c r="AT226" s="151" t="s">
        <v>408</v>
      </c>
      <c r="AU226" s="151" t="s">
        <v>83</v>
      </c>
      <c r="AY226" s="17" t="s">
        <v>148</v>
      </c>
      <c r="BE226" s="152">
        <f t="shared" si="34"/>
        <v>0</v>
      </c>
      <c r="BF226" s="152">
        <f t="shared" si="35"/>
        <v>238.96</v>
      </c>
      <c r="BG226" s="152">
        <f t="shared" si="36"/>
        <v>0</v>
      </c>
      <c r="BH226" s="152">
        <f t="shared" si="37"/>
        <v>0</v>
      </c>
      <c r="BI226" s="152">
        <f t="shared" si="38"/>
        <v>0</v>
      </c>
      <c r="BJ226" s="17" t="s">
        <v>83</v>
      </c>
      <c r="BK226" s="152">
        <f t="shared" si="39"/>
        <v>238.96</v>
      </c>
      <c r="BL226" s="17" t="s">
        <v>304</v>
      </c>
      <c r="BM226" s="151" t="s">
        <v>852</v>
      </c>
    </row>
    <row r="227" spans="2:65" s="1" customFormat="1" ht="21.75" customHeight="1">
      <c r="B227" s="139"/>
      <c r="C227" s="170" t="s">
        <v>280</v>
      </c>
      <c r="D227" s="170" t="s">
        <v>408</v>
      </c>
      <c r="E227" s="171" t="s">
        <v>1096</v>
      </c>
      <c r="F227" s="172" t="s">
        <v>1097</v>
      </c>
      <c r="G227" s="173" t="s">
        <v>185</v>
      </c>
      <c r="H227" s="174">
        <v>2</v>
      </c>
      <c r="I227" s="175">
        <v>48.58</v>
      </c>
      <c r="J227" s="175">
        <f t="shared" si="30"/>
        <v>97.16</v>
      </c>
      <c r="K227" s="176"/>
      <c r="L227" s="177"/>
      <c r="M227" s="178" t="s">
        <v>1</v>
      </c>
      <c r="N227" s="179" t="s">
        <v>37</v>
      </c>
      <c r="O227" s="149">
        <v>0</v>
      </c>
      <c r="P227" s="149">
        <f t="shared" si="31"/>
        <v>0</v>
      </c>
      <c r="Q227" s="149">
        <v>0</v>
      </c>
      <c r="R227" s="149">
        <f t="shared" si="32"/>
        <v>0</v>
      </c>
      <c r="S227" s="149">
        <v>0</v>
      </c>
      <c r="T227" s="150">
        <f t="shared" si="33"/>
        <v>0</v>
      </c>
      <c r="AR227" s="151" t="s">
        <v>917</v>
      </c>
      <c r="AT227" s="151" t="s">
        <v>408</v>
      </c>
      <c r="AU227" s="151" t="s">
        <v>83</v>
      </c>
      <c r="AY227" s="17" t="s">
        <v>148</v>
      </c>
      <c r="BE227" s="152">
        <f t="shared" si="34"/>
        <v>0</v>
      </c>
      <c r="BF227" s="152">
        <f t="shared" si="35"/>
        <v>97.16</v>
      </c>
      <c r="BG227" s="152">
        <f t="shared" si="36"/>
        <v>0</v>
      </c>
      <c r="BH227" s="152">
        <f t="shared" si="37"/>
        <v>0</v>
      </c>
      <c r="BI227" s="152">
        <f t="shared" si="38"/>
        <v>0</v>
      </c>
      <c r="BJ227" s="17" t="s">
        <v>83</v>
      </c>
      <c r="BK227" s="152">
        <f t="shared" si="39"/>
        <v>97.16</v>
      </c>
      <c r="BL227" s="17" t="s">
        <v>304</v>
      </c>
      <c r="BM227" s="151" t="s">
        <v>855</v>
      </c>
    </row>
    <row r="228" spans="2:65" s="1" customFormat="1" ht="21.75" customHeight="1">
      <c r="B228" s="139"/>
      <c r="C228" s="140" t="s">
        <v>513</v>
      </c>
      <c r="D228" s="140" t="s">
        <v>151</v>
      </c>
      <c r="E228" s="141" t="s">
        <v>1098</v>
      </c>
      <c r="F228" s="142" t="s">
        <v>1099</v>
      </c>
      <c r="G228" s="143" t="s">
        <v>185</v>
      </c>
      <c r="H228" s="144">
        <v>1</v>
      </c>
      <c r="I228" s="145">
        <v>20.350000000000001</v>
      </c>
      <c r="J228" s="145">
        <f t="shared" si="30"/>
        <v>20.350000000000001</v>
      </c>
      <c r="K228" s="146"/>
      <c r="L228" s="29"/>
      <c r="M228" s="147" t="s">
        <v>1</v>
      </c>
      <c r="N228" s="148" t="s">
        <v>37</v>
      </c>
      <c r="O228" s="149">
        <v>0</v>
      </c>
      <c r="P228" s="149">
        <f t="shared" si="31"/>
        <v>0</v>
      </c>
      <c r="Q228" s="149">
        <v>0</v>
      </c>
      <c r="R228" s="149">
        <f t="shared" si="32"/>
        <v>0</v>
      </c>
      <c r="S228" s="149">
        <v>0</v>
      </c>
      <c r="T228" s="150">
        <f t="shared" si="33"/>
        <v>0</v>
      </c>
      <c r="AR228" s="151" t="s">
        <v>304</v>
      </c>
      <c r="AT228" s="151" t="s">
        <v>151</v>
      </c>
      <c r="AU228" s="151" t="s">
        <v>83</v>
      </c>
      <c r="AY228" s="17" t="s">
        <v>148</v>
      </c>
      <c r="BE228" s="152">
        <f t="shared" si="34"/>
        <v>0</v>
      </c>
      <c r="BF228" s="152">
        <f t="shared" si="35"/>
        <v>20.350000000000001</v>
      </c>
      <c r="BG228" s="152">
        <f t="shared" si="36"/>
        <v>0</v>
      </c>
      <c r="BH228" s="152">
        <f t="shared" si="37"/>
        <v>0</v>
      </c>
      <c r="BI228" s="152">
        <f t="shared" si="38"/>
        <v>0</v>
      </c>
      <c r="BJ228" s="17" t="s">
        <v>83</v>
      </c>
      <c r="BK228" s="152">
        <f t="shared" si="39"/>
        <v>20.350000000000001</v>
      </c>
      <c r="BL228" s="17" t="s">
        <v>304</v>
      </c>
      <c r="BM228" s="151" t="s">
        <v>858</v>
      </c>
    </row>
    <row r="229" spans="2:65" s="1" customFormat="1" ht="24.25" customHeight="1">
      <c r="B229" s="139"/>
      <c r="C229" s="170" t="s">
        <v>1100</v>
      </c>
      <c r="D229" s="170" t="s">
        <v>408</v>
      </c>
      <c r="E229" s="171" t="s">
        <v>1101</v>
      </c>
      <c r="F229" s="172" t="s">
        <v>1102</v>
      </c>
      <c r="G229" s="173" t="s">
        <v>185</v>
      </c>
      <c r="H229" s="174">
        <v>1</v>
      </c>
      <c r="I229" s="175">
        <v>4.51</v>
      </c>
      <c r="J229" s="175">
        <f t="shared" si="30"/>
        <v>4.51</v>
      </c>
      <c r="K229" s="176"/>
      <c r="L229" s="177"/>
      <c r="M229" s="178" t="s">
        <v>1</v>
      </c>
      <c r="N229" s="179" t="s">
        <v>37</v>
      </c>
      <c r="O229" s="149">
        <v>0</v>
      </c>
      <c r="P229" s="149">
        <f t="shared" si="31"/>
        <v>0</v>
      </c>
      <c r="Q229" s="149">
        <v>0</v>
      </c>
      <c r="R229" s="149">
        <f t="shared" si="32"/>
        <v>0</v>
      </c>
      <c r="S229" s="149">
        <v>0</v>
      </c>
      <c r="T229" s="150">
        <f t="shared" si="33"/>
        <v>0</v>
      </c>
      <c r="AR229" s="151" t="s">
        <v>917</v>
      </c>
      <c r="AT229" s="151" t="s">
        <v>408</v>
      </c>
      <c r="AU229" s="151" t="s">
        <v>83</v>
      </c>
      <c r="AY229" s="17" t="s">
        <v>148</v>
      </c>
      <c r="BE229" s="152">
        <f t="shared" si="34"/>
        <v>0</v>
      </c>
      <c r="BF229" s="152">
        <f t="shared" si="35"/>
        <v>4.51</v>
      </c>
      <c r="BG229" s="152">
        <f t="shared" si="36"/>
        <v>0</v>
      </c>
      <c r="BH229" s="152">
        <f t="shared" si="37"/>
        <v>0</v>
      </c>
      <c r="BI229" s="152">
        <f t="shared" si="38"/>
        <v>0</v>
      </c>
      <c r="BJ229" s="17" t="s">
        <v>83</v>
      </c>
      <c r="BK229" s="152">
        <f t="shared" si="39"/>
        <v>4.51</v>
      </c>
      <c r="BL229" s="17" t="s">
        <v>304</v>
      </c>
      <c r="BM229" s="151" t="s">
        <v>1103</v>
      </c>
    </row>
    <row r="230" spans="2:65" s="1" customFormat="1" ht="16.5" customHeight="1">
      <c r="B230" s="139"/>
      <c r="C230" s="170" t="s">
        <v>519</v>
      </c>
      <c r="D230" s="170" t="s">
        <v>408</v>
      </c>
      <c r="E230" s="171" t="s">
        <v>1104</v>
      </c>
      <c r="F230" s="172" t="s">
        <v>1105</v>
      </c>
      <c r="G230" s="173" t="s">
        <v>185</v>
      </c>
      <c r="H230" s="174">
        <v>1</v>
      </c>
      <c r="I230" s="175">
        <v>26.42</v>
      </c>
      <c r="J230" s="175">
        <f t="shared" si="30"/>
        <v>26.42</v>
      </c>
      <c r="K230" s="176"/>
      <c r="L230" s="177"/>
      <c r="M230" s="178" t="s">
        <v>1</v>
      </c>
      <c r="N230" s="179" t="s">
        <v>37</v>
      </c>
      <c r="O230" s="149">
        <v>0</v>
      </c>
      <c r="P230" s="149">
        <f t="shared" si="31"/>
        <v>0</v>
      </c>
      <c r="Q230" s="149">
        <v>0</v>
      </c>
      <c r="R230" s="149">
        <f t="shared" si="32"/>
        <v>0</v>
      </c>
      <c r="S230" s="149">
        <v>0</v>
      </c>
      <c r="T230" s="150">
        <f t="shared" si="33"/>
        <v>0</v>
      </c>
      <c r="AR230" s="151" t="s">
        <v>917</v>
      </c>
      <c r="AT230" s="151" t="s">
        <v>408</v>
      </c>
      <c r="AU230" s="151" t="s">
        <v>83</v>
      </c>
      <c r="AY230" s="17" t="s">
        <v>148</v>
      </c>
      <c r="BE230" s="152">
        <f t="shared" si="34"/>
        <v>0</v>
      </c>
      <c r="BF230" s="152">
        <f t="shared" si="35"/>
        <v>26.42</v>
      </c>
      <c r="BG230" s="152">
        <f t="shared" si="36"/>
        <v>0</v>
      </c>
      <c r="BH230" s="152">
        <f t="shared" si="37"/>
        <v>0</v>
      </c>
      <c r="BI230" s="152">
        <f t="shared" si="38"/>
        <v>0</v>
      </c>
      <c r="BJ230" s="17" t="s">
        <v>83</v>
      </c>
      <c r="BK230" s="152">
        <f t="shared" si="39"/>
        <v>26.42</v>
      </c>
      <c r="BL230" s="17" t="s">
        <v>304</v>
      </c>
      <c r="BM230" s="151" t="s">
        <v>1106</v>
      </c>
    </row>
    <row r="231" spans="2:65" s="1" customFormat="1" ht="37.75" customHeight="1">
      <c r="B231" s="139"/>
      <c r="C231" s="140" t="s">
        <v>1107</v>
      </c>
      <c r="D231" s="140" t="s">
        <v>151</v>
      </c>
      <c r="E231" s="141" t="s">
        <v>1108</v>
      </c>
      <c r="F231" s="142" t="s">
        <v>1109</v>
      </c>
      <c r="G231" s="143" t="s">
        <v>185</v>
      </c>
      <c r="H231" s="144">
        <v>1</v>
      </c>
      <c r="I231" s="145">
        <v>53.63</v>
      </c>
      <c r="J231" s="145">
        <f t="shared" ref="J231:J262" si="40">ROUND(I231*H231,2)</f>
        <v>53.63</v>
      </c>
      <c r="K231" s="146"/>
      <c r="L231" s="29"/>
      <c r="M231" s="147" t="s">
        <v>1</v>
      </c>
      <c r="N231" s="148" t="s">
        <v>37</v>
      </c>
      <c r="O231" s="149">
        <v>0</v>
      </c>
      <c r="P231" s="149">
        <f t="shared" ref="P231:P262" si="41">O231*H231</f>
        <v>0</v>
      </c>
      <c r="Q231" s="149">
        <v>0</v>
      </c>
      <c r="R231" s="149">
        <f t="shared" ref="R231:R262" si="42">Q231*H231</f>
        <v>0</v>
      </c>
      <c r="S231" s="149">
        <v>0</v>
      </c>
      <c r="T231" s="150">
        <f t="shared" ref="T231:T262" si="43">S231*H231</f>
        <v>0</v>
      </c>
      <c r="AR231" s="151" t="s">
        <v>304</v>
      </c>
      <c r="AT231" s="151" t="s">
        <v>151</v>
      </c>
      <c r="AU231" s="151" t="s">
        <v>83</v>
      </c>
      <c r="AY231" s="17" t="s">
        <v>148</v>
      </c>
      <c r="BE231" s="152">
        <f t="shared" ref="BE231:BE253" si="44">IF(N231="základná",J231,0)</f>
        <v>0</v>
      </c>
      <c r="BF231" s="152">
        <f t="shared" ref="BF231:BF253" si="45">IF(N231="znížená",J231,0)</f>
        <v>53.63</v>
      </c>
      <c r="BG231" s="152">
        <f t="shared" ref="BG231:BG253" si="46">IF(N231="zákl. prenesená",J231,0)</f>
        <v>0</v>
      </c>
      <c r="BH231" s="152">
        <f t="shared" ref="BH231:BH253" si="47">IF(N231="zníž. prenesená",J231,0)</f>
        <v>0</v>
      </c>
      <c r="BI231" s="152">
        <f t="shared" ref="BI231:BI253" si="48">IF(N231="nulová",J231,0)</f>
        <v>0</v>
      </c>
      <c r="BJ231" s="17" t="s">
        <v>83</v>
      </c>
      <c r="BK231" s="152">
        <f t="shared" ref="BK231:BK253" si="49">ROUND(I231*H231,2)</f>
        <v>53.63</v>
      </c>
      <c r="BL231" s="17" t="s">
        <v>304</v>
      </c>
      <c r="BM231" s="151" t="s">
        <v>1110</v>
      </c>
    </row>
    <row r="232" spans="2:65" s="1" customFormat="1" ht="24.25" customHeight="1">
      <c r="B232" s="139"/>
      <c r="C232" s="140" t="s">
        <v>524</v>
      </c>
      <c r="D232" s="140" t="s">
        <v>151</v>
      </c>
      <c r="E232" s="141" t="s">
        <v>1111</v>
      </c>
      <c r="F232" s="142" t="s">
        <v>1112</v>
      </c>
      <c r="G232" s="143" t="s">
        <v>185</v>
      </c>
      <c r="H232" s="144">
        <v>1</v>
      </c>
      <c r="I232" s="145">
        <v>2287.12</v>
      </c>
      <c r="J232" s="145">
        <f t="shared" si="40"/>
        <v>2287.12</v>
      </c>
      <c r="K232" s="146"/>
      <c r="L232" s="29"/>
      <c r="M232" s="147" t="s">
        <v>1</v>
      </c>
      <c r="N232" s="148" t="s">
        <v>37</v>
      </c>
      <c r="O232" s="149">
        <v>0</v>
      </c>
      <c r="P232" s="149">
        <f t="shared" si="41"/>
        <v>0</v>
      </c>
      <c r="Q232" s="149">
        <v>0</v>
      </c>
      <c r="R232" s="149">
        <f t="shared" si="42"/>
        <v>0</v>
      </c>
      <c r="S232" s="149">
        <v>0</v>
      </c>
      <c r="T232" s="150">
        <f t="shared" si="43"/>
        <v>0</v>
      </c>
      <c r="AR232" s="151" t="s">
        <v>304</v>
      </c>
      <c r="AT232" s="151" t="s">
        <v>151</v>
      </c>
      <c r="AU232" s="151" t="s">
        <v>83</v>
      </c>
      <c r="AY232" s="17" t="s">
        <v>148</v>
      </c>
      <c r="BE232" s="152">
        <f t="shared" si="44"/>
        <v>0</v>
      </c>
      <c r="BF232" s="152">
        <f t="shared" si="45"/>
        <v>2287.12</v>
      </c>
      <c r="BG232" s="152">
        <f t="shared" si="46"/>
        <v>0</v>
      </c>
      <c r="BH232" s="152">
        <f t="shared" si="47"/>
        <v>0</v>
      </c>
      <c r="BI232" s="152">
        <f t="shared" si="48"/>
        <v>0</v>
      </c>
      <c r="BJ232" s="17" t="s">
        <v>83</v>
      </c>
      <c r="BK232" s="152">
        <f t="shared" si="49"/>
        <v>2287.12</v>
      </c>
      <c r="BL232" s="17" t="s">
        <v>304</v>
      </c>
      <c r="BM232" s="151" t="s">
        <v>1113</v>
      </c>
    </row>
    <row r="233" spans="2:65" s="1" customFormat="1" ht="33" customHeight="1">
      <c r="B233" s="139"/>
      <c r="C233" s="170" t="s">
        <v>1114</v>
      </c>
      <c r="D233" s="170" t="s">
        <v>408</v>
      </c>
      <c r="E233" s="171" t="s">
        <v>1115</v>
      </c>
      <c r="F233" s="172" t="s">
        <v>1116</v>
      </c>
      <c r="G233" s="173" t="s">
        <v>185</v>
      </c>
      <c r="H233" s="174">
        <v>1</v>
      </c>
      <c r="I233" s="175">
        <v>414.76</v>
      </c>
      <c r="J233" s="175">
        <f t="shared" si="40"/>
        <v>414.76</v>
      </c>
      <c r="K233" s="176"/>
      <c r="L233" s="177"/>
      <c r="M233" s="178" t="s">
        <v>1</v>
      </c>
      <c r="N233" s="179" t="s">
        <v>37</v>
      </c>
      <c r="O233" s="149">
        <v>0</v>
      </c>
      <c r="P233" s="149">
        <f t="shared" si="41"/>
        <v>0</v>
      </c>
      <c r="Q233" s="149">
        <v>0</v>
      </c>
      <c r="R233" s="149">
        <f t="shared" si="42"/>
        <v>0</v>
      </c>
      <c r="S233" s="149">
        <v>0</v>
      </c>
      <c r="T233" s="150">
        <f t="shared" si="43"/>
        <v>0</v>
      </c>
      <c r="AR233" s="151" t="s">
        <v>917</v>
      </c>
      <c r="AT233" s="151" t="s">
        <v>408</v>
      </c>
      <c r="AU233" s="151" t="s">
        <v>83</v>
      </c>
      <c r="AY233" s="17" t="s">
        <v>148</v>
      </c>
      <c r="BE233" s="152">
        <f t="shared" si="44"/>
        <v>0</v>
      </c>
      <c r="BF233" s="152">
        <f t="shared" si="45"/>
        <v>414.76</v>
      </c>
      <c r="BG233" s="152">
        <f t="shared" si="46"/>
        <v>0</v>
      </c>
      <c r="BH233" s="152">
        <f t="shared" si="47"/>
        <v>0</v>
      </c>
      <c r="BI233" s="152">
        <f t="shared" si="48"/>
        <v>0</v>
      </c>
      <c r="BJ233" s="17" t="s">
        <v>83</v>
      </c>
      <c r="BK233" s="152">
        <f t="shared" si="49"/>
        <v>414.76</v>
      </c>
      <c r="BL233" s="17" t="s">
        <v>304</v>
      </c>
      <c r="BM233" s="151" t="s">
        <v>1117</v>
      </c>
    </row>
    <row r="234" spans="2:65" s="1" customFormat="1" ht="16.5" customHeight="1">
      <c r="B234" s="139"/>
      <c r="C234" s="170" t="s">
        <v>526</v>
      </c>
      <c r="D234" s="170" t="s">
        <v>408</v>
      </c>
      <c r="E234" s="171" t="s">
        <v>1118</v>
      </c>
      <c r="F234" s="172" t="s">
        <v>1119</v>
      </c>
      <c r="G234" s="173" t="s">
        <v>185</v>
      </c>
      <c r="H234" s="174">
        <v>1</v>
      </c>
      <c r="I234" s="175">
        <v>20.81</v>
      </c>
      <c r="J234" s="175">
        <f t="shared" si="40"/>
        <v>20.81</v>
      </c>
      <c r="K234" s="176"/>
      <c r="L234" s="177"/>
      <c r="M234" s="178" t="s">
        <v>1</v>
      </c>
      <c r="N234" s="179" t="s">
        <v>37</v>
      </c>
      <c r="O234" s="149">
        <v>0</v>
      </c>
      <c r="P234" s="149">
        <f t="shared" si="41"/>
        <v>0</v>
      </c>
      <c r="Q234" s="149">
        <v>0</v>
      </c>
      <c r="R234" s="149">
        <f t="shared" si="42"/>
        <v>0</v>
      </c>
      <c r="S234" s="149">
        <v>0</v>
      </c>
      <c r="T234" s="150">
        <f t="shared" si="43"/>
        <v>0</v>
      </c>
      <c r="AR234" s="151" t="s">
        <v>917</v>
      </c>
      <c r="AT234" s="151" t="s">
        <v>408</v>
      </c>
      <c r="AU234" s="151" t="s">
        <v>83</v>
      </c>
      <c r="AY234" s="17" t="s">
        <v>148</v>
      </c>
      <c r="BE234" s="152">
        <f t="shared" si="44"/>
        <v>0</v>
      </c>
      <c r="BF234" s="152">
        <f t="shared" si="45"/>
        <v>20.81</v>
      </c>
      <c r="BG234" s="152">
        <f t="shared" si="46"/>
        <v>0</v>
      </c>
      <c r="BH234" s="152">
        <f t="shared" si="47"/>
        <v>0</v>
      </c>
      <c r="BI234" s="152">
        <f t="shared" si="48"/>
        <v>0</v>
      </c>
      <c r="BJ234" s="17" t="s">
        <v>83</v>
      </c>
      <c r="BK234" s="152">
        <f t="shared" si="49"/>
        <v>20.81</v>
      </c>
      <c r="BL234" s="17" t="s">
        <v>304</v>
      </c>
      <c r="BM234" s="151" t="s">
        <v>1120</v>
      </c>
    </row>
    <row r="235" spans="2:65" s="1" customFormat="1" ht="37.75" customHeight="1">
      <c r="B235" s="139"/>
      <c r="C235" s="170" t="s">
        <v>1121</v>
      </c>
      <c r="D235" s="170" t="s">
        <v>408</v>
      </c>
      <c r="E235" s="171" t="s">
        <v>1122</v>
      </c>
      <c r="F235" s="172" t="s">
        <v>1123</v>
      </c>
      <c r="G235" s="173" t="s">
        <v>185</v>
      </c>
      <c r="H235" s="174">
        <v>1</v>
      </c>
      <c r="I235" s="175">
        <v>337.38</v>
      </c>
      <c r="J235" s="175">
        <f t="shared" si="40"/>
        <v>337.38</v>
      </c>
      <c r="K235" s="176"/>
      <c r="L235" s="177"/>
      <c r="M235" s="178" t="s">
        <v>1</v>
      </c>
      <c r="N235" s="179" t="s">
        <v>37</v>
      </c>
      <c r="O235" s="149">
        <v>0</v>
      </c>
      <c r="P235" s="149">
        <f t="shared" si="41"/>
        <v>0</v>
      </c>
      <c r="Q235" s="149">
        <v>0</v>
      </c>
      <c r="R235" s="149">
        <f t="shared" si="42"/>
        <v>0</v>
      </c>
      <c r="S235" s="149">
        <v>0</v>
      </c>
      <c r="T235" s="150">
        <f t="shared" si="43"/>
        <v>0</v>
      </c>
      <c r="AR235" s="151" t="s">
        <v>917</v>
      </c>
      <c r="AT235" s="151" t="s">
        <v>408</v>
      </c>
      <c r="AU235" s="151" t="s">
        <v>83</v>
      </c>
      <c r="AY235" s="17" t="s">
        <v>148</v>
      </c>
      <c r="BE235" s="152">
        <f t="shared" si="44"/>
        <v>0</v>
      </c>
      <c r="BF235" s="152">
        <f t="shared" si="45"/>
        <v>337.38</v>
      </c>
      <c r="BG235" s="152">
        <f t="shared" si="46"/>
        <v>0</v>
      </c>
      <c r="BH235" s="152">
        <f t="shared" si="47"/>
        <v>0</v>
      </c>
      <c r="BI235" s="152">
        <f t="shared" si="48"/>
        <v>0</v>
      </c>
      <c r="BJ235" s="17" t="s">
        <v>83</v>
      </c>
      <c r="BK235" s="152">
        <f t="shared" si="49"/>
        <v>337.38</v>
      </c>
      <c r="BL235" s="17" t="s">
        <v>304</v>
      </c>
      <c r="BM235" s="151" t="s">
        <v>1124</v>
      </c>
    </row>
    <row r="236" spans="2:65" s="1" customFormat="1" ht="16.5" customHeight="1">
      <c r="B236" s="139"/>
      <c r="C236" s="170" t="s">
        <v>694</v>
      </c>
      <c r="D236" s="170" t="s">
        <v>408</v>
      </c>
      <c r="E236" s="171" t="s">
        <v>1125</v>
      </c>
      <c r="F236" s="172" t="s">
        <v>1126</v>
      </c>
      <c r="G236" s="173" t="s">
        <v>185</v>
      </c>
      <c r="H236" s="174">
        <v>3</v>
      </c>
      <c r="I236" s="175">
        <v>17.600000000000001</v>
      </c>
      <c r="J236" s="175">
        <f t="shared" si="40"/>
        <v>52.8</v>
      </c>
      <c r="K236" s="176"/>
      <c r="L236" s="177"/>
      <c r="M236" s="178" t="s">
        <v>1</v>
      </c>
      <c r="N236" s="179" t="s">
        <v>37</v>
      </c>
      <c r="O236" s="149">
        <v>0</v>
      </c>
      <c r="P236" s="149">
        <f t="shared" si="41"/>
        <v>0</v>
      </c>
      <c r="Q236" s="149">
        <v>0</v>
      </c>
      <c r="R236" s="149">
        <f t="shared" si="42"/>
        <v>0</v>
      </c>
      <c r="S236" s="149">
        <v>0</v>
      </c>
      <c r="T236" s="150">
        <f t="shared" si="43"/>
        <v>0</v>
      </c>
      <c r="AR236" s="151" t="s">
        <v>917</v>
      </c>
      <c r="AT236" s="151" t="s">
        <v>408</v>
      </c>
      <c r="AU236" s="151" t="s">
        <v>83</v>
      </c>
      <c r="AY236" s="17" t="s">
        <v>148</v>
      </c>
      <c r="BE236" s="152">
        <f t="shared" si="44"/>
        <v>0</v>
      </c>
      <c r="BF236" s="152">
        <f t="shared" si="45"/>
        <v>52.8</v>
      </c>
      <c r="BG236" s="152">
        <f t="shared" si="46"/>
        <v>0</v>
      </c>
      <c r="BH236" s="152">
        <f t="shared" si="47"/>
        <v>0</v>
      </c>
      <c r="BI236" s="152">
        <f t="shared" si="48"/>
        <v>0</v>
      </c>
      <c r="BJ236" s="17" t="s">
        <v>83</v>
      </c>
      <c r="BK236" s="152">
        <f t="shared" si="49"/>
        <v>52.8</v>
      </c>
      <c r="BL236" s="17" t="s">
        <v>304</v>
      </c>
      <c r="BM236" s="151" t="s">
        <v>1127</v>
      </c>
    </row>
    <row r="237" spans="2:65" s="1" customFormat="1" ht="16.5" customHeight="1">
      <c r="B237" s="139"/>
      <c r="C237" s="170" t="s">
        <v>1128</v>
      </c>
      <c r="D237" s="170" t="s">
        <v>408</v>
      </c>
      <c r="E237" s="171" t="s">
        <v>1129</v>
      </c>
      <c r="F237" s="172" t="s">
        <v>1130</v>
      </c>
      <c r="G237" s="173" t="s">
        <v>185</v>
      </c>
      <c r="H237" s="174">
        <v>40</v>
      </c>
      <c r="I237" s="175">
        <v>23.74</v>
      </c>
      <c r="J237" s="175">
        <f t="shared" si="40"/>
        <v>949.6</v>
      </c>
      <c r="K237" s="176"/>
      <c r="L237" s="177"/>
      <c r="M237" s="178" t="s">
        <v>1</v>
      </c>
      <c r="N237" s="179" t="s">
        <v>37</v>
      </c>
      <c r="O237" s="149">
        <v>0</v>
      </c>
      <c r="P237" s="149">
        <f t="shared" si="41"/>
        <v>0</v>
      </c>
      <c r="Q237" s="149">
        <v>0</v>
      </c>
      <c r="R237" s="149">
        <f t="shared" si="42"/>
        <v>0</v>
      </c>
      <c r="S237" s="149">
        <v>0</v>
      </c>
      <c r="T237" s="150">
        <f t="shared" si="43"/>
        <v>0</v>
      </c>
      <c r="AR237" s="151" t="s">
        <v>917</v>
      </c>
      <c r="AT237" s="151" t="s">
        <v>408</v>
      </c>
      <c r="AU237" s="151" t="s">
        <v>83</v>
      </c>
      <c r="AY237" s="17" t="s">
        <v>148</v>
      </c>
      <c r="BE237" s="152">
        <f t="shared" si="44"/>
        <v>0</v>
      </c>
      <c r="BF237" s="152">
        <f t="shared" si="45"/>
        <v>949.6</v>
      </c>
      <c r="BG237" s="152">
        <f t="shared" si="46"/>
        <v>0</v>
      </c>
      <c r="BH237" s="152">
        <f t="shared" si="47"/>
        <v>0</v>
      </c>
      <c r="BI237" s="152">
        <f t="shared" si="48"/>
        <v>0</v>
      </c>
      <c r="BJ237" s="17" t="s">
        <v>83</v>
      </c>
      <c r="BK237" s="152">
        <f t="shared" si="49"/>
        <v>949.6</v>
      </c>
      <c r="BL237" s="17" t="s">
        <v>304</v>
      </c>
      <c r="BM237" s="151" t="s">
        <v>1131</v>
      </c>
    </row>
    <row r="238" spans="2:65" s="1" customFormat="1" ht="16.5" customHeight="1">
      <c r="B238" s="139"/>
      <c r="C238" s="170" t="s">
        <v>698</v>
      </c>
      <c r="D238" s="170" t="s">
        <v>408</v>
      </c>
      <c r="E238" s="171" t="s">
        <v>1132</v>
      </c>
      <c r="F238" s="172" t="s">
        <v>1133</v>
      </c>
      <c r="G238" s="173" t="s">
        <v>185</v>
      </c>
      <c r="H238" s="174">
        <v>6</v>
      </c>
      <c r="I238" s="175">
        <v>30.41</v>
      </c>
      <c r="J238" s="175">
        <f t="shared" si="40"/>
        <v>182.46</v>
      </c>
      <c r="K238" s="176"/>
      <c r="L238" s="177"/>
      <c r="M238" s="178" t="s">
        <v>1</v>
      </c>
      <c r="N238" s="179" t="s">
        <v>37</v>
      </c>
      <c r="O238" s="149">
        <v>0</v>
      </c>
      <c r="P238" s="149">
        <f t="shared" si="41"/>
        <v>0</v>
      </c>
      <c r="Q238" s="149">
        <v>0</v>
      </c>
      <c r="R238" s="149">
        <f t="shared" si="42"/>
        <v>0</v>
      </c>
      <c r="S238" s="149">
        <v>0</v>
      </c>
      <c r="T238" s="150">
        <f t="shared" si="43"/>
        <v>0</v>
      </c>
      <c r="AR238" s="151" t="s">
        <v>917</v>
      </c>
      <c r="AT238" s="151" t="s">
        <v>408</v>
      </c>
      <c r="AU238" s="151" t="s">
        <v>83</v>
      </c>
      <c r="AY238" s="17" t="s">
        <v>148</v>
      </c>
      <c r="BE238" s="152">
        <f t="shared" si="44"/>
        <v>0</v>
      </c>
      <c r="BF238" s="152">
        <f t="shared" si="45"/>
        <v>182.46</v>
      </c>
      <c r="BG238" s="152">
        <f t="shared" si="46"/>
        <v>0</v>
      </c>
      <c r="BH238" s="152">
        <f t="shared" si="47"/>
        <v>0</v>
      </c>
      <c r="BI238" s="152">
        <f t="shared" si="48"/>
        <v>0</v>
      </c>
      <c r="BJ238" s="17" t="s">
        <v>83</v>
      </c>
      <c r="BK238" s="152">
        <f t="shared" si="49"/>
        <v>182.46</v>
      </c>
      <c r="BL238" s="17" t="s">
        <v>304</v>
      </c>
      <c r="BM238" s="151" t="s">
        <v>1134</v>
      </c>
    </row>
    <row r="239" spans="2:65" s="1" customFormat="1" ht="24.25" customHeight="1">
      <c r="B239" s="139"/>
      <c r="C239" s="170" t="s">
        <v>1135</v>
      </c>
      <c r="D239" s="170" t="s">
        <v>408</v>
      </c>
      <c r="E239" s="171" t="s">
        <v>1136</v>
      </c>
      <c r="F239" s="172" t="s">
        <v>1137</v>
      </c>
      <c r="G239" s="173" t="s">
        <v>185</v>
      </c>
      <c r="H239" s="174">
        <v>6</v>
      </c>
      <c r="I239" s="175">
        <v>262.52</v>
      </c>
      <c r="J239" s="175">
        <f t="shared" si="40"/>
        <v>1575.12</v>
      </c>
      <c r="K239" s="176"/>
      <c r="L239" s="177"/>
      <c r="M239" s="178" t="s">
        <v>1</v>
      </c>
      <c r="N239" s="179" t="s">
        <v>37</v>
      </c>
      <c r="O239" s="149">
        <v>0</v>
      </c>
      <c r="P239" s="149">
        <f t="shared" si="41"/>
        <v>0</v>
      </c>
      <c r="Q239" s="149">
        <v>0</v>
      </c>
      <c r="R239" s="149">
        <f t="shared" si="42"/>
        <v>0</v>
      </c>
      <c r="S239" s="149">
        <v>0</v>
      </c>
      <c r="T239" s="150">
        <f t="shared" si="43"/>
        <v>0</v>
      </c>
      <c r="AR239" s="151" t="s">
        <v>917</v>
      </c>
      <c r="AT239" s="151" t="s">
        <v>408</v>
      </c>
      <c r="AU239" s="151" t="s">
        <v>83</v>
      </c>
      <c r="AY239" s="17" t="s">
        <v>148</v>
      </c>
      <c r="BE239" s="152">
        <f t="shared" si="44"/>
        <v>0</v>
      </c>
      <c r="BF239" s="152">
        <f t="shared" si="45"/>
        <v>1575.12</v>
      </c>
      <c r="BG239" s="152">
        <f t="shared" si="46"/>
        <v>0</v>
      </c>
      <c r="BH239" s="152">
        <f t="shared" si="47"/>
        <v>0</v>
      </c>
      <c r="BI239" s="152">
        <f t="shared" si="48"/>
        <v>0</v>
      </c>
      <c r="BJ239" s="17" t="s">
        <v>83</v>
      </c>
      <c r="BK239" s="152">
        <f t="shared" si="49"/>
        <v>1575.12</v>
      </c>
      <c r="BL239" s="17" t="s">
        <v>304</v>
      </c>
      <c r="BM239" s="151" t="s">
        <v>1138</v>
      </c>
    </row>
    <row r="240" spans="2:65" s="1" customFormat="1" ht="24.25" customHeight="1">
      <c r="B240" s="139"/>
      <c r="C240" s="170" t="s">
        <v>703</v>
      </c>
      <c r="D240" s="170" t="s">
        <v>408</v>
      </c>
      <c r="E240" s="171" t="s">
        <v>1139</v>
      </c>
      <c r="F240" s="172" t="s">
        <v>1140</v>
      </c>
      <c r="G240" s="173" t="s">
        <v>185</v>
      </c>
      <c r="H240" s="174">
        <v>6</v>
      </c>
      <c r="I240" s="175">
        <v>174.81</v>
      </c>
      <c r="J240" s="175">
        <f t="shared" si="40"/>
        <v>1048.8599999999999</v>
      </c>
      <c r="K240" s="176"/>
      <c r="L240" s="177"/>
      <c r="M240" s="178" t="s">
        <v>1</v>
      </c>
      <c r="N240" s="179" t="s">
        <v>37</v>
      </c>
      <c r="O240" s="149">
        <v>0</v>
      </c>
      <c r="P240" s="149">
        <f t="shared" si="41"/>
        <v>0</v>
      </c>
      <c r="Q240" s="149">
        <v>0</v>
      </c>
      <c r="R240" s="149">
        <f t="shared" si="42"/>
        <v>0</v>
      </c>
      <c r="S240" s="149">
        <v>0</v>
      </c>
      <c r="T240" s="150">
        <f t="shared" si="43"/>
        <v>0</v>
      </c>
      <c r="AR240" s="151" t="s">
        <v>917</v>
      </c>
      <c r="AT240" s="151" t="s">
        <v>408</v>
      </c>
      <c r="AU240" s="151" t="s">
        <v>83</v>
      </c>
      <c r="AY240" s="17" t="s">
        <v>148</v>
      </c>
      <c r="BE240" s="152">
        <f t="shared" si="44"/>
        <v>0</v>
      </c>
      <c r="BF240" s="152">
        <f t="shared" si="45"/>
        <v>1048.8599999999999</v>
      </c>
      <c r="BG240" s="152">
        <f t="shared" si="46"/>
        <v>0</v>
      </c>
      <c r="BH240" s="152">
        <f t="shared" si="47"/>
        <v>0</v>
      </c>
      <c r="BI240" s="152">
        <f t="shared" si="48"/>
        <v>0</v>
      </c>
      <c r="BJ240" s="17" t="s">
        <v>83</v>
      </c>
      <c r="BK240" s="152">
        <f t="shared" si="49"/>
        <v>1048.8599999999999</v>
      </c>
      <c r="BL240" s="17" t="s">
        <v>304</v>
      </c>
      <c r="BM240" s="151" t="s">
        <v>1141</v>
      </c>
    </row>
    <row r="241" spans="2:65" s="1" customFormat="1" ht="24.25" customHeight="1">
      <c r="B241" s="139"/>
      <c r="C241" s="170" t="s">
        <v>1142</v>
      </c>
      <c r="D241" s="170" t="s">
        <v>408</v>
      </c>
      <c r="E241" s="171" t="s">
        <v>1143</v>
      </c>
      <c r="F241" s="172" t="s">
        <v>1144</v>
      </c>
      <c r="G241" s="173" t="s">
        <v>185</v>
      </c>
      <c r="H241" s="174">
        <v>1</v>
      </c>
      <c r="I241" s="175">
        <v>78.92</v>
      </c>
      <c r="J241" s="175">
        <f t="shared" si="40"/>
        <v>78.92</v>
      </c>
      <c r="K241" s="176"/>
      <c r="L241" s="177"/>
      <c r="M241" s="178" t="s">
        <v>1</v>
      </c>
      <c r="N241" s="179" t="s">
        <v>37</v>
      </c>
      <c r="O241" s="149">
        <v>0</v>
      </c>
      <c r="P241" s="149">
        <f t="shared" si="41"/>
        <v>0</v>
      </c>
      <c r="Q241" s="149">
        <v>0</v>
      </c>
      <c r="R241" s="149">
        <f t="shared" si="42"/>
        <v>0</v>
      </c>
      <c r="S241" s="149">
        <v>0</v>
      </c>
      <c r="T241" s="150">
        <f t="shared" si="43"/>
        <v>0</v>
      </c>
      <c r="AR241" s="151" t="s">
        <v>917</v>
      </c>
      <c r="AT241" s="151" t="s">
        <v>408</v>
      </c>
      <c r="AU241" s="151" t="s">
        <v>83</v>
      </c>
      <c r="AY241" s="17" t="s">
        <v>148</v>
      </c>
      <c r="BE241" s="152">
        <f t="shared" si="44"/>
        <v>0</v>
      </c>
      <c r="BF241" s="152">
        <f t="shared" si="45"/>
        <v>78.92</v>
      </c>
      <c r="BG241" s="152">
        <f t="shared" si="46"/>
        <v>0</v>
      </c>
      <c r="BH241" s="152">
        <f t="shared" si="47"/>
        <v>0</v>
      </c>
      <c r="BI241" s="152">
        <f t="shared" si="48"/>
        <v>0</v>
      </c>
      <c r="BJ241" s="17" t="s">
        <v>83</v>
      </c>
      <c r="BK241" s="152">
        <f t="shared" si="49"/>
        <v>78.92</v>
      </c>
      <c r="BL241" s="17" t="s">
        <v>304</v>
      </c>
      <c r="BM241" s="151" t="s">
        <v>1145</v>
      </c>
    </row>
    <row r="242" spans="2:65" s="1" customFormat="1" ht="16.5" customHeight="1">
      <c r="B242" s="139"/>
      <c r="C242" s="170" t="s">
        <v>707</v>
      </c>
      <c r="D242" s="170" t="s">
        <v>408</v>
      </c>
      <c r="E242" s="171" t="s">
        <v>1146</v>
      </c>
      <c r="F242" s="172" t="s">
        <v>1147</v>
      </c>
      <c r="G242" s="173" t="s">
        <v>185</v>
      </c>
      <c r="H242" s="174">
        <v>6</v>
      </c>
      <c r="I242" s="175">
        <v>67.66</v>
      </c>
      <c r="J242" s="175">
        <f t="shared" si="40"/>
        <v>405.96</v>
      </c>
      <c r="K242" s="176"/>
      <c r="L242" s="177"/>
      <c r="M242" s="178" t="s">
        <v>1</v>
      </c>
      <c r="N242" s="179" t="s">
        <v>37</v>
      </c>
      <c r="O242" s="149">
        <v>0</v>
      </c>
      <c r="P242" s="149">
        <f t="shared" si="41"/>
        <v>0</v>
      </c>
      <c r="Q242" s="149">
        <v>0</v>
      </c>
      <c r="R242" s="149">
        <f t="shared" si="42"/>
        <v>0</v>
      </c>
      <c r="S242" s="149">
        <v>0</v>
      </c>
      <c r="T242" s="150">
        <f t="shared" si="43"/>
        <v>0</v>
      </c>
      <c r="AR242" s="151" t="s">
        <v>917</v>
      </c>
      <c r="AT242" s="151" t="s">
        <v>408</v>
      </c>
      <c r="AU242" s="151" t="s">
        <v>83</v>
      </c>
      <c r="AY242" s="17" t="s">
        <v>148</v>
      </c>
      <c r="BE242" s="152">
        <f t="shared" si="44"/>
        <v>0</v>
      </c>
      <c r="BF242" s="152">
        <f t="shared" si="45"/>
        <v>405.96</v>
      </c>
      <c r="BG242" s="152">
        <f t="shared" si="46"/>
        <v>0</v>
      </c>
      <c r="BH242" s="152">
        <f t="shared" si="47"/>
        <v>0</v>
      </c>
      <c r="BI242" s="152">
        <f t="shared" si="48"/>
        <v>0</v>
      </c>
      <c r="BJ242" s="17" t="s">
        <v>83</v>
      </c>
      <c r="BK242" s="152">
        <f t="shared" si="49"/>
        <v>405.96</v>
      </c>
      <c r="BL242" s="17" t="s">
        <v>304</v>
      </c>
      <c r="BM242" s="151" t="s">
        <v>1148</v>
      </c>
    </row>
    <row r="243" spans="2:65" s="1" customFormat="1" ht="16.5" customHeight="1">
      <c r="B243" s="139"/>
      <c r="C243" s="170" t="s">
        <v>1149</v>
      </c>
      <c r="D243" s="170" t="s">
        <v>408</v>
      </c>
      <c r="E243" s="171" t="s">
        <v>1150</v>
      </c>
      <c r="F243" s="172" t="s">
        <v>1151</v>
      </c>
      <c r="G243" s="173" t="s">
        <v>185</v>
      </c>
      <c r="H243" s="174">
        <v>2</v>
      </c>
      <c r="I243" s="175">
        <v>136.58000000000001</v>
      </c>
      <c r="J243" s="175">
        <f t="shared" si="40"/>
        <v>273.16000000000003</v>
      </c>
      <c r="K243" s="176"/>
      <c r="L243" s="177"/>
      <c r="M243" s="178" t="s">
        <v>1</v>
      </c>
      <c r="N243" s="179" t="s">
        <v>37</v>
      </c>
      <c r="O243" s="149">
        <v>0</v>
      </c>
      <c r="P243" s="149">
        <f t="shared" si="41"/>
        <v>0</v>
      </c>
      <c r="Q243" s="149">
        <v>0</v>
      </c>
      <c r="R243" s="149">
        <f t="shared" si="42"/>
        <v>0</v>
      </c>
      <c r="S243" s="149">
        <v>0</v>
      </c>
      <c r="T243" s="150">
        <f t="shared" si="43"/>
        <v>0</v>
      </c>
      <c r="AR243" s="151" t="s">
        <v>917</v>
      </c>
      <c r="AT243" s="151" t="s">
        <v>408</v>
      </c>
      <c r="AU243" s="151" t="s">
        <v>83</v>
      </c>
      <c r="AY243" s="17" t="s">
        <v>148</v>
      </c>
      <c r="BE243" s="152">
        <f t="shared" si="44"/>
        <v>0</v>
      </c>
      <c r="BF243" s="152">
        <f t="shared" si="45"/>
        <v>273.16000000000003</v>
      </c>
      <c r="BG243" s="152">
        <f t="shared" si="46"/>
        <v>0</v>
      </c>
      <c r="BH243" s="152">
        <f t="shared" si="47"/>
        <v>0</v>
      </c>
      <c r="BI243" s="152">
        <f t="shared" si="48"/>
        <v>0</v>
      </c>
      <c r="BJ243" s="17" t="s">
        <v>83</v>
      </c>
      <c r="BK243" s="152">
        <f t="shared" si="49"/>
        <v>273.16000000000003</v>
      </c>
      <c r="BL243" s="17" t="s">
        <v>304</v>
      </c>
      <c r="BM243" s="151" t="s">
        <v>1152</v>
      </c>
    </row>
    <row r="244" spans="2:65" s="1" customFormat="1" ht="16.5" customHeight="1">
      <c r="B244" s="139"/>
      <c r="C244" s="170" t="s">
        <v>710</v>
      </c>
      <c r="D244" s="170" t="s">
        <v>408</v>
      </c>
      <c r="E244" s="171" t="s">
        <v>1153</v>
      </c>
      <c r="F244" s="172" t="s">
        <v>1154</v>
      </c>
      <c r="G244" s="173" t="s">
        <v>185</v>
      </c>
      <c r="H244" s="174">
        <v>65</v>
      </c>
      <c r="I244" s="175">
        <v>0.88</v>
      </c>
      <c r="J244" s="175">
        <f t="shared" si="40"/>
        <v>57.2</v>
      </c>
      <c r="K244" s="176"/>
      <c r="L244" s="177"/>
      <c r="M244" s="178" t="s">
        <v>1</v>
      </c>
      <c r="N244" s="179" t="s">
        <v>37</v>
      </c>
      <c r="O244" s="149">
        <v>0</v>
      </c>
      <c r="P244" s="149">
        <f t="shared" si="41"/>
        <v>0</v>
      </c>
      <c r="Q244" s="149">
        <v>0</v>
      </c>
      <c r="R244" s="149">
        <f t="shared" si="42"/>
        <v>0</v>
      </c>
      <c r="S244" s="149">
        <v>0</v>
      </c>
      <c r="T244" s="150">
        <f t="shared" si="43"/>
        <v>0</v>
      </c>
      <c r="AR244" s="151" t="s">
        <v>917</v>
      </c>
      <c r="AT244" s="151" t="s">
        <v>408</v>
      </c>
      <c r="AU244" s="151" t="s">
        <v>83</v>
      </c>
      <c r="AY244" s="17" t="s">
        <v>148</v>
      </c>
      <c r="BE244" s="152">
        <f t="shared" si="44"/>
        <v>0</v>
      </c>
      <c r="BF244" s="152">
        <f t="shared" si="45"/>
        <v>57.2</v>
      </c>
      <c r="BG244" s="152">
        <f t="shared" si="46"/>
        <v>0</v>
      </c>
      <c r="BH244" s="152">
        <f t="shared" si="47"/>
        <v>0</v>
      </c>
      <c r="BI244" s="152">
        <f t="shared" si="48"/>
        <v>0</v>
      </c>
      <c r="BJ244" s="17" t="s">
        <v>83</v>
      </c>
      <c r="BK244" s="152">
        <f t="shared" si="49"/>
        <v>57.2</v>
      </c>
      <c r="BL244" s="17" t="s">
        <v>304</v>
      </c>
      <c r="BM244" s="151" t="s">
        <v>1155</v>
      </c>
    </row>
    <row r="245" spans="2:65" s="1" customFormat="1" ht="16.5" customHeight="1">
      <c r="B245" s="139"/>
      <c r="C245" s="170" t="s">
        <v>1156</v>
      </c>
      <c r="D245" s="170" t="s">
        <v>408</v>
      </c>
      <c r="E245" s="171" t="s">
        <v>1157</v>
      </c>
      <c r="F245" s="172" t="s">
        <v>1158</v>
      </c>
      <c r="G245" s="173" t="s">
        <v>185</v>
      </c>
      <c r="H245" s="174">
        <v>62</v>
      </c>
      <c r="I245" s="175">
        <v>0.88</v>
      </c>
      <c r="J245" s="175">
        <f t="shared" si="40"/>
        <v>54.56</v>
      </c>
      <c r="K245" s="176"/>
      <c r="L245" s="177"/>
      <c r="M245" s="178" t="s">
        <v>1</v>
      </c>
      <c r="N245" s="179" t="s">
        <v>37</v>
      </c>
      <c r="O245" s="149">
        <v>0</v>
      </c>
      <c r="P245" s="149">
        <f t="shared" si="41"/>
        <v>0</v>
      </c>
      <c r="Q245" s="149">
        <v>0</v>
      </c>
      <c r="R245" s="149">
        <f t="shared" si="42"/>
        <v>0</v>
      </c>
      <c r="S245" s="149">
        <v>0</v>
      </c>
      <c r="T245" s="150">
        <f t="shared" si="43"/>
        <v>0</v>
      </c>
      <c r="AR245" s="151" t="s">
        <v>917</v>
      </c>
      <c r="AT245" s="151" t="s">
        <v>408</v>
      </c>
      <c r="AU245" s="151" t="s">
        <v>83</v>
      </c>
      <c r="AY245" s="17" t="s">
        <v>148</v>
      </c>
      <c r="BE245" s="152">
        <f t="shared" si="44"/>
        <v>0</v>
      </c>
      <c r="BF245" s="152">
        <f t="shared" si="45"/>
        <v>54.56</v>
      </c>
      <c r="BG245" s="152">
        <f t="shared" si="46"/>
        <v>0</v>
      </c>
      <c r="BH245" s="152">
        <f t="shared" si="47"/>
        <v>0</v>
      </c>
      <c r="BI245" s="152">
        <f t="shared" si="48"/>
        <v>0</v>
      </c>
      <c r="BJ245" s="17" t="s">
        <v>83</v>
      </c>
      <c r="BK245" s="152">
        <f t="shared" si="49"/>
        <v>54.56</v>
      </c>
      <c r="BL245" s="17" t="s">
        <v>304</v>
      </c>
      <c r="BM245" s="151" t="s">
        <v>1159</v>
      </c>
    </row>
    <row r="246" spans="2:65" s="1" customFormat="1" ht="24.25" customHeight="1">
      <c r="B246" s="139"/>
      <c r="C246" s="170" t="s">
        <v>714</v>
      </c>
      <c r="D246" s="170" t="s">
        <v>408</v>
      </c>
      <c r="E246" s="171" t="s">
        <v>1160</v>
      </c>
      <c r="F246" s="172" t="s">
        <v>1161</v>
      </c>
      <c r="G246" s="173" t="s">
        <v>185</v>
      </c>
      <c r="H246" s="174">
        <v>62</v>
      </c>
      <c r="I246" s="175">
        <v>0.88</v>
      </c>
      <c r="J246" s="175">
        <f t="shared" si="40"/>
        <v>54.56</v>
      </c>
      <c r="K246" s="176"/>
      <c r="L246" s="177"/>
      <c r="M246" s="178" t="s">
        <v>1</v>
      </c>
      <c r="N246" s="179" t="s">
        <v>37</v>
      </c>
      <c r="O246" s="149">
        <v>0</v>
      </c>
      <c r="P246" s="149">
        <f t="shared" si="41"/>
        <v>0</v>
      </c>
      <c r="Q246" s="149">
        <v>0</v>
      </c>
      <c r="R246" s="149">
        <f t="shared" si="42"/>
        <v>0</v>
      </c>
      <c r="S246" s="149">
        <v>0</v>
      </c>
      <c r="T246" s="150">
        <f t="shared" si="43"/>
        <v>0</v>
      </c>
      <c r="AR246" s="151" t="s">
        <v>917</v>
      </c>
      <c r="AT246" s="151" t="s">
        <v>408</v>
      </c>
      <c r="AU246" s="151" t="s">
        <v>83</v>
      </c>
      <c r="AY246" s="17" t="s">
        <v>148</v>
      </c>
      <c r="BE246" s="152">
        <f t="shared" si="44"/>
        <v>0</v>
      </c>
      <c r="BF246" s="152">
        <f t="shared" si="45"/>
        <v>54.56</v>
      </c>
      <c r="BG246" s="152">
        <f t="shared" si="46"/>
        <v>0</v>
      </c>
      <c r="BH246" s="152">
        <f t="shared" si="47"/>
        <v>0</v>
      </c>
      <c r="BI246" s="152">
        <f t="shared" si="48"/>
        <v>0</v>
      </c>
      <c r="BJ246" s="17" t="s">
        <v>83</v>
      </c>
      <c r="BK246" s="152">
        <f t="shared" si="49"/>
        <v>54.56</v>
      </c>
      <c r="BL246" s="17" t="s">
        <v>304</v>
      </c>
      <c r="BM246" s="151" t="s">
        <v>1162</v>
      </c>
    </row>
    <row r="247" spans="2:65" s="1" customFormat="1" ht="16.5" customHeight="1">
      <c r="B247" s="139"/>
      <c r="C247" s="170" t="s">
        <v>1163</v>
      </c>
      <c r="D247" s="170" t="s">
        <v>408</v>
      </c>
      <c r="E247" s="171" t="s">
        <v>1164</v>
      </c>
      <c r="F247" s="172" t="s">
        <v>1165</v>
      </c>
      <c r="G247" s="173" t="s">
        <v>185</v>
      </c>
      <c r="H247" s="174">
        <v>3</v>
      </c>
      <c r="I247" s="175">
        <v>2.2000000000000002</v>
      </c>
      <c r="J247" s="175">
        <f t="shared" si="40"/>
        <v>6.6</v>
      </c>
      <c r="K247" s="176"/>
      <c r="L247" s="177"/>
      <c r="M247" s="178" t="s">
        <v>1</v>
      </c>
      <c r="N247" s="179" t="s">
        <v>37</v>
      </c>
      <c r="O247" s="149">
        <v>0</v>
      </c>
      <c r="P247" s="149">
        <f t="shared" si="41"/>
        <v>0</v>
      </c>
      <c r="Q247" s="149">
        <v>0</v>
      </c>
      <c r="R247" s="149">
        <f t="shared" si="42"/>
        <v>0</v>
      </c>
      <c r="S247" s="149">
        <v>0</v>
      </c>
      <c r="T247" s="150">
        <f t="shared" si="43"/>
        <v>0</v>
      </c>
      <c r="AR247" s="151" t="s">
        <v>917</v>
      </c>
      <c r="AT247" s="151" t="s">
        <v>408</v>
      </c>
      <c r="AU247" s="151" t="s">
        <v>83</v>
      </c>
      <c r="AY247" s="17" t="s">
        <v>148</v>
      </c>
      <c r="BE247" s="152">
        <f t="shared" si="44"/>
        <v>0</v>
      </c>
      <c r="BF247" s="152">
        <f t="shared" si="45"/>
        <v>6.6</v>
      </c>
      <c r="BG247" s="152">
        <f t="shared" si="46"/>
        <v>0</v>
      </c>
      <c r="BH247" s="152">
        <f t="shared" si="47"/>
        <v>0</v>
      </c>
      <c r="BI247" s="152">
        <f t="shared" si="48"/>
        <v>0</v>
      </c>
      <c r="BJ247" s="17" t="s">
        <v>83</v>
      </c>
      <c r="BK247" s="152">
        <f t="shared" si="49"/>
        <v>6.6</v>
      </c>
      <c r="BL247" s="17" t="s">
        <v>304</v>
      </c>
      <c r="BM247" s="151" t="s">
        <v>1166</v>
      </c>
    </row>
    <row r="248" spans="2:65" s="1" customFormat="1" ht="16.5" customHeight="1">
      <c r="B248" s="139"/>
      <c r="C248" s="170" t="s">
        <v>717</v>
      </c>
      <c r="D248" s="170" t="s">
        <v>408</v>
      </c>
      <c r="E248" s="171" t="s">
        <v>1167</v>
      </c>
      <c r="F248" s="172" t="s">
        <v>1168</v>
      </c>
      <c r="G248" s="173" t="s">
        <v>185</v>
      </c>
      <c r="H248" s="174">
        <v>1</v>
      </c>
      <c r="I248" s="175">
        <v>2.2000000000000002</v>
      </c>
      <c r="J248" s="175">
        <f t="shared" si="40"/>
        <v>2.2000000000000002</v>
      </c>
      <c r="K248" s="176"/>
      <c r="L248" s="177"/>
      <c r="M248" s="178" t="s">
        <v>1</v>
      </c>
      <c r="N248" s="179" t="s">
        <v>37</v>
      </c>
      <c r="O248" s="149">
        <v>0</v>
      </c>
      <c r="P248" s="149">
        <f t="shared" si="41"/>
        <v>0</v>
      </c>
      <c r="Q248" s="149">
        <v>0</v>
      </c>
      <c r="R248" s="149">
        <f t="shared" si="42"/>
        <v>0</v>
      </c>
      <c r="S248" s="149">
        <v>0</v>
      </c>
      <c r="T248" s="150">
        <f t="shared" si="43"/>
        <v>0</v>
      </c>
      <c r="AR248" s="151" t="s">
        <v>917</v>
      </c>
      <c r="AT248" s="151" t="s">
        <v>408</v>
      </c>
      <c r="AU248" s="151" t="s">
        <v>83</v>
      </c>
      <c r="AY248" s="17" t="s">
        <v>148</v>
      </c>
      <c r="BE248" s="152">
        <f t="shared" si="44"/>
        <v>0</v>
      </c>
      <c r="BF248" s="152">
        <f t="shared" si="45"/>
        <v>2.2000000000000002</v>
      </c>
      <c r="BG248" s="152">
        <f t="shared" si="46"/>
        <v>0</v>
      </c>
      <c r="BH248" s="152">
        <f t="shared" si="47"/>
        <v>0</v>
      </c>
      <c r="BI248" s="152">
        <f t="shared" si="48"/>
        <v>0</v>
      </c>
      <c r="BJ248" s="17" t="s">
        <v>83</v>
      </c>
      <c r="BK248" s="152">
        <f t="shared" si="49"/>
        <v>2.2000000000000002</v>
      </c>
      <c r="BL248" s="17" t="s">
        <v>304</v>
      </c>
      <c r="BM248" s="151" t="s">
        <v>1169</v>
      </c>
    </row>
    <row r="249" spans="2:65" s="1" customFormat="1" ht="16.5" customHeight="1">
      <c r="B249" s="139"/>
      <c r="C249" s="170" t="s">
        <v>1170</v>
      </c>
      <c r="D249" s="170" t="s">
        <v>408</v>
      </c>
      <c r="E249" s="171" t="s">
        <v>1171</v>
      </c>
      <c r="F249" s="172" t="s">
        <v>1172</v>
      </c>
      <c r="G249" s="173" t="s">
        <v>185</v>
      </c>
      <c r="H249" s="174">
        <v>1</v>
      </c>
      <c r="I249" s="175">
        <v>2.2000000000000002</v>
      </c>
      <c r="J249" s="175">
        <f t="shared" si="40"/>
        <v>2.2000000000000002</v>
      </c>
      <c r="K249" s="176"/>
      <c r="L249" s="177"/>
      <c r="M249" s="178" t="s">
        <v>1</v>
      </c>
      <c r="N249" s="179" t="s">
        <v>37</v>
      </c>
      <c r="O249" s="149">
        <v>0</v>
      </c>
      <c r="P249" s="149">
        <f t="shared" si="41"/>
        <v>0</v>
      </c>
      <c r="Q249" s="149">
        <v>0</v>
      </c>
      <c r="R249" s="149">
        <f t="shared" si="42"/>
        <v>0</v>
      </c>
      <c r="S249" s="149">
        <v>0</v>
      </c>
      <c r="T249" s="150">
        <f t="shared" si="43"/>
        <v>0</v>
      </c>
      <c r="AR249" s="151" t="s">
        <v>917</v>
      </c>
      <c r="AT249" s="151" t="s">
        <v>408</v>
      </c>
      <c r="AU249" s="151" t="s">
        <v>83</v>
      </c>
      <c r="AY249" s="17" t="s">
        <v>148</v>
      </c>
      <c r="BE249" s="152">
        <f t="shared" si="44"/>
        <v>0</v>
      </c>
      <c r="BF249" s="152">
        <f t="shared" si="45"/>
        <v>2.2000000000000002</v>
      </c>
      <c r="BG249" s="152">
        <f t="shared" si="46"/>
        <v>0</v>
      </c>
      <c r="BH249" s="152">
        <f t="shared" si="47"/>
        <v>0</v>
      </c>
      <c r="BI249" s="152">
        <f t="shared" si="48"/>
        <v>0</v>
      </c>
      <c r="BJ249" s="17" t="s">
        <v>83</v>
      </c>
      <c r="BK249" s="152">
        <f t="shared" si="49"/>
        <v>2.2000000000000002</v>
      </c>
      <c r="BL249" s="17" t="s">
        <v>304</v>
      </c>
      <c r="BM249" s="151" t="s">
        <v>1173</v>
      </c>
    </row>
    <row r="250" spans="2:65" s="1" customFormat="1" ht="16.5" customHeight="1">
      <c r="B250" s="139"/>
      <c r="C250" s="170" t="s">
        <v>721</v>
      </c>
      <c r="D250" s="170" t="s">
        <v>408</v>
      </c>
      <c r="E250" s="171" t="s">
        <v>1174</v>
      </c>
      <c r="F250" s="172" t="s">
        <v>1175</v>
      </c>
      <c r="G250" s="173" t="s">
        <v>185</v>
      </c>
      <c r="H250" s="174">
        <v>3</v>
      </c>
      <c r="I250" s="175">
        <v>3.52</v>
      </c>
      <c r="J250" s="175">
        <f t="shared" si="40"/>
        <v>10.56</v>
      </c>
      <c r="K250" s="176"/>
      <c r="L250" s="177"/>
      <c r="M250" s="178" t="s">
        <v>1</v>
      </c>
      <c r="N250" s="179" t="s">
        <v>37</v>
      </c>
      <c r="O250" s="149">
        <v>0</v>
      </c>
      <c r="P250" s="149">
        <f t="shared" si="41"/>
        <v>0</v>
      </c>
      <c r="Q250" s="149">
        <v>0</v>
      </c>
      <c r="R250" s="149">
        <f t="shared" si="42"/>
        <v>0</v>
      </c>
      <c r="S250" s="149">
        <v>0</v>
      </c>
      <c r="T250" s="150">
        <f t="shared" si="43"/>
        <v>0</v>
      </c>
      <c r="AR250" s="151" t="s">
        <v>917</v>
      </c>
      <c r="AT250" s="151" t="s">
        <v>408</v>
      </c>
      <c r="AU250" s="151" t="s">
        <v>83</v>
      </c>
      <c r="AY250" s="17" t="s">
        <v>148</v>
      </c>
      <c r="BE250" s="152">
        <f t="shared" si="44"/>
        <v>0</v>
      </c>
      <c r="BF250" s="152">
        <f t="shared" si="45"/>
        <v>10.56</v>
      </c>
      <c r="BG250" s="152">
        <f t="shared" si="46"/>
        <v>0</v>
      </c>
      <c r="BH250" s="152">
        <f t="shared" si="47"/>
        <v>0</v>
      </c>
      <c r="BI250" s="152">
        <f t="shared" si="48"/>
        <v>0</v>
      </c>
      <c r="BJ250" s="17" t="s">
        <v>83</v>
      </c>
      <c r="BK250" s="152">
        <f t="shared" si="49"/>
        <v>10.56</v>
      </c>
      <c r="BL250" s="17" t="s">
        <v>304</v>
      </c>
      <c r="BM250" s="151" t="s">
        <v>1176</v>
      </c>
    </row>
    <row r="251" spans="2:65" s="1" customFormat="1" ht="16.5" customHeight="1">
      <c r="B251" s="139"/>
      <c r="C251" s="170" t="s">
        <v>1177</v>
      </c>
      <c r="D251" s="170" t="s">
        <v>408</v>
      </c>
      <c r="E251" s="171" t="s">
        <v>1178</v>
      </c>
      <c r="F251" s="172" t="s">
        <v>1179</v>
      </c>
      <c r="G251" s="173" t="s">
        <v>185</v>
      </c>
      <c r="H251" s="174">
        <v>1</v>
      </c>
      <c r="I251" s="175">
        <v>3.52</v>
      </c>
      <c r="J251" s="175">
        <f t="shared" si="40"/>
        <v>3.52</v>
      </c>
      <c r="K251" s="176"/>
      <c r="L251" s="177"/>
      <c r="M251" s="178" t="s">
        <v>1</v>
      </c>
      <c r="N251" s="179" t="s">
        <v>37</v>
      </c>
      <c r="O251" s="149">
        <v>0</v>
      </c>
      <c r="P251" s="149">
        <f t="shared" si="41"/>
        <v>0</v>
      </c>
      <c r="Q251" s="149">
        <v>0</v>
      </c>
      <c r="R251" s="149">
        <f t="shared" si="42"/>
        <v>0</v>
      </c>
      <c r="S251" s="149">
        <v>0</v>
      </c>
      <c r="T251" s="150">
        <f t="shared" si="43"/>
        <v>0</v>
      </c>
      <c r="AR251" s="151" t="s">
        <v>917</v>
      </c>
      <c r="AT251" s="151" t="s">
        <v>408</v>
      </c>
      <c r="AU251" s="151" t="s">
        <v>83</v>
      </c>
      <c r="AY251" s="17" t="s">
        <v>148</v>
      </c>
      <c r="BE251" s="152">
        <f t="shared" si="44"/>
        <v>0</v>
      </c>
      <c r="BF251" s="152">
        <f t="shared" si="45"/>
        <v>3.52</v>
      </c>
      <c r="BG251" s="152">
        <f t="shared" si="46"/>
        <v>0</v>
      </c>
      <c r="BH251" s="152">
        <f t="shared" si="47"/>
        <v>0</v>
      </c>
      <c r="BI251" s="152">
        <f t="shared" si="48"/>
        <v>0</v>
      </c>
      <c r="BJ251" s="17" t="s">
        <v>83</v>
      </c>
      <c r="BK251" s="152">
        <f t="shared" si="49"/>
        <v>3.52</v>
      </c>
      <c r="BL251" s="17" t="s">
        <v>304</v>
      </c>
      <c r="BM251" s="151" t="s">
        <v>1180</v>
      </c>
    </row>
    <row r="252" spans="2:65" s="1" customFormat="1" ht="16.5" customHeight="1">
      <c r="B252" s="139"/>
      <c r="C252" s="170" t="s">
        <v>724</v>
      </c>
      <c r="D252" s="170" t="s">
        <v>408</v>
      </c>
      <c r="E252" s="171" t="s">
        <v>1181</v>
      </c>
      <c r="F252" s="172" t="s">
        <v>1182</v>
      </c>
      <c r="G252" s="173" t="s">
        <v>185</v>
      </c>
      <c r="H252" s="174">
        <v>1</v>
      </c>
      <c r="I252" s="175">
        <v>3.52</v>
      </c>
      <c r="J252" s="175">
        <f t="shared" si="40"/>
        <v>3.52</v>
      </c>
      <c r="K252" s="176"/>
      <c r="L252" s="177"/>
      <c r="M252" s="178" t="s">
        <v>1</v>
      </c>
      <c r="N252" s="179" t="s">
        <v>37</v>
      </c>
      <c r="O252" s="149">
        <v>0</v>
      </c>
      <c r="P252" s="149">
        <f t="shared" si="41"/>
        <v>0</v>
      </c>
      <c r="Q252" s="149">
        <v>0</v>
      </c>
      <c r="R252" s="149">
        <f t="shared" si="42"/>
        <v>0</v>
      </c>
      <c r="S252" s="149">
        <v>0</v>
      </c>
      <c r="T252" s="150">
        <f t="shared" si="43"/>
        <v>0</v>
      </c>
      <c r="AR252" s="151" t="s">
        <v>917</v>
      </c>
      <c r="AT252" s="151" t="s">
        <v>408</v>
      </c>
      <c r="AU252" s="151" t="s">
        <v>83</v>
      </c>
      <c r="AY252" s="17" t="s">
        <v>148</v>
      </c>
      <c r="BE252" s="152">
        <f t="shared" si="44"/>
        <v>0</v>
      </c>
      <c r="BF252" s="152">
        <f t="shared" si="45"/>
        <v>3.52</v>
      </c>
      <c r="BG252" s="152">
        <f t="shared" si="46"/>
        <v>0</v>
      </c>
      <c r="BH252" s="152">
        <f t="shared" si="47"/>
        <v>0</v>
      </c>
      <c r="BI252" s="152">
        <f t="shared" si="48"/>
        <v>0</v>
      </c>
      <c r="BJ252" s="17" t="s">
        <v>83</v>
      </c>
      <c r="BK252" s="152">
        <f t="shared" si="49"/>
        <v>3.52</v>
      </c>
      <c r="BL252" s="17" t="s">
        <v>304</v>
      </c>
      <c r="BM252" s="151" t="s">
        <v>1183</v>
      </c>
    </row>
    <row r="253" spans="2:65" s="1" customFormat="1" ht="16.5" customHeight="1">
      <c r="B253" s="139"/>
      <c r="C253" s="140" t="s">
        <v>1184</v>
      </c>
      <c r="D253" s="140" t="s">
        <v>151</v>
      </c>
      <c r="E253" s="141" t="s">
        <v>1185</v>
      </c>
      <c r="F253" s="142" t="s">
        <v>1186</v>
      </c>
      <c r="G253" s="143" t="s">
        <v>292</v>
      </c>
      <c r="H253" s="144">
        <v>1</v>
      </c>
      <c r="I253" s="145">
        <v>208.54</v>
      </c>
      <c r="J253" s="145">
        <f t="shared" si="40"/>
        <v>208.54</v>
      </c>
      <c r="K253" s="146"/>
      <c r="L253" s="29"/>
      <c r="M253" s="147" t="s">
        <v>1</v>
      </c>
      <c r="N253" s="148" t="s">
        <v>37</v>
      </c>
      <c r="O253" s="149">
        <v>0</v>
      </c>
      <c r="P253" s="149">
        <f t="shared" si="41"/>
        <v>0</v>
      </c>
      <c r="Q253" s="149">
        <v>0</v>
      </c>
      <c r="R253" s="149">
        <f t="shared" si="42"/>
        <v>0</v>
      </c>
      <c r="S253" s="149">
        <v>0</v>
      </c>
      <c r="T253" s="150">
        <f t="shared" si="43"/>
        <v>0</v>
      </c>
      <c r="AR253" s="151" t="s">
        <v>304</v>
      </c>
      <c r="AT253" s="151" t="s">
        <v>151</v>
      </c>
      <c r="AU253" s="151" t="s">
        <v>83</v>
      </c>
      <c r="AY253" s="17" t="s">
        <v>148</v>
      </c>
      <c r="BE253" s="152">
        <f t="shared" si="44"/>
        <v>0</v>
      </c>
      <c r="BF253" s="152">
        <f t="shared" si="45"/>
        <v>208.54</v>
      </c>
      <c r="BG253" s="152">
        <f t="shared" si="46"/>
        <v>0</v>
      </c>
      <c r="BH253" s="152">
        <f t="shared" si="47"/>
        <v>0</v>
      </c>
      <c r="BI253" s="152">
        <f t="shared" si="48"/>
        <v>0</v>
      </c>
      <c r="BJ253" s="17" t="s">
        <v>83</v>
      </c>
      <c r="BK253" s="152">
        <f t="shared" si="49"/>
        <v>208.54</v>
      </c>
      <c r="BL253" s="17" t="s">
        <v>304</v>
      </c>
      <c r="BM253" s="151" t="s">
        <v>1187</v>
      </c>
    </row>
    <row r="254" spans="2:65" s="11" customFormat="1" ht="22.75" customHeight="1">
      <c r="B254" s="128"/>
      <c r="D254" s="129" t="s">
        <v>70</v>
      </c>
      <c r="E254" s="137" t="s">
        <v>1188</v>
      </c>
      <c r="F254" s="137" t="s">
        <v>1189</v>
      </c>
      <c r="J254" s="138">
        <f>BK254</f>
        <v>261.76</v>
      </c>
      <c r="L254" s="128"/>
      <c r="M254" s="132"/>
      <c r="P254" s="133">
        <f>SUM(P255:P256)</f>
        <v>0</v>
      </c>
      <c r="R254" s="133">
        <f>SUM(R255:R256)</f>
        <v>0</v>
      </c>
      <c r="T254" s="134">
        <f>SUM(T255:T256)</f>
        <v>0</v>
      </c>
      <c r="AR254" s="129" t="s">
        <v>163</v>
      </c>
      <c r="AT254" s="135" t="s">
        <v>70</v>
      </c>
      <c r="AU254" s="135" t="s">
        <v>12</v>
      </c>
      <c r="AY254" s="129" t="s">
        <v>148</v>
      </c>
      <c r="BK254" s="136">
        <f>SUM(BK255:BK256)</f>
        <v>261.76</v>
      </c>
    </row>
    <row r="255" spans="2:65" s="1" customFormat="1" ht="24.25" customHeight="1">
      <c r="B255" s="139"/>
      <c r="C255" s="140" t="s">
        <v>728</v>
      </c>
      <c r="D255" s="140" t="s">
        <v>151</v>
      </c>
      <c r="E255" s="141" t="s">
        <v>1190</v>
      </c>
      <c r="F255" s="142" t="s">
        <v>1191</v>
      </c>
      <c r="G255" s="143" t="s">
        <v>185</v>
      </c>
      <c r="H255" s="144">
        <v>4</v>
      </c>
      <c r="I255" s="145">
        <v>15.88</v>
      </c>
      <c r="J255" s="145">
        <f>ROUND(I255*H255,2)</f>
        <v>63.52</v>
      </c>
      <c r="K255" s="146"/>
      <c r="L255" s="29"/>
      <c r="M255" s="147" t="s">
        <v>1</v>
      </c>
      <c r="N255" s="148" t="s">
        <v>37</v>
      </c>
      <c r="O255" s="149">
        <v>0</v>
      </c>
      <c r="P255" s="149">
        <f>O255*H255</f>
        <v>0</v>
      </c>
      <c r="Q255" s="149">
        <v>0</v>
      </c>
      <c r="R255" s="149">
        <f>Q255*H255</f>
        <v>0</v>
      </c>
      <c r="S255" s="149">
        <v>0</v>
      </c>
      <c r="T255" s="150">
        <f>S255*H255</f>
        <v>0</v>
      </c>
      <c r="AR255" s="151" t="s">
        <v>304</v>
      </c>
      <c r="AT255" s="151" t="s">
        <v>151</v>
      </c>
      <c r="AU255" s="151" t="s">
        <v>83</v>
      </c>
      <c r="AY255" s="17" t="s">
        <v>148</v>
      </c>
      <c r="BE255" s="152">
        <f>IF(N255="základná",J255,0)</f>
        <v>0</v>
      </c>
      <c r="BF255" s="152">
        <f>IF(N255="znížená",J255,0)</f>
        <v>63.52</v>
      </c>
      <c r="BG255" s="152">
        <f>IF(N255="zákl. prenesená",J255,0)</f>
        <v>0</v>
      </c>
      <c r="BH255" s="152">
        <f>IF(N255="zníž. prenesená",J255,0)</f>
        <v>0</v>
      </c>
      <c r="BI255" s="152">
        <f>IF(N255="nulová",J255,0)</f>
        <v>0</v>
      </c>
      <c r="BJ255" s="17" t="s">
        <v>83</v>
      </c>
      <c r="BK255" s="152">
        <f>ROUND(I255*H255,2)</f>
        <v>63.52</v>
      </c>
      <c r="BL255" s="17" t="s">
        <v>304</v>
      </c>
      <c r="BM255" s="151" t="s">
        <v>1192</v>
      </c>
    </row>
    <row r="256" spans="2:65" s="1" customFormat="1" ht="24.25" customHeight="1">
      <c r="B256" s="139"/>
      <c r="C256" s="170" t="s">
        <v>1193</v>
      </c>
      <c r="D256" s="170" t="s">
        <v>408</v>
      </c>
      <c r="E256" s="171" t="s">
        <v>1194</v>
      </c>
      <c r="F256" s="172" t="s">
        <v>1195</v>
      </c>
      <c r="G256" s="173" t="s">
        <v>185</v>
      </c>
      <c r="H256" s="174">
        <v>4</v>
      </c>
      <c r="I256" s="175">
        <v>49.56</v>
      </c>
      <c r="J256" s="175">
        <f>ROUND(I256*H256,2)</f>
        <v>198.24</v>
      </c>
      <c r="K256" s="176"/>
      <c r="L256" s="177"/>
      <c r="M256" s="178" t="s">
        <v>1</v>
      </c>
      <c r="N256" s="179" t="s">
        <v>37</v>
      </c>
      <c r="O256" s="149">
        <v>0</v>
      </c>
      <c r="P256" s="149">
        <f>O256*H256</f>
        <v>0</v>
      </c>
      <c r="Q256" s="149">
        <v>0</v>
      </c>
      <c r="R256" s="149">
        <f>Q256*H256</f>
        <v>0</v>
      </c>
      <c r="S256" s="149">
        <v>0</v>
      </c>
      <c r="T256" s="150">
        <f>S256*H256</f>
        <v>0</v>
      </c>
      <c r="AR256" s="151" t="s">
        <v>917</v>
      </c>
      <c r="AT256" s="151" t="s">
        <v>408</v>
      </c>
      <c r="AU256" s="151" t="s">
        <v>83</v>
      </c>
      <c r="AY256" s="17" t="s">
        <v>148</v>
      </c>
      <c r="BE256" s="152">
        <f>IF(N256="základná",J256,0)</f>
        <v>0</v>
      </c>
      <c r="BF256" s="152">
        <f>IF(N256="znížená",J256,0)</f>
        <v>198.24</v>
      </c>
      <c r="BG256" s="152">
        <f>IF(N256="zákl. prenesená",J256,0)</f>
        <v>0</v>
      </c>
      <c r="BH256" s="152">
        <f>IF(N256="zníž. prenesená",J256,0)</f>
        <v>0</v>
      </c>
      <c r="BI256" s="152">
        <f>IF(N256="nulová",J256,0)</f>
        <v>0</v>
      </c>
      <c r="BJ256" s="17" t="s">
        <v>83</v>
      </c>
      <c r="BK256" s="152">
        <f>ROUND(I256*H256,2)</f>
        <v>198.24</v>
      </c>
      <c r="BL256" s="17" t="s">
        <v>304</v>
      </c>
      <c r="BM256" s="151" t="s">
        <v>1196</v>
      </c>
    </row>
    <row r="257" spans="2:65" s="11" customFormat="1" ht="22.75" customHeight="1">
      <c r="B257" s="128"/>
      <c r="D257" s="129" t="s">
        <v>70</v>
      </c>
      <c r="E257" s="137" t="s">
        <v>1197</v>
      </c>
      <c r="F257" s="137" t="s">
        <v>1198</v>
      </c>
      <c r="J257" s="138">
        <f>BK257</f>
        <v>1188</v>
      </c>
      <c r="L257" s="128"/>
      <c r="M257" s="132"/>
      <c r="P257" s="133">
        <f>SUM(P258:P259)</f>
        <v>0</v>
      </c>
      <c r="R257" s="133">
        <f>SUM(R258:R259)</f>
        <v>0</v>
      </c>
      <c r="T257" s="134">
        <f>SUM(T258:T259)</f>
        <v>0</v>
      </c>
      <c r="AR257" s="129" t="s">
        <v>163</v>
      </c>
      <c r="AT257" s="135" t="s">
        <v>70</v>
      </c>
      <c r="AU257" s="135" t="s">
        <v>12</v>
      </c>
      <c r="AY257" s="129" t="s">
        <v>148</v>
      </c>
      <c r="BK257" s="136">
        <f>SUM(BK258:BK259)</f>
        <v>1188</v>
      </c>
    </row>
    <row r="258" spans="2:65" s="1" customFormat="1" ht="16.5" customHeight="1">
      <c r="B258" s="139"/>
      <c r="C258" s="140" t="s">
        <v>731</v>
      </c>
      <c r="D258" s="140" t="s">
        <v>151</v>
      </c>
      <c r="E258" s="141" t="s">
        <v>1199</v>
      </c>
      <c r="F258" s="142" t="s">
        <v>1200</v>
      </c>
      <c r="G258" s="143" t="s">
        <v>185</v>
      </c>
      <c r="H258" s="144">
        <v>1</v>
      </c>
      <c r="I258" s="145">
        <v>792</v>
      </c>
      <c r="J258" s="145">
        <f>ROUND(I258*H258,2)</f>
        <v>792</v>
      </c>
      <c r="K258" s="146"/>
      <c r="L258" s="29"/>
      <c r="M258" s="147" t="s">
        <v>1</v>
      </c>
      <c r="N258" s="148" t="s">
        <v>37</v>
      </c>
      <c r="O258" s="149">
        <v>0</v>
      </c>
      <c r="P258" s="149">
        <f>O258*H258</f>
        <v>0</v>
      </c>
      <c r="Q258" s="149">
        <v>0</v>
      </c>
      <c r="R258" s="149">
        <f>Q258*H258</f>
        <v>0</v>
      </c>
      <c r="S258" s="149">
        <v>0</v>
      </c>
      <c r="T258" s="150">
        <f>S258*H258</f>
        <v>0</v>
      </c>
      <c r="AR258" s="151" t="s">
        <v>304</v>
      </c>
      <c r="AT258" s="151" t="s">
        <v>151</v>
      </c>
      <c r="AU258" s="151" t="s">
        <v>83</v>
      </c>
      <c r="AY258" s="17" t="s">
        <v>148</v>
      </c>
      <c r="BE258" s="152">
        <f>IF(N258="základná",J258,0)</f>
        <v>0</v>
      </c>
      <c r="BF258" s="152">
        <f>IF(N258="znížená",J258,0)</f>
        <v>792</v>
      </c>
      <c r="BG258" s="152">
        <f>IF(N258="zákl. prenesená",J258,0)</f>
        <v>0</v>
      </c>
      <c r="BH258" s="152">
        <f>IF(N258="zníž. prenesená",J258,0)</f>
        <v>0</v>
      </c>
      <c r="BI258" s="152">
        <f>IF(N258="nulová",J258,0)</f>
        <v>0</v>
      </c>
      <c r="BJ258" s="17" t="s">
        <v>83</v>
      </c>
      <c r="BK258" s="152">
        <f>ROUND(I258*H258,2)</f>
        <v>792</v>
      </c>
      <c r="BL258" s="17" t="s">
        <v>304</v>
      </c>
      <c r="BM258" s="151" t="s">
        <v>917</v>
      </c>
    </row>
    <row r="259" spans="2:65" s="1" customFormat="1" ht="16.5" customHeight="1">
      <c r="B259" s="139"/>
      <c r="C259" s="140" t="s">
        <v>1201</v>
      </c>
      <c r="D259" s="140" t="s">
        <v>151</v>
      </c>
      <c r="E259" s="141" t="s">
        <v>1202</v>
      </c>
      <c r="F259" s="142" t="s">
        <v>1203</v>
      </c>
      <c r="G259" s="143" t="s">
        <v>185</v>
      </c>
      <c r="H259" s="144">
        <v>1</v>
      </c>
      <c r="I259" s="145">
        <v>396</v>
      </c>
      <c r="J259" s="145">
        <f>ROUND(I259*H259,2)</f>
        <v>396</v>
      </c>
      <c r="K259" s="146"/>
      <c r="L259" s="29"/>
      <c r="M259" s="147" t="s">
        <v>1</v>
      </c>
      <c r="N259" s="148" t="s">
        <v>37</v>
      </c>
      <c r="O259" s="149">
        <v>0</v>
      </c>
      <c r="P259" s="149">
        <f>O259*H259</f>
        <v>0</v>
      </c>
      <c r="Q259" s="149">
        <v>0</v>
      </c>
      <c r="R259" s="149">
        <f>Q259*H259</f>
        <v>0</v>
      </c>
      <c r="S259" s="149">
        <v>0</v>
      </c>
      <c r="T259" s="150">
        <f>S259*H259</f>
        <v>0</v>
      </c>
      <c r="AR259" s="151" t="s">
        <v>304</v>
      </c>
      <c r="AT259" s="151" t="s">
        <v>151</v>
      </c>
      <c r="AU259" s="151" t="s">
        <v>83</v>
      </c>
      <c r="AY259" s="17" t="s">
        <v>148</v>
      </c>
      <c r="BE259" s="152">
        <f>IF(N259="základná",J259,0)</f>
        <v>0</v>
      </c>
      <c r="BF259" s="152">
        <f>IF(N259="znížená",J259,0)</f>
        <v>396</v>
      </c>
      <c r="BG259" s="152">
        <f>IF(N259="zákl. prenesená",J259,0)</f>
        <v>0</v>
      </c>
      <c r="BH259" s="152">
        <f>IF(N259="zníž. prenesená",J259,0)</f>
        <v>0</v>
      </c>
      <c r="BI259" s="152">
        <f>IF(N259="nulová",J259,0)</f>
        <v>0</v>
      </c>
      <c r="BJ259" s="17" t="s">
        <v>83</v>
      </c>
      <c r="BK259" s="152">
        <f>ROUND(I259*H259,2)</f>
        <v>396</v>
      </c>
      <c r="BL259" s="17" t="s">
        <v>304</v>
      </c>
      <c r="BM259" s="151" t="s">
        <v>1204</v>
      </c>
    </row>
    <row r="260" spans="2:65" s="11" customFormat="1" ht="26" customHeight="1">
      <c r="B260" s="128"/>
      <c r="D260" s="129" t="s">
        <v>70</v>
      </c>
      <c r="E260" s="130" t="s">
        <v>352</v>
      </c>
      <c r="F260" s="130" t="s">
        <v>353</v>
      </c>
      <c r="J260" s="131">
        <f>BK260</f>
        <v>1492.6399999999999</v>
      </c>
      <c r="L260" s="128"/>
      <c r="M260" s="132"/>
      <c r="P260" s="133">
        <f>SUM(P261:P263)</f>
        <v>0</v>
      </c>
      <c r="R260" s="133">
        <f>SUM(R261:R263)</f>
        <v>0</v>
      </c>
      <c r="T260" s="134">
        <f>SUM(T261:T263)</f>
        <v>0</v>
      </c>
      <c r="AR260" s="129" t="s">
        <v>173</v>
      </c>
      <c r="AT260" s="135" t="s">
        <v>70</v>
      </c>
      <c r="AU260" s="135" t="s">
        <v>71</v>
      </c>
      <c r="AY260" s="129" t="s">
        <v>148</v>
      </c>
      <c r="BK260" s="136">
        <f>SUM(BK261:BK263)</f>
        <v>1492.6399999999999</v>
      </c>
    </row>
    <row r="261" spans="2:65" s="1" customFormat="1" ht="21.75" customHeight="1">
      <c r="B261" s="139"/>
      <c r="C261" s="140" t="s">
        <v>735</v>
      </c>
      <c r="D261" s="140" t="s">
        <v>151</v>
      </c>
      <c r="E261" s="141" t="s">
        <v>1205</v>
      </c>
      <c r="F261" s="142" t="s">
        <v>1206</v>
      </c>
      <c r="G261" s="143" t="s">
        <v>523</v>
      </c>
      <c r="H261" s="144">
        <v>1</v>
      </c>
      <c r="I261" s="145">
        <v>436.64</v>
      </c>
      <c r="J261" s="145">
        <f>ROUND(I261*H261,2)</f>
        <v>436.64</v>
      </c>
      <c r="K261" s="146"/>
      <c r="L261" s="29"/>
      <c r="M261" s="147" t="s">
        <v>1</v>
      </c>
      <c r="N261" s="148" t="s">
        <v>37</v>
      </c>
      <c r="O261" s="149">
        <v>0</v>
      </c>
      <c r="P261" s="149">
        <f>O261*H261</f>
        <v>0</v>
      </c>
      <c r="Q261" s="149">
        <v>0</v>
      </c>
      <c r="R261" s="149">
        <f>Q261*H261</f>
        <v>0</v>
      </c>
      <c r="S261" s="149">
        <v>0</v>
      </c>
      <c r="T261" s="150">
        <f>S261*H261</f>
        <v>0</v>
      </c>
      <c r="AR261" s="151" t="s">
        <v>155</v>
      </c>
      <c r="AT261" s="151" t="s">
        <v>151</v>
      </c>
      <c r="AU261" s="151" t="s">
        <v>12</v>
      </c>
      <c r="AY261" s="17" t="s">
        <v>148</v>
      </c>
      <c r="BE261" s="152">
        <f>IF(N261="základná",J261,0)</f>
        <v>0</v>
      </c>
      <c r="BF261" s="152">
        <f>IF(N261="znížená",J261,0)</f>
        <v>436.64</v>
      </c>
      <c r="BG261" s="152">
        <f>IF(N261="zákl. prenesená",J261,0)</f>
        <v>0</v>
      </c>
      <c r="BH261" s="152">
        <f>IF(N261="zníž. prenesená",J261,0)</f>
        <v>0</v>
      </c>
      <c r="BI261" s="152">
        <f>IF(N261="nulová",J261,0)</f>
        <v>0</v>
      </c>
      <c r="BJ261" s="17" t="s">
        <v>83</v>
      </c>
      <c r="BK261" s="152">
        <f>ROUND(I261*H261,2)</f>
        <v>436.64</v>
      </c>
      <c r="BL261" s="17" t="s">
        <v>155</v>
      </c>
      <c r="BM261" s="151" t="s">
        <v>1207</v>
      </c>
    </row>
    <row r="262" spans="2:65" s="1" customFormat="1" ht="16.5" customHeight="1">
      <c r="B262" s="139"/>
      <c r="C262" s="140" t="s">
        <v>1208</v>
      </c>
      <c r="D262" s="140" t="s">
        <v>151</v>
      </c>
      <c r="E262" s="141" t="s">
        <v>1209</v>
      </c>
      <c r="F262" s="142" t="s">
        <v>1210</v>
      </c>
      <c r="G262" s="143" t="s">
        <v>185</v>
      </c>
      <c r="H262" s="144">
        <v>1</v>
      </c>
      <c r="I262" s="145">
        <v>748</v>
      </c>
      <c r="J262" s="145">
        <f>ROUND(I262*H262,2)</f>
        <v>748</v>
      </c>
      <c r="K262" s="146"/>
      <c r="L262" s="29"/>
      <c r="M262" s="147" t="s">
        <v>1</v>
      </c>
      <c r="N262" s="148" t="s">
        <v>37</v>
      </c>
      <c r="O262" s="149">
        <v>0</v>
      </c>
      <c r="P262" s="149">
        <f>O262*H262</f>
        <v>0</v>
      </c>
      <c r="Q262" s="149">
        <v>0</v>
      </c>
      <c r="R262" s="149">
        <f>Q262*H262</f>
        <v>0</v>
      </c>
      <c r="S262" s="149">
        <v>0</v>
      </c>
      <c r="T262" s="150">
        <f>S262*H262</f>
        <v>0</v>
      </c>
      <c r="AR262" s="151" t="s">
        <v>155</v>
      </c>
      <c r="AT262" s="151" t="s">
        <v>151</v>
      </c>
      <c r="AU262" s="151" t="s">
        <v>12</v>
      </c>
      <c r="AY262" s="17" t="s">
        <v>148</v>
      </c>
      <c r="BE262" s="152">
        <f>IF(N262="základná",J262,0)</f>
        <v>0</v>
      </c>
      <c r="BF262" s="152">
        <f>IF(N262="znížená",J262,0)</f>
        <v>748</v>
      </c>
      <c r="BG262" s="152">
        <f>IF(N262="zákl. prenesená",J262,0)</f>
        <v>0</v>
      </c>
      <c r="BH262" s="152">
        <f>IF(N262="zníž. prenesená",J262,0)</f>
        <v>0</v>
      </c>
      <c r="BI262" s="152">
        <f>IF(N262="nulová",J262,0)</f>
        <v>0</v>
      </c>
      <c r="BJ262" s="17" t="s">
        <v>83</v>
      </c>
      <c r="BK262" s="152">
        <f>ROUND(I262*H262,2)</f>
        <v>748</v>
      </c>
      <c r="BL262" s="17" t="s">
        <v>155</v>
      </c>
      <c r="BM262" s="151" t="s">
        <v>1211</v>
      </c>
    </row>
    <row r="263" spans="2:65" s="1" customFormat="1" ht="16.5" customHeight="1">
      <c r="B263" s="139"/>
      <c r="C263" s="140" t="s">
        <v>738</v>
      </c>
      <c r="D263" s="140" t="s">
        <v>151</v>
      </c>
      <c r="E263" s="141" t="s">
        <v>1212</v>
      </c>
      <c r="F263" s="142" t="s">
        <v>1213</v>
      </c>
      <c r="G263" s="143" t="s">
        <v>185</v>
      </c>
      <c r="H263" s="144">
        <v>1</v>
      </c>
      <c r="I263" s="145">
        <v>308</v>
      </c>
      <c r="J263" s="145">
        <f>ROUND(I263*H263,2)</f>
        <v>308</v>
      </c>
      <c r="K263" s="146"/>
      <c r="L263" s="29"/>
      <c r="M263" s="147" t="s">
        <v>1</v>
      </c>
      <c r="N263" s="148" t="s">
        <v>37</v>
      </c>
      <c r="O263" s="149">
        <v>0</v>
      </c>
      <c r="P263" s="149">
        <f>O263*H263</f>
        <v>0</v>
      </c>
      <c r="Q263" s="149">
        <v>0</v>
      </c>
      <c r="R263" s="149">
        <f>Q263*H263</f>
        <v>0</v>
      </c>
      <c r="S263" s="149">
        <v>0</v>
      </c>
      <c r="T263" s="150">
        <f>S263*H263</f>
        <v>0</v>
      </c>
      <c r="AR263" s="151" t="s">
        <v>155</v>
      </c>
      <c r="AT263" s="151" t="s">
        <v>151</v>
      </c>
      <c r="AU263" s="151" t="s">
        <v>12</v>
      </c>
      <c r="AY263" s="17" t="s">
        <v>148</v>
      </c>
      <c r="BE263" s="152">
        <f>IF(N263="základná",J263,0)</f>
        <v>0</v>
      </c>
      <c r="BF263" s="152">
        <f>IF(N263="znížená",J263,0)</f>
        <v>308</v>
      </c>
      <c r="BG263" s="152">
        <f>IF(N263="zákl. prenesená",J263,0)</f>
        <v>0</v>
      </c>
      <c r="BH263" s="152">
        <f>IF(N263="zníž. prenesená",J263,0)</f>
        <v>0</v>
      </c>
      <c r="BI263" s="152">
        <f>IF(N263="nulová",J263,0)</f>
        <v>0</v>
      </c>
      <c r="BJ263" s="17" t="s">
        <v>83</v>
      </c>
      <c r="BK263" s="152">
        <f>ROUND(I263*H263,2)</f>
        <v>308</v>
      </c>
      <c r="BL263" s="17" t="s">
        <v>155</v>
      </c>
      <c r="BM263" s="151" t="s">
        <v>1214</v>
      </c>
    </row>
    <row r="264" spans="2:65" s="11" customFormat="1" ht="26" customHeight="1">
      <c r="B264" s="128"/>
      <c r="D264" s="129" t="s">
        <v>70</v>
      </c>
      <c r="E264" s="130" t="s">
        <v>359</v>
      </c>
      <c r="F264" s="130" t="s">
        <v>360</v>
      </c>
      <c r="J264" s="131">
        <f>BK264</f>
        <v>0</v>
      </c>
      <c r="L264" s="128"/>
      <c r="M264" s="166"/>
      <c r="N264" s="167"/>
      <c r="O264" s="167"/>
      <c r="P264" s="168">
        <v>0</v>
      </c>
      <c r="Q264" s="167"/>
      <c r="R264" s="168">
        <v>0</v>
      </c>
      <c r="S264" s="167"/>
      <c r="T264" s="169">
        <v>0</v>
      </c>
      <c r="AR264" s="129" t="s">
        <v>12</v>
      </c>
      <c r="AT264" s="135" t="s">
        <v>70</v>
      </c>
      <c r="AU264" s="135" t="s">
        <v>71</v>
      </c>
      <c r="AY264" s="129" t="s">
        <v>148</v>
      </c>
      <c r="BK264" s="136">
        <v>0</v>
      </c>
    </row>
    <row r="265" spans="2:65" s="1" customFormat="1" ht="7" customHeight="1">
      <c r="B265" s="44"/>
      <c r="C265" s="45"/>
      <c r="D265" s="45"/>
      <c r="E265" s="45"/>
      <c r="F265" s="45"/>
      <c r="G265" s="45"/>
      <c r="H265" s="45"/>
      <c r="I265" s="45"/>
      <c r="J265" s="45"/>
      <c r="K265" s="45"/>
      <c r="L265" s="29"/>
    </row>
  </sheetData>
  <autoFilter ref="C123:K264" xr:uid="{00000000-0009-0000-0000-000008000000}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22</vt:i4>
      </vt:variant>
    </vt:vector>
  </HeadingPairs>
  <TitlesOfParts>
    <vt:vector size="33" baseType="lpstr">
      <vt:lpstr>Rekapitulácia stavby</vt:lpstr>
      <vt:lpstr>01-01-01 - Búracie práce</vt:lpstr>
      <vt:lpstr>01-01-02 - Navrhovaný stav</vt:lpstr>
      <vt:lpstr>01-01-03 - PSV, stolárske...</vt:lpstr>
      <vt:lpstr>01-01-04 - Výplne otvorov</vt:lpstr>
      <vt:lpstr>01-01-05 - Lešenie, čistenie</vt:lpstr>
      <vt:lpstr>02-c - Zdravotechnika</vt:lpstr>
      <vt:lpstr>02-d - Vykurovanie</vt:lpstr>
      <vt:lpstr>02-e - Elektroinštalácie</vt:lpstr>
      <vt:lpstr>02-f - Vzduchotechnika</vt:lpstr>
      <vt:lpstr>02-h - Chladenie</vt:lpstr>
      <vt:lpstr>'01-01-01 - Búracie práce'!Print_Area</vt:lpstr>
      <vt:lpstr>'01-01-02 - Navrhovaný stav'!Print_Area</vt:lpstr>
      <vt:lpstr>'01-01-03 - PSV, stolárske...'!Print_Area</vt:lpstr>
      <vt:lpstr>'01-01-04 - Výplne otvorov'!Print_Area</vt:lpstr>
      <vt:lpstr>'01-01-05 - Lešenie, čistenie'!Print_Area</vt:lpstr>
      <vt:lpstr>'02-c - Zdravotechnika'!Print_Area</vt:lpstr>
      <vt:lpstr>'02-d - Vykurovanie'!Print_Area</vt:lpstr>
      <vt:lpstr>'02-e - Elektroinštalácie'!Print_Area</vt:lpstr>
      <vt:lpstr>'02-f - Vzduchotechnika'!Print_Area</vt:lpstr>
      <vt:lpstr>'02-h - Chladenie'!Print_Area</vt:lpstr>
      <vt:lpstr>'Rekapitulácia stavby'!Print_Area</vt:lpstr>
      <vt:lpstr>'01-01-01 - Búracie práce'!Print_Titles</vt:lpstr>
      <vt:lpstr>'01-01-02 - Navrhovaný stav'!Print_Titles</vt:lpstr>
      <vt:lpstr>'01-01-03 - PSV, stolárske...'!Print_Titles</vt:lpstr>
      <vt:lpstr>'01-01-04 - Výplne otvorov'!Print_Titles</vt:lpstr>
      <vt:lpstr>'01-01-05 - Lešenie, čistenie'!Print_Titles</vt:lpstr>
      <vt:lpstr>'02-c - Zdravotechnika'!Print_Titles</vt:lpstr>
      <vt:lpstr>'02-d - Vykurovanie'!Print_Titles</vt:lpstr>
      <vt:lpstr>'02-e - Elektroinštalácie'!Print_Titles</vt:lpstr>
      <vt:lpstr>'02-f - Vzduchotechnika'!Print_Titles</vt:lpstr>
      <vt:lpstr>'02-h - Chladenie'!Print_Titles</vt:lpstr>
      <vt:lpstr>'Rekapitulácia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MM\42191</dc:creator>
  <cp:lastModifiedBy>branislav lányi</cp:lastModifiedBy>
  <dcterms:created xsi:type="dcterms:W3CDTF">2023-02-12T18:07:06Z</dcterms:created>
  <dcterms:modified xsi:type="dcterms:W3CDTF">2023-02-12T20:46:32Z</dcterms:modified>
</cp:coreProperties>
</file>