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!!! práca !!!\FIRSTA spol. s r.o\ZÁKAZKY !!!\CP 2022\CP 065-22-Mesto-Aktualizácia rozpočtu-Vnútroblok L.Svobodu\Final\2022.12.13-final\"/>
    </mc:Choice>
  </mc:AlternateContent>
  <xr:revisionPtr revIDLastSave="0" documentId="13_ncr:1_{AFA911CD-FFE6-4229-9584-3757D457FFA4}" xr6:coauthVersionLast="47" xr6:coauthVersionMax="47" xr10:uidLastSave="{00000000-0000-0000-0000-000000000000}"/>
  <bookViews>
    <workbookView xWindow="14004" yWindow="612" windowWidth="15912" windowHeight="24552" xr2:uid="{00000000-000D-0000-FFFF-FFFF00000000}"/>
  </bookViews>
  <sheets>
    <sheet name="Rekapitulácia stavby" sheetId="1" r:id="rId1"/>
    <sheet name="SO 01 - Regenerácia vnútr..." sheetId="2" r:id="rId2"/>
    <sheet name="SO 02 - Regenerácia vnútr..." sheetId="3" r:id="rId3"/>
    <sheet name="SO 03 - Regenerácia vnútr..." sheetId="4" r:id="rId4"/>
  </sheets>
  <definedNames>
    <definedName name="_xlnm._FilterDatabase" localSheetId="1" hidden="1">'SO 01 - Regenerácia vnútr...'!$C$130:$K$232</definedName>
    <definedName name="_xlnm._FilterDatabase" localSheetId="2" hidden="1">'SO 02 - Regenerácia vnútr...'!$C$130:$K$224</definedName>
    <definedName name="_xlnm._FilterDatabase" localSheetId="3" hidden="1">'SO 03 - Regenerácia vnútr...'!$C$130:$K$225</definedName>
    <definedName name="_xlnm.Print_Titles" localSheetId="0">'Rekapitulácia stavby'!$92:$92</definedName>
    <definedName name="_xlnm.Print_Titles" localSheetId="1">'SO 01 - Regenerácia vnútr...'!$130:$130</definedName>
    <definedName name="_xlnm.Print_Titles" localSheetId="2">'SO 02 - Regenerácia vnútr...'!$130:$130</definedName>
    <definedName name="_xlnm.Print_Titles" localSheetId="3">'SO 03 - Regenerácia vnútr...'!$130:$130</definedName>
    <definedName name="_xlnm.Print_Area" localSheetId="0">'Rekapitulácia stavby'!$D$4:$AO$76,'Rekapitulácia stavby'!$C$82:$AQ$98</definedName>
    <definedName name="_xlnm.Print_Area" localSheetId="1">'SO 01 - Regenerácia vnútr...'!$C$4:$J$76,'SO 01 - Regenerácia vnútr...'!$C$118:$J$232</definedName>
    <definedName name="_xlnm.Print_Area" localSheetId="2">'SO 02 - Regenerácia vnútr...'!$C$4:$J$76,'SO 02 - Regenerácia vnútr...'!$C$118:$J$224</definedName>
    <definedName name="_xlnm.Print_Area" localSheetId="3">'SO 03 - Regenerácia vnútr...'!$C$4:$J$76,'SO 03 - Regenerácia vnútr...'!$C$118:$J$225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8" i="4"/>
  <c r="BH218" i="4"/>
  <c r="BG218" i="4"/>
  <c r="BE218" i="4"/>
  <c r="T218" i="4"/>
  <c r="T217" i="4"/>
  <c r="R218" i="4"/>
  <c r="R217" i="4" s="1"/>
  <c r="P218" i="4"/>
  <c r="P217" i="4" s="1"/>
  <c r="BI216" i="4"/>
  <c r="BH216" i="4"/>
  <c r="BG216" i="4"/>
  <c r="BE216" i="4"/>
  <c r="T216" i="4"/>
  <c r="T215" i="4" s="1"/>
  <c r="R216" i="4"/>
  <c r="R215" i="4"/>
  <c r="P216" i="4"/>
  <c r="P215" i="4" s="1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T185" i="4"/>
  <c r="R186" i="4"/>
  <c r="R185" i="4" s="1"/>
  <c r="P186" i="4"/>
  <c r="P185" i="4" s="1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J128" i="4"/>
  <c r="J127" i="4"/>
  <c r="F127" i="4"/>
  <c r="F125" i="4"/>
  <c r="E123" i="4"/>
  <c r="J92" i="4"/>
  <c r="J91" i="4"/>
  <c r="F91" i="4"/>
  <c r="F89" i="4"/>
  <c r="E87" i="4"/>
  <c r="J18" i="4"/>
  <c r="E18" i="4"/>
  <c r="F128" i="4" s="1"/>
  <c r="J17" i="4"/>
  <c r="J12" i="4"/>
  <c r="J125" i="4" s="1"/>
  <c r="E7" i="4"/>
  <c r="E121" i="4" s="1"/>
  <c r="J37" i="3"/>
  <c r="J36" i="3"/>
  <c r="AY96" i="1"/>
  <c r="J35" i="3"/>
  <c r="AX96" i="1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7" i="3"/>
  <c r="BH217" i="3"/>
  <c r="BG217" i="3"/>
  <c r="BE217" i="3"/>
  <c r="T217" i="3"/>
  <c r="T216" i="3"/>
  <c r="R217" i="3"/>
  <c r="R216" i="3" s="1"/>
  <c r="P217" i="3"/>
  <c r="P216" i="3"/>
  <c r="BI215" i="3"/>
  <c r="BH215" i="3"/>
  <c r="BG215" i="3"/>
  <c r="BE215" i="3"/>
  <c r="T215" i="3"/>
  <c r="T214" i="3"/>
  <c r="R215" i="3"/>
  <c r="R214" i="3"/>
  <c r="P215" i="3"/>
  <c r="P214" i="3" s="1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T189" i="3" s="1"/>
  <c r="R190" i="3"/>
  <c r="R189" i="3"/>
  <c r="P190" i="3"/>
  <c r="P189" i="3" s="1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J128" i="3"/>
  <c r="J127" i="3"/>
  <c r="F127" i="3"/>
  <c r="F125" i="3"/>
  <c r="E123" i="3"/>
  <c r="J92" i="3"/>
  <c r="J91" i="3"/>
  <c r="F91" i="3"/>
  <c r="F89" i="3"/>
  <c r="E87" i="3"/>
  <c r="J18" i="3"/>
  <c r="E18" i="3"/>
  <c r="F128" i="3"/>
  <c r="J17" i="3"/>
  <c r="J12" i="3"/>
  <c r="J89" i="3" s="1"/>
  <c r="E7" i="3"/>
  <c r="E121" i="3"/>
  <c r="J37" i="2"/>
  <c r="J36" i="2"/>
  <c r="AY95" i="1"/>
  <c r="J35" i="2"/>
  <c r="AX95" i="1" s="1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T226" i="2"/>
  <c r="R227" i="2"/>
  <c r="R226" i="2" s="1"/>
  <c r="P227" i="2"/>
  <c r="P226" i="2"/>
  <c r="BI225" i="2"/>
  <c r="BH225" i="2"/>
  <c r="BG225" i="2"/>
  <c r="BE225" i="2"/>
  <c r="T225" i="2"/>
  <c r="T224" i="2"/>
  <c r="R225" i="2"/>
  <c r="R224" i="2"/>
  <c r="P225" i="2"/>
  <c r="P224" i="2" s="1"/>
  <c r="BI223" i="2"/>
  <c r="BH223" i="2"/>
  <c r="BG223" i="2"/>
  <c r="BE223" i="2"/>
  <c r="T223" i="2"/>
  <c r="T222" i="2" s="1"/>
  <c r="R223" i="2"/>
  <c r="R222" i="2"/>
  <c r="P223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T202" i="2" s="1"/>
  <c r="R203" i="2"/>
  <c r="R202" i="2"/>
  <c r="P203" i="2"/>
  <c r="P202" i="2" s="1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J92" i="2"/>
  <c r="J91" i="2"/>
  <c r="F91" i="2"/>
  <c r="F89" i="2"/>
  <c r="E87" i="2"/>
  <c r="J18" i="2"/>
  <c r="E18" i="2"/>
  <c r="F92" i="2" s="1"/>
  <c r="J17" i="2"/>
  <c r="J12" i="2"/>
  <c r="J125" i="2" s="1"/>
  <c r="E7" i="2"/>
  <c r="E85" i="2"/>
  <c r="L90" i="1"/>
  <c r="AM90" i="1"/>
  <c r="AM89" i="1"/>
  <c r="L89" i="1"/>
  <c r="AM87" i="1"/>
  <c r="L87" i="1"/>
  <c r="L85" i="1"/>
  <c r="L84" i="1"/>
  <c r="J143" i="2"/>
  <c r="J137" i="2"/>
  <c r="J178" i="2"/>
  <c r="J168" i="2"/>
  <c r="J157" i="2"/>
  <c r="J151" i="2"/>
  <c r="BK144" i="2"/>
  <c r="BK230" i="2"/>
  <c r="BK219" i="2"/>
  <c r="BK212" i="2"/>
  <c r="J201" i="2"/>
  <c r="J194" i="2"/>
  <c r="J186" i="2"/>
  <c r="BK179" i="2"/>
  <c r="BK167" i="2"/>
  <c r="BK151" i="2"/>
  <c r="J144" i="2"/>
  <c r="J223" i="2"/>
  <c r="BK217" i="2"/>
  <c r="J206" i="2"/>
  <c r="BK195" i="2"/>
  <c r="BK186" i="2"/>
  <c r="J170" i="2"/>
  <c r="BK159" i="2"/>
  <c r="J139" i="2"/>
  <c r="BK201" i="2"/>
  <c r="J192" i="2"/>
  <c r="J183" i="2"/>
  <c r="BK168" i="2"/>
  <c r="BK222" i="3"/>
  <c r="J186" i="3"/>
  <c r="BK171" i="3"/>
  <c r="J151" i="3"/>
  <c r="BK207" i="3"/>
  <c r="J194" i="3"/>
  <c r="J161" i="3"/>
  <c r="J148" i="3"/>
  <c r="J136" i="3"/>
  <c r="BK203" i="3"/>
  <c r="BK137" i="3"/>
  <c r="BK211" i="3"/>
  <c r="J167" i="3"/>
  <c r="J147" i="3"/>
  <c r="BK221" i="3"/>
  <c r="J193" i="3"/>
  <c r="J179" i="3"/>
  <c r="BK172" i="3"/>
  <c r="BK163" i="3"/>
  <c r="BK151" i="3"/>
  <c r="BK140" i="3"/>
  <c r="J220" i="3"/>
  <c r="BK190" i="3"/>
  <c r="BK174" i="3"/>
  <c r="BK161" i="3"/>
  <c r="BK178" i="4"/>
  <c r="J169" i="4"/>
  <c r="BK224" i="4"/>
  <c r="J212" i="4"/>
  <c r="BK167" i="4"/>
  <c r="J156" i="4"/>
  <c r="BK218" i="4"/>
  <c r="J195" i="4"/>
  <c r="BK177" i="4"/>
  <c r="BK164" i="4"/>
  <c r="J150" i="4"/>
  <c r="J223" i="4"/>
  <c r="BK205" i="4"/>
  <c r="BK198" i="4"/>
  <c r="BK197" i="4"/>
  <c r="BK196" i="4"/>
  <c r="BK174" i="4"/>
  <c r="J153" i="4"/>
  <c r="BK135" i="4"/>
  <c r="J208" i="4"/>
  <c r="J200" i="4"/>
  <c r="J190" i="4"/>
  <c r="BK168" i="4"/>
  <c r="BK152" i="4"/>
  <c r="BK139" i="4"/>
  <c r="BK203" i="4"/>
  <c r="J175" i="4"/>
  <c r="J158" i="4"/>
  <c r="BK146" i="4"/>
  <c r="J135" i="4"/>
  <c r="J227" i="2"/>
  <c r="J134" i="2"/>
  <c r="BK173" i="2"/>
  <c r="J164" i="2"/>
  <c r="J154" i="2"/>
  <c r="J148" i="2"/>
  <c r="BK135" i="2"/>
  <c r="BK229" i="2"/>
  <c r="BK218" i="2"/>
  <c r="J213" i="2"/>
  <c r="J209" i="2"/>
  <c r="J200" i="2"/>
  <c r="BK191" i="2"/>
  <c r="J185" i="2"/>
  <c r="J177" i="2"/>
  <c r="J159" i="2"/>
  <c r="BK154" i="2"/>
  <c r="J136" i="2"/>
  <c r="J219" i="2"/>
  <c r="J212" i="2"/>
  <c r="BK198" i="2"/>
  <c r="BK193" i="2"/>
  <c r="BK188" i="2"/>
  <c r="BK181" i="2"/>
  <c r="J165" i="2"/>
  <c r="J160" i="2"/>
  <c r="J149" i="2"/>
  <c r="BK134" i="2"/>
  <c r="BK223" i="2"/>
  <c r="J195" i="2"/>
  <c r="BK185" i="2"/>
  <c r="J172" i="2"/>
  <c r="BK148" i="2"/>
  <c r="BK202" i="3"/>
  <c r="J180" i="3"/>
  <c r="J156" i="3"/>
  <c r="J217" i="3"/>
  <c r="J198" i="3"/>
  <c r="J176" i="3"/>
  <c r="J155" i="3"/>
  <c r="BK144" i="3"/>
  <c r="J208" i="3"/>
  <c r="J144" i="3"/>
  <c r="BK220" i="3"/>
  <c r="BK180" i="3"/>
  <c r="J157" i="3"/>
  <c r="BK149" i="3"/>
  <c r="J140" i="3"/>
  <c r="J205" i="3"/>
  <c r="BK186" i="3"/>
  <c r="BK178" i="3"/>
  <c r="J164" i="3"/>
  <c r="J152" i="3"/>
  <c r="BK139" i="3"/>
  <c r="BK206" i="3"/>
  <c r="BK185" i="3"/>
  <c r="J177" i="3"/>
  <c r="BK143" i="3"/>
  <c r="BK136" i="3"/>
  <c r="J177" i="4"/>
  <c r="J160" i="4"/>
  <c r="BK223" i="4"/>
  <c r="J198" i="4"/>
  <c r="BK160" i="4"/>
  <c r="BK225" i="4"/>
  <c r="J184" i="4"/>
  <c r="BK175" i="4"/>
  <c r="J152" i="4"/>
  <c r="BK145" i="4"/>
  <c r="BK209" i="4"/>
  <c r="J181" i="4"/>
  <c r="J145" i="4"/>
  <c r="J139" i="4"/>
  <c r="J225" i="4"/>
  <c r="J207" i="4"/>
  <c r="J196" i="4"/>
  <c r="J186" i="4"/>
  <c r="J167" i="4"/>
  <c r="BK150" i="4"/>
  <c r="J204" i="4"/>
  <c r="J168" i="4"/>
  <c r="BK157" i="4"/>
  <c r="J148" i="4"/>
  <c r="J142" i="4"/>
  <c r="BK225" i="2"/>
  <c r="BK140" i="2"/>
  <c r="J232" i="2"/>
  <c r="BK169" i="2"/>
  <c r="BK156" i="2"/>
  <c r="J152" i="2"/>
  <c r="J146" i="2"/>
  <c r="BK231" i="2"/>
  <c r="J221" i="2"/>
  <c r="J217" i="2"/>
  <c r="BK206" i="2"/>
  <c r="BK197" i="2"/>
  <c r="BK189" i="2"/>
  <c r="BK184" i="2"/>
  <c r="BK175" i="2"/>
  <c r="BK162" i="2"/>
  <c r="BK147" i="2"/>
  <c r="J140" i="2"/>
  <c r="BK221" i="2"/>
  <c r="BK214" i="2"/>
  <c r="BK200" i="2"/>
  <c r="BK194" i="2"/>
  <c r="J187" i="2"/>
  <c r="BK178" i="2"/>
  <c r="J162" i="2"/>
  <c r="BK155" i="2"/>
  <c r="J138" i="2"/>
  <c r="BK209" i="2"/>
  <c r="J198" i="2"/>
  <c r="BK187" i="2"/>
  <c r="J175" i="2"/>
  <c r="J167" i="2"/>
  <c r="BK166" i="2"/>
  <c r="BK165" i="2"/>
  <c r="BK161" i="2"/>
  <c r="BK160" i="2"/>
  <c r="BK158" i="2"/>
  <c r="BK152" i="2"/>
  <c r="J150" i="2"/>
  <c r="J147" i="2"/>
  <c r="J206" i="3"/>
  <c r="J185" i="3"/>
  <c r="J172" i="3"/>
  <c r="J158" i="3"/>
  <c r="BK135" i="3"/>
  <c r="BK204" i="3"/>
  <c r="J182" i="3"/>
  <c r="BK158" i="3"/>
  <c r="J150" i="3"/>
  <c r="J139" i="3"/>
  <c r="J210" i="3"/>
  <c r="J202" i="3"/>
  <c r="J224" i="3"/>
  <c r="BK198" i="3"/>
  <c r="BK156" i="3"/>
  <c r="J142" i="3"/>
  <c r="J215" i="3"/>
  <c r="J187" i="3"/>
  <c r="BK176" i="3"/>
  <c r="J169" i="3"/>
  <c r="J159" i="3"/>
  <c r="BK150" i="3"/>
  <c r="J211" i="3"/>
  <c r="BK188" i="3"/>
  <c r="J170" i="3"/>
  <c r="BK148" i="3"/>
  <c r="J138" i="3"/>
  <c r="BK180" i="4"/>
  <c r="J154" i="4"/>
  <c r="J222" i="4"/>
  <c r="BK208" i="4"/>
  <c r="J164" i="4"/>
  <c r="BK154" i="4"/>
  <c r="BK212" i="4"/>
  <c r="J182" i="4"/>
  <c r="BK162" i="4"/>
  <c r="J144" i="4"/>
  <c r="BK220" i="4"/>
  <c r="J206" i="4"/>
  <c r="BK172" i="4"/>
  <c r="BK155" i="4"/>
  <c r="J140" i="4"/>
  <c r="J221" i="4"/>
  <c r="BK206" i="4"/>
  <c r="J197" i="4"/>
  <c r="J180" i="4"/>
  <c r="J162" i="4"/>
  <c r="J147" i="4"/>
  <c r="J214" i="4"/>
  <c r="J193" i="4"/>
  <c r="BK149" i="4"/>
  <c r="BK138" i="4"/>
  <c r="BK213" i="2"/>
  <c r="BK190" i="2"/>
  <c r="J180" i="2"/>
  <c r="J161" i="2"/>
  <c r="BK143" i="2"/>
  <c r="BK139" i="2"/>
  <c r="BK207" i="2"/>
  <c r="J184" i="2"/>
  <c r="J174" i="2"/>
  <c r="J219" i="3"/>
  <c r="BK193" i="3"/>
  <c r="BK182" i="3"/>
  <c r="BK164" i="3"/>
  <c r="BK223" i="3"/>
  <c r="J196" i="3"/>
  <c r="J178" i="3"/>
  <c r="BK159" i="3"/>
  <c r="BK147" i="3"/>
  <c r="J212" i="3"/>
  <c r="BK205" i="3"/>
  <c r="BK138" i="3"/>
  <c r="BK196" i="3"/>
  <c r="BK166" i="3"/>
  <c r="BK152" i="3"/>
  <c r="J223" i="3"/>
  <c r="J197" i="3"/>
  <c r="BK184" i="3"/>
  <c r="J175" i="3"/>
  <c r="BK167" i="3"/>
  <c r="BK157" i="3"/>
  <c r="BK145" i="3"/>
  <c r="J221" i="3"/>
  <c r="BK197" i="3"/>
  <c r="BK179" i="3"/>
  <c r="J162" i="3"/>
  <c r="BK142" i="3"/>
  <c r="BK190" i="4"/>
  <c r="J170" i="4"/>
  <c r="J137" i="4"/>
  <c r="J220" i="4"/>
  <c r="BK189" i="4"/>
  <c r="BK161" i="4"/>
  <c r="J224" i="4"/>
  <c r="BK211" i="4"/>
  <c r="J183" i="4"/>
  <c r="J173" i="4"/>
  <c r="J161" i="4"/>
  <c r="BK147" i="4"/>
  <c r="BK207" i="4"/>
  <c r="BK182" i="4"/>
  <c r="J157" i="4"/>
  <c r="J138" i="4"/>
  <c r="J211" i="4"/>
  <c r="J205" i="4"/>
  <c r="BK193" i="4"/>
  <c r="BK173" i="4"/>
  <c r="BK148" i="4"/>
  <c r="BK137" i="4"/>
  <c r="BK194" i="4"/>
  <c r="BK166" i="4"/>
  <c r="BK151" i="4"/>
  <c r="J143" i="4"/>
  <c r="J225" i="2"/>
  <c r="J141" i="2"/>
  <c r="AS94" i="1"/>
  <c r="BK153" i="2"/>
  <c r="J145" i="2"/>
  <c r="J231" i="2"/>
  <c r="J229" i="2"/>
  <c r="J214" i="2"/>
  <c r="BK210" i="2"/>
  <c r="J199" i="2"/>
  <c r="J188" i="2"/>
  <c r="J181" i="2"/>
  <c r="J173" i="2"/>
  <c r="J158" i="2"/>
  <c r="BK150" i="2"/>
  <c r="J142" i="2"/>
  <c r="BK220" i="2"/>
  <c r="J207" i="2"/>
  <c r="J196" i="2"/>
  <c r="J191" i="2"/>
  <c r="BK182" i="2"/>
  <c r="BK174" i="2"/>
  <c r="J156" i="2"/>
  <c r="BK142" i="2"/>
  <c r="BK137" i="2"/>
  <c r="BK203" i="2"/>
  <c r="J193" i="2"/>
  <c r="J190" i="2"/>
  <c r="BK177" i="2"/>
  <c r="BK170" i="2"/>
  <c r="BK146" i="2"/>
  <c r="BK213" i="3"/>
  <c r="BK183" i="3"/>
  <c r="BK162" i="3"/>
  <c r="J149" i="3"/>
  <c r="J203" i="3"/>
  <c r="J190" i="3"/>
  <c r="BK175" i="3"/>
  <c r="J154" i="3"/>
  <c r="J135" i="3"/>
  <c r="J207" i="3"/>
  <c r="J222" i="3"/>
  <c r="J204" i="3"/>
  <c r="J171" i="3"/>
  <c r="BK154" i="3"/>
  <c r="J141" i="3"/>
  <c r="BK217" i="3"/>
  <c r="BK201" i="3"/>
  <c r="J183" i="3"/>
  <c r="J166" i="3"/>
  <c r="BK153" i="3"/>
  <c r="BK141" i="3"/>
  <c r="J213" i="3"/>
  <c r="J201" i="3"/>
  <c r="BK181" i="3"/>
  <c r="J163" i="3"/>
  <c r="J137" i="3"/>
  <c r="J174" i="4"/>
  <c r="BK141" i="4"/>
  <c r="J216" i="4"/>
  <c r="J179" i="4"/>
  <c r="BK158" i="4"/>
  <c r="BK221" i="4"/>
  <c r="BK204" i="4"/>
  <c r="BK181" i="4"/>
  <c r="J172" i="4"/>
  <c r="J151" i="4"/>
  <c r="BK134" i="4"/>
  <c r="J218" i="4"/>
  <c r="BK184" i="4"/>
  <c r="BK169" i="4"/>
  <c r="J141" i="4"/>
  <c r="BK216" i="4"/>
  <c r="J203" i="4"/>
  <c r="J194" i="4"/>
  <c r="J178" i="4"/>
  <c r="J165" i="4"/>
  <c r="BK140" i="4"/>
  <c r="BK200" i="4"/>
  <c r="BK186" i="4"/>
  <c r="BK156" i="4"/>
  <c r="BK143" i="4"/>
  <c r="BK136" i="4"/>
  <c r="BK227" i="2"/>
  <c r="BK136" i="2"/>
  <c r="BK232" i="2"/>
  <c r="J166" i="2"/>
  <c r="J155" i="2"/>
  <c r="BK149" i="2"/>
  <c r="BK138" i="2"/>
  <c r="J230" i="2"/>
  <c r="J220" i="2"/>
  <c r="BK211" i="2"/>
  <c r="J203" i="2"/>
  <c r="BK196" i="2"/>
  <c r="BK180" i="2"/>
  <c r="BK172" i="2"/>
  <c r="BK157" i="2"/>
  <c r="BK145" i="2"/>
  <c r="J135" i="2"/>
  <c r="J218" i="2"/>
  <c r="J211" i="2"/>
  <c r="J197" i="2"/>
  <c r="BK192" i="2"/>
  <c r="BK183" i="2"/>
  <c r="J179" i="2"/>
  <c r="BK164" i="2"/>
  <c r="J153" i="2"/>
  <c r="BK141" i="2"/>
  <c r="J210" i="2"/>
  <c r="BK199" i="2"/>
  <c r="J189" i="2"/>
  <c r="J182" i="2"/>
  <c r="J169" i="2"/>
  <c r="BK224" i="3"/>
  <c r="BK194" i="3"/>
  <c r="BK170" i="3"/>
  <c r="J153" i="3"/>
  <c r="BK210" i="3"/>
  <c r="BK177" i="3"/>
  <c r="BK169" i="3"/>
  <c r="BK146" i="3"/>
  <c r="BK219" i="3"/>
  <c r="J188" i="3"/>
  <c r="BK215" i="3"/>
  <c r="BK187" i="3"/>
  <c r="J165" i="3"/>
  <c r="J146" i="3"/>
  <c r="J134" i="3"/>
  <c r="BK212" i="3"/>
  <c r="J181" i="3"/>
  <c r="J174" i="3"/>
  <c r="BK155" i="3"/>
  <c r="J143" i="3"/>
  <c r="BK208" i="3"/>
  <c r="J184" i="3"/>
  <c r="BK165" i="3"/>
  <c r="J145" i="3"/>
  <c r="BK134" i="3"/>
  <c r="BK183" i="4"/>
  <c r="J155" i="4"/>
  <c r="J134" i="4"/>
  <c r="BK213" i="4"/>
  <c r="BK192" i="4"/>
  <c r="J159" i="4"/>
  <c r="BK222" i="4"/>
  <c r="BK199" i="4"/>
  <c r="BK179" i="4"/>
  <c r="BK165" i="4"/>
  <c r="J149" i="4"/>
  <c r="BK214" i="4"/>
  <c r="J189" i="4"/>
  <c r="BK170" i="4"/>
  <c r="BK144" i="4"/>
  <c r="J136" i="4"/>
  <c r="J209" i="4"/>
  <c r="J199" i="4"/>
  <c r="J192" i="4"/>
  <c r="J166" i="4"/>
  <c r="J146" i="4"/>
  <c r="J213" i="4"/>
  <c r="BK195" i="4"/>
  <c r="BK159" i="4"/>
  <c r="BK153" i="4"/>
  <c r="BK142" i="4"/>
  <c r="BK133" i="2" l="1"/>
  <c r="P176" i="2"/>
  <c r="R208" i="2"/>
  <c r="BK228" i="2"/>
  <c r="J228" i="2"/>
  <c r="J111" i="2" s="1"/>
  <c r="T133" i="3"/>
  <c r="R173" i="3"/>
  <c r="P195" i="3"/>
  <c r="T200" i="3"/>
  <c r="T218" i="3"/>
  <c r="P163" i="4"/>
  <c r="R133" i="2"/>
  <c r="BK176" i="2"/>
  <c r="J176" i="2"/>
  <c r="J101" i="2"/>
  <c r="R205" i="2"/>
  <c r="R204" i="2" s="1"/>
  <c r="BK216" i="2"/>
  <c r="J216" i="2"/>
  <c r="J107" i="2"/>
  <c r="P133" i="3"/>
  <c r="T160" i="3"/>
  <c r="P168" i="3"/>
  <c r="T168" i="3"/>
  <c r="T192" i="3"/>
  <c r="R195" i="3"/>
  <c r="P209" i="3"/>
  <c r="R133" i="4"/>
  <c r="BK176" i="4"/>
  <c r="J176" i="4" s="1"/>
  <c r="J101" i="4" s="1"/>
  <c r="P163" i="2"/>
  <c r="T163" i="2"/>
  <c r="T132" i="2" s="1"/>
  <c r="P171" i="2"/>
  <c r="T171" i="2"/>
  <c r="BK205" i="2"/>
  <c r="J205" i="2"/>
  <c r="J104" i="2"/>
  <c r="T205" i="2"/>
  <c r="R216" i="2"/>
  <c r="R215" i="2" s="1"/>
  <c r="BK133" i="3"/>
  <c r="J133" i="3"/>
  <c r="J98" i="3"/>
  <c r="R160" i="3"/>
  <c r="T173" i="3"/>
  <c r="P192" i="3"/>
  <c r="P191" i="3" s="1"/>
  <c r="R200" i="3"/>
  <c r="P218" i="3"/>
  <c r="T188" i="4"/>
  <c r="P133" i="2"/>
  <c r="P132" i="2" s="1"/>
  <c r="R176" i="2"/>
  <c r="P208" i="2"/>
  <c r="P216" i="2"/>
  <c r="P215" i="2"/>
  <c r="P228" i="2"/>
  <c r="BK160" i="3"/>
  <c r="J160" i="3" s="1"/>
  <c r="J99" i="3" s="1"/>
  <c r="BK168" i="3"/>
  <c r="J168" i="3"/>
  <c r="J100" i="3"/>
  <c r="R168" i="3"/>
  <c r="BK200" i="3"/>
  <c r="J200" i="3"/>
  <c r="J107" i="3"/>
  <c r="R209" i="3"/>
  <c r="BK133" i="4"/>
  <c r="J133" i="4" s="1"/>
  <c r="J98" i="4" s="1"/>
  <c r="BK163" i="4"/>
  <c r="J163" i="4"/>
  <c r="J99" i="4"/>
  <c r="BK171" i="4"/>
  <c r="J171" i="4" s="1"/>
  <c r="J100" i="4" s="1"/>
  <c r="R171" i="4"/>
  <c r="T176" i="4"/>
  <c r="P188" i="4"/>
  <c r="P191" i="4"/>
  <c r="BK202" i="4"/>
  <c r="P210" i="4"/>
  <c r="T133" i="2"/>
  <c r="T176" i="2"/>
  <c r="BK208" i="2"/>
  <c r="J208" i="2" s="1"/>
  <c r="J105" i="2" s="1"/>
  <c r="T216" i="2"/>
  <c r="T215" i="2"/>
  <c r="T228" i="2"/>
  <c r="P160" i="3"/>
  <c r="BK173" i="3"/>
  <c r="J173" i="3" s="1"/>
  <c r="J101" i="3" s="1"/>
  <c r="R192" i="3"/>
  <c r="R191" i="3"/>
  <c r="P200" i="3"/>
  <c r="P199" i="3" s="1"/>
  <c r="T209" i="3"/>
  <c r="R218" i="3"/>
  <c r="T133" i="4"/>
  <c r="R163" i="4"/>
  <c r="P171" i="4"/>
  <c r="P132" i="4" s="1"/>
  <c r="R176" i="4"/>
  <c r="BK191" i="4"/>
  <c r="J191" i="4"/>
  <c r="J105" i="4"/>
  <c r="T191" i="4"/>
  <c r="R202" i="4"/>
  <c r="BK210" i="4"/>
  <c r="J210" i="4" s="1"/>
  <c r="J108" i="4" s="1"/>
  <c r="T210" i="4"/>
  <c r="R219" i="4"/>
  <c r="BK163" i="2"/>
  <c r="J163" i="2" s="1"/>
  <c r="J99" i="2" s="1"/>
  <c r="R163" i="2"/>
  <c r="BK171" i="2"/>
  <c r="J171" i="2"/>
  <c r="J100" i="2"/>
  <c r="R171" i="2"/>
  <c r="P205" i="2"/>
  <c r="P204" i="2"/>
  <c r="T208" i="2"/>
  <c r="R228" i="2"/>
  <c r="R133" i="3"/>
  <c r="R132" i="3" s="1"/>
  <c r="P173" i="3"/>
  <c r="BK192" i="3"/>
  <c r="J192" i="3"/>
  <c r="J104" i="3"/>
  <c r="BK195" i="3"/>
  <c r="BK191" i="3" s="1"/>
  <c r="J191" i="3" s="1"/>
  <c r="J103" i="3" s="1"/>
  <c r="T195" i="3"/>
  <c r="BK209" i="3"/>
  <c r="J209" i="3"/>
  <c r="J108" i="3"/>
  <c r="BK218" i="3"/>
  <c r="J218" i="3" s="1"/>
  <c r="J111" i="3" s="1"/>
  <c r="P133" i="4"/>
  <c r="T163" i="4"/>
  <c r="T171" i="4"/>
  <c r="P176" i="4"/>
  <c r="BK188" i="4"/>
  <c r="J188" i="4"/>
  <c r="J104" i="4"/>
  <c r="R188" i="4"/>
  <c r="R191" i="4"/>
  <c r="P202" i="4"/>
  <c r="P201" i="4"/>
  <c r="T202" i="4"/>
  <c r="T201" i="4"/>
  <c r="R210" i="4"/>
  <c r="BK219" i="4"/>
  <c r="J219" i="4" s="1"/>
  <c r="J111" i="4" s="1"/>
  <c r="P219" i="4"/>
  <c r="T219" i="4"/>
  <c r="BK214" i="3"/>
  <c r="BK199" i="3" s="1"/>
  <c r="J199" i="3" s="1"/>
  <c r="J106" i="3" s="1"/>
  <c r="BK202" i="2"/>
  <c r="J202" i="2"/>
  <c r="J102" i="2"/>
  <c r="BK222" i="2"/>
  <c r="J222" i="2" s="1"/>
  <c r="J108" i="2" s="1"/>
  <c r="BK189" i="3"/>
  <c r="J189" i="3"/>
  <c r="J102" i="3"/>
  <c r="BK216" i="3"/>
  <c r="J216" i="3" s="1"/>
  <c r="J110" i="3" s="1"/>
  <c r="BK226" i="2"/>
  <c r="J226" i="2"/>
  <c r="J110" i="2"/>
  <c r="BK185" i="4"/>
  <c r="J185" i="4" s="1"/>
  <c r="J102" i="4" s="1"/>
  <c r="BK217" i="4"/>
  <c r="J217" i="4"/>
  <c r="J110" i="4"/>
  <c r="BK224" i="2"/>
  <c r="J224" i="2" s="1"/>
  <c r="J109" i="2" s="1"/>
  <c r="BK215" i="4"/>
  <c r="J215" i="4"/>
  <c r="J109" i="4"/>
  <c r="BK132" i="3"/>
  <c r="J132" i="3" s="1"/>
  <c r="J97" i="3" s="1"/>
  <c r="BF135" i="4"/>
  <c r="BF140" i="4"/>
  <c r="BF141" i="4"/>
  <c r="BF142" i="4"/>
  <c r="BF145" i="4"/>
  <c r="BF147" i="4"/>
  <c r="BF168" i="4"/>
  <c r="BF173" i="4"/>
  <c r="BF179" i="4"/>
  <c r="BF180" i="4"/>
  <c r="BF183" i="4"/>
  <c r="BF193" i="4"/>
  <c r="BF196" i="4"/>
  <c r="BF199" i="4"/>
  <c r="BF212" i="4"/>
  <c r="BF222" i="4"/>
  <c r="E85" i="4"/>
  <c r="J89" i="4"/>
  <c r="BF136" i="4"/>
  <c r="BF138" i="4"/>
  <c r="BF143" i="4"/>
  <c r="BF149" i="4"/>
  <c r="BF151" i="4"/>
  <c r="BF154" i="4"/>
  <c r="BF160" i="4"/>
  <c r="BF164" i="4"/>
  <c r="BF165" i="4"/>
  <c r="BF174" i="4"/>
  <c r="BF182" i="4"/>
  <c r="BF200" i="4"/>
  <c r="BF204" i="4"/>
  <c r="BF208" i="4"/>
  <c r="BF214" i="4"/>
  <c r="BF223" i="4"/>
  <c r="BF224" i="4"/>
  <c r="F92" i="4"/>
  <c r="BF134" i="4"/>
  <c r="BF137" i="4"/>
  <c r="BF139" i="4"/>
  <c r="BF146" i="4"/>
  <c r="BF150" i="4"/>
  <c r="BF152" i="4"/>
  <c r="BF157" i="4"/>
  <c r="BF158" i="4"/>
  <c r="BF161" i="4"/>
  <c r="BF162" i="4"/>
  <c r="BF167" i="4"/>
  <c r="BF170" i="4"/>
  <c r="BF175" i="4"/>
  <c r="BF177" i="4"/>
  <c r="BF178" i="4"/>
  <c r="BF184" i="4"/>
  <c r="BF190" i="4"/>
  <c r="BF206" i="4"/>
  <c r="BF213" i="4"/>
  <c r="BF225" i="4"/>
  <c r="BF144" i="4"/>
  <c r="BF148" i="4"/>
  <c r="BF155" i="4"/>
  <c r="BF156" i="4"/>
  <c r="BF159" i="4"/>
  <c r="BF166" i="4"/>
  <c r="BF189" i="4"/>
  <c r="BF198" i="4"/>
  <c r="BF203" i="4"/>
  <c r="BF205" i="4"/>
  <c r="BF209" i="4"/>
  <c r="BF220" i="4"/>
  <c r="BF153" i="4"/>
  <c r="BF169" i="4"/>
  <c r="BF181" i="4"/>
  <c r="BF195" i="4"/>
  <c r="BF197" i="4"/>
  <c r="BF207" i="4"/>
  <c r="BF211" i="4"/>
  <c r="BF216" i="4"/>
  <c r="BF218" i="4"/>
  <c r="BF221" i="4"/>
  <c r="BF172" i="4"/>
  <c r="BF186" i="4"/>
  <c r="BF192" i="4"/>
  <c r="BF194" i="4"/>
  <c r="J133" i="2"/>
  <c r="J98" i="2" s="1"/>
  <c r="F92" i="3"/>
  <c r="J125" i="3"/>
  <c r="BF138" i="3"/>
  <c r="BF145" i="3"/>
  <c r="BF169" i="3"/>
  <c r="BF178" i="3"/>
  <c r="BF180" i="3"/>
  <c r="BF184" i="3"/>
  <c r="BF187" i="3"/>
  <c r="BF205" i="3"/>
  <c r="BF217" i="3"/>
  <c r="E85" i="3"/>
  <c r="BF136" i="3"/>
  <c r="BF144" i="3"/>
  <c r="BF147" i="3"/>
  <c r="BF150" i="3"/>
  <c r="BF154" i="3"/>
  <c r="BF156" i="3"/>
  <c r="BF158" i="3"/>
  <c r="BF161" i="3"/>
  <c r="BF162" i="3"/>
  <c r="BF166" i="3"/>
  <c r="BF171" i="3"/>
  <c r="BF177" i="3"/>
  <c r="BF182" i="3"/>
  <c r="BF183" i="3"/>
  <c r="BF185" i="3"/>
  <c r="BF198" i="3"/>
  <c r="BF202" i="3"/>
  <c r="BF204" i="3"/>
  <c r="BF135" i="3"/>
  <c r="BF137" i="3"/>
  <c r="BF143" i="3"/>
  <c r="BF151" i="3"/>
  <c r="BF153" i="3"/>
  <c r="BF159" i="3"/>
  <c r="BF164" i="3"/>
  <c r="BF165" i="3"/>
  <c r="BF170" i="3"/>
  <c r="BF186" i="3"/>
  <c r="BF194" i="3"/>
  <c r="BF196" i="3"/>
  <c r="BF197" i="3"/>
  <c r="BF203" i="3"/>
  <c r="BF210" i="3"/>
  <c r="BF213" i="3"/>
  <c r="BF221" i="3"/>
  <c r="BF139" i="3"/>
  <c r="BF140" i="3"/>
  <c r="BF190" i="3"/>
  <c r="BF193" i="3"/>
  <c r="BF215" i="3"/>
  <c r="BF219" i="3"/>
  <c r="BF220" i="3"/>
  <c r="BF223" i="3"/>
  <c r="BF149" i="3"/>
  <c r="BF157" i="3"/>
  <c r="BF174" i="3"/>
  <c r="BF176" i="3"/>
  <c r="BF201" i="3"/>
  <c r="BF207" i="3"/>
  <c r="BF212" i="3"/>
  <c r="BF222" i="3"/>
  <c r="BF134" i="3"/>
  <c r="BF141" i="3"/>
  <c r="BF142" i="3"/>
  <c r="BF146" i="3"/>
  <c r="BF148" i="3"/>
  <c r="BF152" i="3"/>
  <c r="BF155" i="3"/>
  <c r="BF163" i="3"/>
  <c r="BF167" i="3"/>
  <c r="BF172" i="3"/>
  <c r="BF175" i="3"/>
  <c r="BF179" i="3"/>
  <c r="BF181" i="3"/>
  <c r="BF188" i="3"/>
  <c r="BF206" i="3"/>
  <c r="BF208" i="3"/>
  <c r="BF211" i="3"/>
  <c r="BF224" i="3"/>
  <c r="BF146" i="2"/>
  <c r="BF147" i="2"/>
  <c r="BF149" i="2"/>
  <c r="BF153" i="2"/>
  <c r="BF154" i="2"/>
  <c r="BF170" i="2"/>
  <c r="BF180" i="2"/>
  <c r="BF181" i="2"/>
  <c r="BF185" i="2"/>
  <c r="BF187" i="2"/>
  <c r="BF190" i="2"/>
  <c r="BF193" i="2"/>
  <c r="BF195" i="2"/>
  <c r="BF198" i="2"/>
  <c r="BF201" i="2"/>
  <c r="BF203" i="2"/>
  <c r="BF209" i="2"/>
  <c r="BF223" i="2"/>
  <c r="J89" i="2"/>
  <c r="BF136" i="2"/>
  <c r="E121" i="2"/>
  <c r="BF137" i="2"/>
  <c r="BF145" i="2"/>
  <c r="BF148" i="2"/>
  <c r="BF151" i="2"/>
  <c r="BF152" i="2"/>
  <c r="BF155" i="2"/>
  <c r="BF159" i="2"/>
  <c r="BF160" i="2"/>
  <c r="BF161" i="2"/>
  <c r="BF164" i="2"/>
  <c r="BF165" i="2"/>
  <c r="BF168" i="2"/>
  <c r="BF173" i="2"/>
  <c r="BF174" i="2"/>
  <c r="BF175" i="2"/>
  <c r="BF178" i="2"/>
  <c r="BF179" i="2"/>
  <c r="BF182" i="2"/>
  <c r="BF183" i="2"/>
  <c r="BF188" i="2"/>
  <c r="BF189" i="2"/>
  <c r="BF196" i="2"/>
  <c r="BF200" i="2"/>
  <c r="BF207" i="2"/>
  <c r="BF210" i="2"/>
  <c r="BF211" i="2"/>
  <c r="BF217" i="2"/>
  <c r="BF218" i="2"/>
  <c r="BF231" i="2"/>
  <c r="F128" i="2"/>
  <c r="BF141" i="2"/>
  <c r="BF150" i="2"/>
  <c r="BF157" i="2"/>
  <c r="BF158" i="2"/>
  <c r="BF167" i="2"/>
  <c r="BF177" i="2"/>
  <c r="BF184" i="2"/>
  <c r="BF186" i="2"/>
  <c r="BF191" i="2"/>
  <c r="BF192" i="2"/>
  <c r="BF194" i="2"/>
  <c r="BF197" i="2"/>
  <c r="BF199" i="2"/>
  <c r="BF206" i="2"/>
  <c r="BF212" i="2"/>
  <c r="BF213" i="2"/>
  <c r="BF214" i="2"/>
  <c r="BF219" i="2"/>
  <c r="BF220" i="2"/>
  <c r="BF221" i="2"/>
  <c r="BF227" i="2"/>
  <c r="BF229" i="2"/>
  <c r="BF230" i="2"/>
  <c r="BF232" i="2"/>
  <c r="BF134" i="2"/>
  <c r="BF140" i="2"/>
  <c r="BF142" i="2"/>
  <c r="BF156" i="2"/>
  <c r="BF162" i="2"/>
  <c r="BF166" i="2"/>
  <c r="BF169" i="2"/>
  <c r="BF172" i="2"/>
  <c r="BF135" i="2"/>
  <c r="BF138" i="2"/>
  <c r="BF139" i="2"/>
  <c r="BF143" i="2"/>
  <c r="BF144" i="2"/>
  <c r="BF225" i="2"/>
  <c r="F36" i="2"/>
  <c r="BC95" i="1"/>
  <c r="F35" i="3"/>
  <c r="BB96" i="1" s="1"/>
  <c r="J33" i="4"/>
  <c r="AV97" i="1"/>
  <c r="F37" i="2"/>
  <c r="BD95" i="1"/>
  <c r="F37" i="4"/>
  <c r="BD97" i="1" s="1"/>
  <c r="J33" i="2"/>
  <c r="AV95" i="1"/>
  <c r="F33" i="4"/>
  <c r="AZ97" i="1"/>
  <c r="F35" i="2"/>
  <c r="BB95" i="1" s="1"/>
  <c r="F37" i="3"/>
  <c r="BD96" i="1"/>
  <c r="F36" i="4"/>
  <c r="BC97" i="1"/>
  <c r="F33" i="2"/>
  <c r="AZ95" i="1" s="1"/>
  <c r="F36" i="3"/>
  <c r="BC96" i="1"/>
  <c r="F33" i="3"/>
  <c r="AZ96" i="1"/>
  <c r="J33" i="3"/>
  <c r="AV96" i="1" s="1"/>
  <c r="F35" i="4"/>
  <c r="BB97" i="1"/>
  <c r="J214" i="3" l="1"/>
  <c r="J109" i="3" s="1"/>
  <c r="J195" i="3"/>
  <c r="J105" i="3" s="1"/>
  <c r="R201" i="4"/>
  <c r="P187" i="4"/>
  <c r="P131" i="4" s="1"/>
  <c r="AU97" i="1" s="1"/>
  <c r="T132" i="4"/>
  <c r="R199" i="3"/>
  <c r="R131" i="3" s="1"/>
  <c r="T132" i="3"/>
  <c r="BK201" i="4"/>
  <c r="J201" i="4"/>
  <c r="J106" i="4"/>
  <c r="R132" i="4"/>
  <c r="R132" i="2"/>
  <c r="R131" i="2" s="1"/>
  <c r="P131" i="2"/>
  <c r="AU95" i="1"/>
  <c r="T204" i="2"/>
  <c r="T131" i="2"/>
  <c r="T199" i="3"/>
  <c r="R187" i="4"/>
  <c r="T191" i="3"/>
  <c r="T187" i="4"/>
  <c r="P132" i="3"/>
  <c r="P131" i="3"/>
  <c r="AU96" i="1" s="1"/>
  <c r="BK132" i="2"/>
  <c r="J132" i="2"/>
  <c r="J97" i="2"/>
  <c r="BK132" i="4"/>
  <c r="J202" i="4"/>
  <c r="J107" i="4" s="1"/>
  <c r="BK204" i="2"/>
  <c r="J204" i="2"/>
  <c r="J103" i="2"/>
  <c r="BK187" i="4"/>
  <c r="J187" i="4"/>
  <c r="J103" i="4" s="1"/>
  <c r="BK215" i="2"/>
  <c r="J215" i="2"/>
  <c r="J106" i="2"/>
  <c r="BK131" i="3"/>
  <c r="J131" i="3" s="1"/>
  <c r="J96" i="3" s="1"/>
  <c r="F34" i="2"/>
  <c r="BA95" i="1"/>
  <c r="BB94" i="1"/>
  <c r="AX94" i="1" s="1"/>
  <c r="J34" i="2"/>
  <c r="AW95" i="1" s="1"/>
  <c r="AT95" i="1" s="1"/>
  <c r="F34" i="3"/>
  <c r="BA96" i="1"/>
  <c r="BC94" i="1"/>
  <c r="W32" i="1"/>
  <c r="J34" i="3"/>
  <c r="AW96" i="1"/>
  <c r="AT96" i="1"/>
  <c r="AZ94" i="1"/>
  <c r="W29" i="1" s="1"/>
  <c r="BD94" i="1"/>
  <c r="W33" i="1" s="1"/>
  <c r="J34" i="4"/>
  <c r="AW97" i="1"/>
  <c r="AT97" i="1"/>
  <c r="F34" i="4"/>
  <c r="BA97" i="1" s="1"/>
  <c r="BK131" i="4" l="1"/>
  <c r="J131" i="4"/>
  <c r="R131" i="4"/>
  <c r="T131" i="3"/>
  <c r="T131" i="4"/>
  <c r="J132" i="4"/>
  <c r="J97" i="4" s="1"/>
  <c r="BK131" i="2"/>
  <c r="J131" i="2"/>
  <c r="J30" i="4"/>
  <c r="AG97" i="1"/>
  <c r="AU94" i="1"/>
  <c r="J30" i="3"/>
  <c r="AG96" i="1"/>
  <c r="W31" i="1"/>
  <c r="BA94" i="1"/>
  <c r="W30" i="1"/>
  <c r="J30" i="2"/>
  <c r="AG95" i="1" s="1"/>
  <c r="AV94" i="1"/>
  <c r="AK29" i="1"/>
  <c r="AY94" i="1"/>
  <c r="J39" i="4" l="1"/>
  <c r="J39" i="2"/>
  <c r="J96" i="2"/>
  <c r="J96" i="4"/>
  <c r="J39" i="3"/>
  <c r="AN96" i="1"/>
  <c r="AN95" i="1"/>
  <c r="AN97" i="1"/>
  <c r="AG94" i="1"/>
  <c r="AK26" i="1" s="1"/>
  <c r="AK35" i="1" s="1"/>
  <c r="AW94" i="1"/>
  <c r="AK30" i="1" s="1"/>
  <c r="AT94" i="1" l="1"/>
  <c r="AN94" i="1" s="1"/>
</calcChain>
</file>

<file path=xl/sharedStrings.xml><?xml version="1.0" encoding="utf-8"?>
<sst xmlns="http://schemas.openxmlformats.org/spreadsheetml/2006/main" count="4238" uniqueCount="544">
  <si>
    <t>Export Komplet</t>
  </si>
  <si>
    <t/>
  </si>
  <si>
    <t>2.0</t>
  </si>
  <si>
    <t>ZAMOK</t>
  </si>
  <si>
    <t>False</t>
  </si>
  <si>
    <t>{2a403aac-e71b-4a74-8997-948b9938bf60}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</si>
  <si>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</si>
  <si>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</si>
  <si>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</si>
  <si>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</si>
  <si>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</si>
  <si>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</si>
  <si>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</si>
  <si>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065-22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</si>
  <si>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</si>
  <si>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</si>
  <si>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Regenerácia vnútrobloku ul.L.Svobodu</t>
  </si>
  <si>
    <t>JKSO:</t>
  </si>
  <si>
    <t>KS:</t>
  </si>
  <si>
    <t>Miesto:</t>
  </si>
  <si>
    <t>Skalica</t>
  </si>
  <si>
    <t>Dátum:</t>
  </si>
  <si>
    <t>23. 11. 2022</t>
  </si>
  <si>
    <t>Objednávateľ:</t>
  </si>
  <si>
    <t>IČO:</t>
  </si>
  <si>
    <t>00309982</t>
  </si>
  <si>
    <t>Mesto Skalica</t>
  </si>
  <si>
    <t>IČ DPH:</t>
  </si>
  <si>
    <t>2021093899</t>
  </si>
  <si>
    <t>Zhotoviteľ:</t>
  </si>
  <si>
    <t>Vyplň údaj</t>
  </si>
  <si>
    <t>Projektant:</t>
  </si>
  <si>
    <t>Ing. Žaneta Spišáková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</si>
  <si>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</si>
  <si>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</si>
  <si>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</si>
  <si>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</si>
  <si>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</si>
  <si>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</si>
  <si>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</si>
  <si>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</si>
  <si>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</si>
  <si>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</si>
  <si>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</si>
  <si>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</si>
  <si>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</si>
  <si>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</si>
  <si>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</si>
  <si>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</si>
  <si>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</si>
  <si>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</si>
  <si>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</si>
  <si>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</si>
  <si>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</si>
  <si>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</si>
  <si>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</si>
  <si>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</si>
  <si>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</si>
  <si>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</si>
  <si>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</si>
  <si>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</si>
  <si>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</si>
  <si>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</si>
  <si>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</si>
  <si>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</si>
  <si>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</si>
  <si>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</si>
  <si>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</si>
  <si>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</si>
  <si>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</si>
  <si>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</si>
  <si>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</si>
  <si>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</si>
  <si>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</si>
  <si>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</si>
  <si>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</si>
  <si>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</si>
  <si>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</si>
  <si>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</si>
  <si>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</si>
  <si>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</si>
  <si>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</si>
  <si>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 xml:space="preserve">Regenerácia vnútrobloku  </t>
  </si>
  <si>
    <t>STA</t>
  </si>
  <si>
    <t>1</t>
  </si>
  <si>
    <t>{0ecfdc18-ba33-4487-8c42-8f4b73fd3979}</t>
  </si>
  <si>
    <t>SO 02</t>
  </si>
  <si>
    <t>Regenerácia vnútrobloku</t>
  </si>
  <si>
    <t>{e130817d-f5d3-437b-bdb2-78143f15a94a}</t>
  </si>
  <si>
    <t>SO 03</t>
  </si>
  <si>
    <t>{7fe9504f-8d7b-4c0b-84f5-286c33cbb599}</t>
  </si>
  <si>
    <t>KRYCÍ LIST ROZPOČTU</t>
  </si>
  <si>
    <t>Objekt:</t>
  </si>
  <si>
    <t xml:space="preserve">SO 01 - Regenerácia vnútrobloku  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</si>
  <si>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</si>
  <si>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</si>
  <si>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</si>
  <si>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</si>
  <si>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</si>
  <si>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</si>
  <si>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</si>
  <si>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5 - Komunikácie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</si>
  <si>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</si>
  <si>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</si>
  <si>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</si>
  <si>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</si>
  <si>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766 - Konštrukcie stolárske   </t>
  </si>
  <si>
    <t xml:space="preserve">    767 - Konštrukcie doplnkové kovové   </t>
  </si>
  <si>
    <t xml:space="preserve">M - Práce a dodávky M   </t>
  </si>
  <si>
    <t xml:space="preserve">    21-M - Elektromontáže   </t>
  </si>
  <si>
    <t xml:space="preserve">    22-M - Montáže oznamovacích a zabezpečovacích zariadení   </t>
  </si>
  <si>
    <t xml:space="preserve">    95-M - Revízie   </t>
  </si>
  <si>
    <t xml:space="preserve">HZS - Hodinové zúčtovacie sadzby   </t>
  </si>
  <si>
    <t xml:space="preserve">VRN - Vedľajšie rozpočtové náklady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</si>
  <si>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</si>
  <si>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</si>
  <si>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</si>
  <si>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</si>
  <si>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</si>
  <si>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</si>
  <si>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</si>
  <si>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</si>
  <si>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</si>
  <si>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</si>
  <si>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</si>
  <si>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</si>
  <si>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</si>
  <si>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</si>
  <si>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</si>
  <si>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</si>
  <si>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</si>
  <si>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120901121.S</t>
  </si>
  <si>
    <t>Búranie konštrukcií z betónu prostého neprekladaného kameňom v odkopávkach - odhad</t>
  </si>
  <si>
    <t>m3</t>
  </si>
  <si>
    <t>4</t>
  </si>
  <si>
    <t>2</t>
  </si>
  <si>
    <t>162301101.S</t>
  </si>
  <si>
    <t>Vodorovné premiestnenie výkopku po spevnenej ceste z horniny tr.1-4, do 100 m3 na vzdialenosť do 500 m</t>
  </si>
  <si>
    <t>3</t>
  </si>
  <si>
    <t>167101100.S</t>
  </si>
  <si>
    <t>Nakladanie výkopku tr.1-4 ručne</t>
  </si>
  <si>
    <t>6</t>
  </si>
  <si>
    <t>183101111.S</t>
  </si>
  <si>
    <t>Hĺbenie jamky pre výsadbu kvetov a rastlínv rovine alebo na svahu do 1:5, objem do 0,01 m3</t>
  </si>
  <si>
    <t>ks</t>
  </si>
  <si>
    <t>8</t>
  </si>
  <si>
    <t>5</t>
  </si>
  <si>
    <t>183101321.S</t>
  </si>
  <si>
    <t>Hĺbenie jamiek pre výsadbu v horn. 1-4 s výmenou pôdy do 100% v rovine alebo na svahu do 1:5 objemu nad 0,40 do 1,00 m3</t>
  </si>
  <si>
    <t>10</t>
  </si>
  <si>
    <t>M</t>
  </si>
  <si>
    <t>026560000100</t>
  </si>
  <si>
    <t>Javor mliečny- obvod kmeňa 12-14-cm ,vyška zapestovanej korunky 2,2m</t>
  </si>
  <si>
    <t>12</t>
  </si>
  <si>
    <t>7</t>
  </si>
  <si>
    <t>026560001400</t>
  </si>
  <si>
    <t>Jabloň - Evereste , obvod kemňa 12-14 cm výška zapestovanej korunky 2,2 m</t>
  </si>
  <si>
    <t>14</t>
  </si>
  <si>
    <t>026560000300</t>
  </si>
  <si>
    <t>Javor Poľný Elegánt , obvod kmienka 12-14 cm , výška zapestovanej korunky 2,2 m</t>
  </si>
  <si>
    <t>16</t>
  </si>
  <si>
    <t>9</t>
  </si>
  <si>
    <t>026560000101</t>
  </si>
  <si>
    <t>Lipa malolistá Greenspire - obvod kemňa 12 - 14 cm , výška zapestovanej korunky 2,2m</t>
  </si>
  <si>
    <t>18</t>
  </si>
  <si>
    <t>183205111.S</t>
  </si>
  <si>
    <t>Dodávka ornice  - zemina</t>
  </si>
  <si>
    <t>11</t>
  </si>
  <si>
    <t>183405312.S</t>
  </si>
  <si>
    <t>Prevzdušnenie trávnika s pieskovaním</t>
  </si>
  <si>
    <t>m2</t>
  </si>
  <si>
    <t>22</t>
  </si>
  <si>
    <t>581530001600r</t>
  </si>
  <si>
    <t>Sušený kremičitý piesok na pieskovanie trávnikov</t>
  </si>
  <si>
    <t>24</t>
  </si>
  <si>
    <t>13</t>
  </si>
  <si>
    <t>183406214.S</t>
  </si>
  <si>
    <t>Prerezanie trávnika s prísevom trávneho semena</t>
  </si>
  <si>
    <t>26</t>
  </si>
  <si>
    <t>005720001300.S</t>
  </si>
  <si>
    <t>Osivá tráv - trávové semeno</t>
  </si>
  <si>
    <t>kg</t>
  </si>
  <si>
    <t>28</t>
  </si>
  <si>
    <t>15</t>
  </si>
  <si>
    <t>183410025.S</t>
  </si>
  <si>
    <t>Vertikutácia trávnika plochy nad 500 m2 v rovine alebo na svahu do 1:5</t>
  </si>
  <si>
    <t>30</t>
  </si>
  <si>
    <t>184102114.S</t>
  </si>
  <si>
    <t>Výsadba dreviny s balom v rovine alebo na svahu do 1:5, priemer balu nad 400 do 500 mm</t>
  </si>
  <si>
    <t>32</t>
  </si>
  <si>
    <t>17</t>
  </si>
  <si>
    <t>055410000100.S</t>
  </si>
  <si>
    <t>Štiepka drvená</t>
  </si>
  <si>
    <t>l</t>
  </si>
  <si>
    <t>34</t>
  </si>
  <si>
    <t>184202111.S</t>
  </si>
  <si>
    <t>Zakotvenie dreviny troma a viac kolmi pri priemere kolov do 100 mm pri dĺžke kolov do 2 m</t>
  </si>
  <si>
    <t>36</t>
  </si>
  <si>
    <t>19</t>
  </si>
  <si>
    <t>052170000500.S1</t>
  </si>
  <si>
    <t>Drevený kôl gulatina pre zakotvenie stromov dl. 2,5m</t>
  </si>
  <si>
    <t>38</t>
  </si>
  <si>
    <t>184211111.S</t>
  </si>
  <si>
    <t>Výsadba rastliny  so zaliatim  Sesleria Nitida 128 ks /1ks   A14</t>
  </si>
  <si>
    <t>40</t>
  </si>
  <si>
    <t>21</t>
  </si>
  <si>
    <t>026550001400.S</t>
  </si>
  <si>
    <t>Sesleria Nitida - dodávka rastlín, K9</t>
  </si>
  <si>
    <t>42</t>
  </si>
  <si>
    <t>026550001400.v</t>
  </si>
  <si>
    <t>STIPA tenuissima 'Pony Tail 132 ks/ 1 ks, K9</t>
  </si>
  <si>
    <t>44</t>
  </si>
  <si>
    <t>23</t>
  </si>
  <si>
    <t>184211112.S</t>
  </si>
  <si>
    <t>Výsadba rastliny  so zaliatim STIPA tenuissima 'Pony Tail 132 ks/ 1 ks</t>
  </si>
  <si>
    <t>46</t>
  </si>
  <si>
    <t>103110000200.S</t>
  </si>
  <si>
    <t>Rašelina záhradná kompostová tr. 2, balenie 40 l</t>
  </si>
  <si>
    <t>48</t>
  </si>
  <si>
    <t>25</t>
  </si>
  <si>
    <t>184401111.S</t>
  </si>
  <si>
    <t>Príprava dreviny na presadenie v rovine alebo na svahu do 1:5 priemer balu nad 600 do 800 mm</t>
  </si>
  <si>
    <t>50</t>
  </si>
  <si>
    <t>184813113.S</t>
  </si>
  <si>
    <t>Ošetrovanie a ochrana stromov s donesením ochr. prostr. zo vzdial. do 50 m oviazaním plastovou chráničkou</t>
  </si>
  <si>
    <t>52</t>
  </si>
  <si>
    <t>27</t>
  </si>
  <si>
    <t>553550500130.S</t>
  </si>
  <si>
    <t>Plastová ochrana kmeňa  výška 100 mm, dĺ. 2 m</t>
  </si>
  <si>
    <t>m</t>
  </si>
  <si>
    <t>54</t>
  </si>
  <si>
    <t>184818111.S</t>
  </si>
  <si>
    <t>Okliesňovanie a tvarový rez drevín s úpravou koruny, pri výške stromu do 3 m</t>
  </si>
  <si>
    <t>56</t>
  </si>
  <si>
    <t>29</t>
  </si>
  <si>
    <t>185803211.S</t>
  </si>
  <si>
    <t>Povalcovanie trávnika v rovine alebo na svahu do 1:5</t>
  </si>
  <si>
    <t>58</t>
  </si>
  <si>
    <t xml:space="preserve">Komunikácie   </t>
  </si>
  <si>
    <t>596610001.S</t>
  </si>
  <si>
    <t>Perforovanie - vŕtanie podkladu pre odvod vody 3ks/ m2</t>
  </si>
  <si>
    <t>60</t>
  </si>
  <si>
    <t>31</t>
  </si>
  <si>
    <t>596610010.S</t>
  </si>
  <si>
    <t>Kladenie gumovej dlažby 1000 x 1000 x 25 mm , krajné rady lepením</t>
  </si>
  <si>
    <t>62</t>
  </si>
  <si>
    <t>272520004900</t>
  </si>
  <si>
    <t>Dlažba gumová Special 1000x1000x25 mm, zelená</t>
  </si>
  <si>
    <t>64</t>
  </si>
  <si>
    <t>33</t>
  </si>
  <si>
    <t>596610013.S</t>
  </si>
  <si>
    <t>Kladenie gumového ukončovacieho diela (obrubníka) 50 x 200 x 1000 mm do štrkového lôžka</t>
  </si>
  <si>
    <t>66</t>
  </si>
  <si>
    <t>272520005500</t>
  </si>
  <si>
    <t>Obrubník gumovej dlažby - ukončovací diel, 50x200x1000 mm, zelený</t>
  </si>
  <si>
    <t>68</t>
  </si>
  <si>
    <t>35</t>
  </si>
  <si>
    <t>596911116.S</t>
  </si>
  <si>
    <t>Kladenie stupníc  - šlapákov do lôžka v rov.-sv. do 1:5 , vrátane lôžka</t>
  </si>
  <si>
    <t>70</t>
  </si>
  <si>
    <t>592460022900</t>
  </si>
  <si>
    <t>Nášľapy do záhrady -umelý kameň</t>
  </si>
  <si>
    <t>72</t>
  </si>
  <si>
    <t xml:space="preserve">Úpravy povrchov, podlahy, osadenie   </t>
  </si>
  <si>
    <t>37</t>
  </si>
  <si>
    <t>622451071.S</t>
  </si>
  <si>
    <t>Vyspravenie povrchu neomietaných betónových stien vonkajších maltou cementovou pre omietky , vrátane otlčenia poškodených častí</t>
  </si>
  <si>
    <t>74</t>
  </si>
  <si>
    <t>622460111.S</t>
  </si>
  <si>
    <t>Príprava vonkajšieho podkladu stien na silno a nerovnomerne nasiakavé podklady regulátorom nasiakavosti</t>
  </si>
  <si>
    <t>76</t>
  </si>
  <si>
    <t>39</t>
  </si>
  <si>
    <t>622481119.S</t>
  </si>
  <si>
    <t>Potiahnutie vonkajších stien sklotextílnou mriežkou s celoplošným prilepením</t>
  </si>
  <si>
    <t>78</t>
  </si>
  <si>
    <t>622491301.S</t>
  </si>
  <si>
    <t>Fasádny náter akrylátový dvojnásobný vrátane penetrácie</t>
  </si>
  <si>
    <t>80</t>
  </si>
  <si>
    <t xml:space="preserve">Ostatné konštrukcie a práce-búranie   </t>
  </si>
  <si>
    <t>41</t>
  </si>
  <si>
    <t>936105112.S</t>
  </si>
  <si>
    <t>Montáž detskej vežovej  zostavy malej z drevených lepených hranolov  skladaných na mieste, kotvené skrutkami na pevný podklad</t>
  </si>
  <si>
    <t>súb.</t>
  </si>
  <si>
    <t>82</t>
  </si>
  <si>
    <t>57</t>
  </si>
  <si>
    <t>553570012900.S</t>
  </si>
  <si>
    <t>Zostava herná, drevená, 1 šmykľavka, dve veže , ľanový most , lanovým rebríkom</t>
  </si>
  <si>
    <t>114</t>
  </si>
  <si>
    <t>936105115.S</t>
  </si>
  <si>
    <t>Montáž detskej zostavy veľkej z drevených prvkov skladaných na mieste, kotvené skrutkami na pevný podklad</t>
  </si>
  <si>
    <t>84</t>
  </si>
  <si>
    <t>43</t>
  </si>
  <si>
    <t>553570015400.S</t>
  </si>
  <si>
    <t>Zostava herná veľká, 2 veže a 1šmykľavka, pevný rebrík , ľanový rebrík , ľanový most tver lode</t>
  </si>
  <si>
    <t>86</t>
  </si>
  <si>
    <t>936105121.S</t>
  </si>
  <si>
    <t>Montáž detských hojdačiek - vahadlová dvojhojdačka  zkovových prvkov skladaných na mieste, osadené do betónových pätiek</t>
  </si>
  <si>
    <t>88</t>
  </si>
  <si>
    <t>45</t>
  </si>
  <si>
    <t>553570016600.S</t>
  </si>
  <si>
    <t>Vahadlová dvojhojdačka pre 2 deti bez operadla, rozmer 3800x300x930 mm, drevo/hliník, HDPE, oceľ, PE</t>
  </si>
  <si>
    <t>90</t>
  </si>
  <si>
    <t>936105122.S</t>
  </si>
  <si>
    <t>Montáž detských vahadlových  štvorhojdačiek z celokovových prvkov skladaných na mieste, kotvené skrutkami na pevný podklad</t>
  </si>
  <si>
    <t>92</t>
  </si>
  <si>
    <t>47</t>
  </si>
  <si>
    <t>553570017200</t>
  </si>
  <si>
    <t>Vahadlová štvorhojdačka pre 4 deti bez operadla, rozmer 3600x290x880 mm,  HDPE, oceľ,</t>
  </si>
  <si>
    <t>94</t>
  </si>
  <si>
    <t>936105328.S</t>
  </si>
  <si>
    <t>Montáž pružinových hojdačiek z prvkov zložených z výroby, drevené alebo kovové, kotvené skrutkami na pevný podklad</t>
  </si>
  <si>
    <t>96</t>
  </si>
  <si>
    <t>49</t>
  </si>
  <si>
    <t>553570023900.S</t>
  </si>
  <si>
    <t>Hojdačka pružinová - rôzne motívy, rozmer 1024x300 mm, oceľ/plast/drevo vrátene povrchovej úpravy</t>
  </si>
  <si>
    <t>98</t>
  </si>
  <si>
    <t>936105332.S</t>
  </si>
  <si>
    <t>Montáž pieskoviska z prvkov zložených z výroby, drevené alebo kovové, kotvené skrutkami na pevný podklad</t>
  </si>
  <si>
    <t>100</t>
  </si>
  <si>
    <t>51</t>
  </si>
  <si>
    <t>553570025800.S</t>
  </si>
  <si>
    <t>Pieskovisko s posuvným krytom , rozmer 3000x3000x480 mm, oceľ žiarovo zinkovaný ,sedacia plocha preglejka do vonkajšieho prostredia</t>
  </si>
  <si>
    <t>102</t>
  </si>
  <si>
    <t>936105352.S</t>
  </si>
  <si>
    <t>Montáž detských domčekov z prvkov zložených z výroby, drevené alebo kovové, kotvené skrutkami na pevný podklad</t>
  </si>
  <si>
    <t>104</t>
  </si>
  <si>
    <t>53</t>
  </si>
  <si>
    <t>553570021900.S</t>
  </si>
  <si>
    <t>Detský domček, rozmer 2000x1160x1520 mm, drevo lepené hranoly , vrátane povrchovej úpravy</t>
  </si>
  <si>
    <t>106</t>
  </si>
  <si>
    <t>936105352.S1</t>
  </si>
  <si>
    <t>Montáž detských preliezok - Psík , z prvkov zložených z výroby, drevené alebo kovové, kotvené skrutkami na pevný podklad</t>
  </si>
  <si>
    <t>108</t>
  </si>
  <si>
    <t>55</t>
  </si>
  <si>
    <t>553570004900</t>
  </si>
  <si>
    <t>Detské prvky preliezačka Psík  nízka horizontálna preliezačka 3,2x0,7x1,1 m</t>
  </si>
  <si>
    <t>110</t>
  </si>
  <si>
    <t>936105361.S</t>
  </si>
  <si>
    <t>Montáž lanovej pyramídy v.p.1 m , 6 mi napínacími zámkami, drevené alebo kovové, osadené do betónových pätiek</t>
  </si>
  <si>
    <t>112</t>
  </si>
  <si>
    <t>553570021300.S</t>
  </si>
  <si>
    <t>Pyramída lanová výška 4100x1900 mm,ocel žiarové zinkovanie</t>
  </si>
  <si>
    <t>116</t>
  </si>
  <si>
    <t>59</t>
  </si>
  <si>
    <t>936105371.S</t>
  </si>
  <si>
    <t>Montáž edukatívnych prvkov - Mašinka  z prvkov zložených z výroby, drevené alebo kovové, osadené do betónových pätiek</t>
  </si>
  <si>
    <t>118</t>
  </si>
  <si>
    <t>553570007200</t>
  </si>
  <si>
    <t>Detské prvky  Mašinka preliezačka 2,5x1,2 x1,6 m</t>
  </si>
  <si>
    <t>120</t>
  </si>
  <si>
    <t>61</t>
  </si>
  <si>
    <t>936105392.S</t>
  </si>
  <si>
    <t>Montáž šmykľaviek z prvkov zložených z výroby, drevené alebo kovové, kotvené skrutkami na pevný podklad</t>
  </si>
  <si>
    <t>122</t>
  </si>
  <si>
    <t>553570017500</t>
  </si>
  <si>
    <t>Šmýkačka s rebríkom, rozmer 2940 x 1000x1800,celokovová v.p. 1 m</t>
  </si>
  <si>
    <t>124</t>
  </si>
  <si>
    <t>63</t>
  </si>
  <si>
    <t>936124122.S</t>
  </si>
  <si>
    <t>Osadenie parkovej lavičky so  zabetónovania nôh do základu vrátane realizácie základu</t>
  </si>
  <si>
    <t>126</t>
  </si>
  <si>
    <t>553560000900.S</t>
  </si>
  <si>
    <t>Lavička parková s operadlom, konštrukcia z ocelová zinkovaná , sedadlo a operadlo z dosiek z tvrdého dreva , inpregnácia + 3x lazurovací lak , dĺžky 1,6x0,48x0,8 m</t>
  </si>
  <si>
    <t>128</t>
  </si>
  <si>
    <t>65</t>
  </si>
  <si>
    <t>979089012.S</t>
  </si>
  <si>
    <t>Poplatok za skladovanie - betón, tehly, dlaždice (17 01) ostatné</t>
  </si>
  <si>
    <t>t</t>
  </si>
  <si>
    <t>130</t>
  </si>
  <si>
    <t>99</t>
  </si>
  <si>
    <t xml:space="preserve">Presun hmôt HSV   </t>
  </si>
  <si>
    <t>998231311.S</t>
  </si>
  <si>
    <t>Presun hmôt pre sadovnícke a krajinárske úpravy do 5000 m vodorovne bez zvislého presunu</t>
  </si>
  <si>
    <t>132</t>
  </si>
  <si>
    <t>PSV</t>
  </si>
  <si>
    <t xml:space="preserve">Práce a dodávky PSV   </t>
  </si>
  <si>
    <t>766</t>
  </si>
  <si>
    <t xml:space="preserve">Konštrukcie stolárske   </t>
  </si>
  <si>
    <t>67</t>
  </si>
  <si>
    <t>766699111.S</t>
  </si>
  <si>
    <t>Montáž sedadiel murikov dosiek z kompozitu s priskrutkovaním  šírky do 400 mm, dĺžky do 2500 mm , vrátane skrutiek a chem kotiev</t>
  </si>
  <si>
    <t>134</t>
  </si>
  <si>
    <t>283190002600</t>
  </si>
  <si>
    <t>Doska terasová kompozitná , šxhrxl 150x25x2200 mm, drevoplast, farba Bangkirai, WOODLOOK</t>
  </si>
  <si>
    <t>136</t>
  </si>
  <si>
    <t>767</t>
  </si>
  <si>
    <t xml:space="preserve">Konštrukcie doplnkové kovové   </t>
  </si>
  <si>
    <t>69</t>
  </si>
  <si>
    <t>767340095.S</t>
  </si>
  <si>
    <t>Montáž hliníkovej pergoly samonosnej, rovná strecha</t>
  </si>
  <si>
    <t>138</t>
  </si>
  <si>
    <t>553580003700.S</t>
  </si>
  <si>
    <t>Pergola hliníková lxš 7,00x5,00 m, strešná krytina polykarbonát, rovná strecha, 4 stĺpy, RAL 9016/7016</t>
  </si>
  <si>
    <t>140</t>
  </si>
  <si>
    <t>71</t>
  </si>
  <si>
    <t>316720003184</t>
  </si>
  <si>
    <t>Hliníkové stožiare so zemným koncom dekoratívny parkový SAL DP-58 dz, výška 5 m, anodizovaný inox, PEMA</t>
  </si>
  <si>
    <t>142</t>
  </si>
  <si>
    <t>767896110.S</t>
  </si>
  <si>
    <t>Montáž podkladného roštu múrikov na sedenie, častí z hliníkových a iných zliatin líšt skrutkovaním</t>
  </si>
  <si>
    <t>144</t>
  </si>
  <si>
    <t>73</t>
  </si>
  <si>
    <t>145520000200.S</t>
  </si>
  <si>
    <t>Profil oceľový 40x20x3 mm zváraný tenkostenný uzavretý obdĺžnikový</t>
  </si>
  <si>
    <t>146</t>
  </si>
  <si>
    <t>998767101.S</t>
  </si>
  <si>
    <t>Presun hmôt pre kovové stavebné doplnkové konštrukcie v objektoch výšky do 6 m</t>
  </si>
  <si>
    <t>148</t>
  </si>
  <si>
    <t xml:space="preserve">Práce a dodávky M   </t>
  </si>
  <si>
    <t>21-M</t>
  </si>
  <si>
    <t xml:space="preserve">Elektromontáže   </t>
  </si>
  <si>
    <t>75</t>
  </si>
  <si>
    <t>210201400</t>
  </si>
  <si>
    <t>Zapojenie svietidla 1x svetelný zdroj, parkového a záhradného nástenného žiarivkového</t>
  </si>
  <si>
    <t>150</t>
  </si>
  <si>
    <t>210201880</t>
  </si>
  <si>
    <t>Montáž stožiarovej svorkovnice pre 1 poistku</t>
  </si>
  <si>
    <t>152</t>
  </si>
  <si>
    <t>77</t>
  </si>
  <si>
    <t>210222245</t>
  </si>
  <si>
    <t>Svorka FeZn pripojovacia SP, pre vonkajšie práce</t>
  </si>
  <si>
    <t>154</t>
  </si>
  <si>
    <t>354410004000.S</t>
  </si>
  <si>
    <t>Svorka FeZn pripájaca označenie SP 1</t>
  </si>
  <si>
    <t>256</t>
  </si>
  <si>
    <t>156</t>
  </si>
  <si>
    <t>79</t>
  </si>
  <si>
    <t>210962067.S</t>
  </si>
  <si>
    <t>Demontáž stožiara osvetľovacieho sadového oceľového</t>
  </si>
  <si>
    <t>158</t>
  </si>
  <si>
    <t>22-M</t>
  </si>
  <si>
    <t xml:space="preserve">Montáže oznamovacích a zabezpečovacích zariadení   </t>
  </si>
  <si>
    <t>316720003184.1</t>
  </si>
  <si>
    <t>Hliníkové stožiare so zemným koncom dekoratívny parkový SAL DP-58 dz, výška 5 m, anodizovaný inox, PEMA - výmena</t>
  </si>
  <si>
    <t>160</t>
  </si>
  <si>
    <t>95-M</t>
  </si>
  <si>
    <t xml:space="preserve">Revízie   </t>
  </si>
  <si>
    <t>81</t>
  </si>
  <si>
    <t>950106001.S</t>
  </si>
  <si>
    <t>Revízny technik - odborná prehliadka a odborná skúška / vrátane vystavenia dokumentov /</t>
  </si>
  <si>
    <t>kpl</t>
  </si>
  <si>
    <t>162</t>
  </si>
  <si>
    <t>HZS</t>
  </si>
  <si>
    <t xml:space="preserve">Hodinové zúčtovacie sadzby   </t>
  </si>
  <si>
    <t>HZS000111.S</t>
  </si>
  <si>
    <t>Stavebno montážne práce menej náročne, pomocné alebo manupulačné (Tr. 1) v rozsahu viac ako 8 hodín</t>
  </si>
  <si>
    <t>hod</t>
  </si>
  <si>
    <t>262144</t>
  </si>
  <si>
    <t>164</t>
  </si>
  <si>
    <t>VRN</t>
  </si>
  <si>
    <t xml:space="preserve">Vedľajšie rozpočtové náklady   </t>
  </si>
  <si>
    <t>83</t>
  </si>
  <si>
    <t>000300011.S</t>
  </si>
  <si>
    <t>Vytýčenie inžinierskych sietí</t>
  </si>
  <si>
    <t>166</t>
  </si>
  <si>
    <t>000400022.S</t>
  </si>
  <si>
    <t>Projektové práce - stavebná časť (stavebné objekty vrátane ich technického vybavenia). náklady na dokumentáciu skutočného zhotovenia stavby</t>
  </si>
  <si>
    <t>eur</t>
  </si>
  <si>
    <t>168</t>
  </si>
  <si>
    <t>85</t>
  </si>
  <si>
    <t>000700011.S</t>
  </si>
  <si>
    <t>Dopravné náklady - mimostavenisková doprava objektivizácia dopravných nákladov materiálov</t>
  </si>
  <si>
    <t>170</t>
  </si>
  <si>
    <t>000900023.S</t>
  </si>
  <si>
    <t>Vplyv územia - územie so sťaženými výrobnými podmienkami čistenie komunikácií</t>
  </si>
  <si>
    <t>172</t>
  </si>
  <si>
    <t>SO 02 - Regenerácia vnútrobloku</t>
  </si>
  <si>
    <t>Echinacea purpurea 40 ks , veľkosť rastliny K9</t>
  </si>
  <si>
    <t>026550001400.Sa</t>
  </si>
  <si>
    <t>Echinacea alba  40 ks , veľkosť rastliny K9</t>
  </si>
  <si>
    <t>184211111.S1</t>
  </si>
  <si>
    <t>Výsadba rastliny so zaliatím  Echinacea purpurea 40ks, Echinacea alba 40 ks , rozmer kvetiny K9</t>
  </si>
  <si>
    <t>936105245.S</t>
  </si>
  <si>
    <t>Montáž šplhacej zostavy z kovových prvkov skladaných na mieste, kotvené skrutkami na pevný podklad</t>
  </si>
  <si>
    <t>553570019500.S</t>
  </si>
  <si>
    <t>Lezecký lanový šesťhran veľký so stenou, rozmer 2200x2550x2130, ocel vrátane náterov</t>
  </si>
  <si>
    <t>936105245.S2</t>
  </si>
  <si>
    <t>Montáž šplhacej zostavy štvorhranej z kovových prvkov skladaných na mieste, kotvené skrutkami na pevný podklad</t>
  </si>
  <si>
    <t>553570019500.S2</t>
  </si>
  <si>
    <t>Lezecký lanový štvorhran veľký so lezeckou stenou, rozmer 2500x2550x2130, ocel vrátane náterov</t>
  </si>
  <si>
    <t>936105245.S4</t>
  </si>
  <si>
    <t>Montáž šplhacej zostavy trojuholníkovej , z kovových prvkov skladaných na mieste, kotvené skrutkami na pevný podklad</t>
  </si>
  <si>
    <t>553570019900.S4</t>
  </si>
  <si>
    <t>Šplhacia zostava trojuholníková veľká , lezecká stena ,šplhacia sieť, rebriny, šplhacia tyč, hojdacie lanové kruhy.</t>
  </si>
  <si>
    <t>936105245.S5</t>
  </si>
  <si>
    <t>Montáž šplhacej zostavy trojuholníkovej malej z kovových prvkov skladaných na mieste, kotvené skrutkami na pevný podklad</t>
  </si>
  <si>
    <t>553570019900.S5</t>
  </si>
  <si>
    <t>Šplhacia zostava trojuholníková malá ,Šplhacia sieť, hrazda, rebriny .</t>
  </si>
  <si>
    <t>936105282.S</t>
  </si>
  <si>
    <t>Montáž reťazovej lavice z kovových prvkov skladaných na mieste, kotvené skrutkami na pevný podklad</t>
  </si>
  <si>
    <t>553570027200</t>
  </si>
  <si>
    <t>Reťazová lavica  - celokovová, výška pádu do 1 m,</t>
  </si>
  <si>
    <t>210222021</t>
  </si>
  <si>
    <t>Uzemňovacie vedenie v zemi FeZn vrátane izolácie spojov O 10 mm, pre vonkajšie práce</t>
  </si>
  <si>
    <t>354410054800.S</t>
  </si>
  <si>
    <t>Drôt bleskozvodový FeZn, d 10 mm</t>
  </si>
  <si>
    <t>998921201.S</t>
  </si>
  <si>
    <t>Presun hmôt pre montáž silnoprúdových rozvodov a zariadení v stavbe (objekte) výšky do 7 m</t>
  </si>
  <si>
    <t>%</t>
  </si>
  <si>
    <t>220010121</t>
  </si>
  <si>
    <t>Stožiar D združený dĺžky 6.5-8 m, pätky EZP 11-290,oceľ zinkovaná  konštrukcia vrátane pätky</t>
  </si>
  <si>
    <t>Ocelový zinkovaný stožiare so zemným koncom dekoratívny parkový SAL DP-58 dz, výška 5 m, anodizovaný inox, PEMA - výmena</t>
  </si>
  <si>
    <t>348370001500</t>
  </si>
  <si>
    <t>Svietidlo uličné solárne  LED na stĺp alebo výložník 2x30W, 6400 lm, IP65 ,vrátane batérie a príslušenstva</t>
  </si>
  <si>
    <t>316720003184a</t>
  </si>
  <si>
    <t>Ocelové zinkované  stožiare so zemným koncom dekoratívny parkový SAL DP-58 dz, výška 5 m, anodizovaný inox, PEMA</t>
  </si>
  <si>
    <t>SO 03 - Regenerácia vnútrobloku</t>
  </si>
  <si>
    <t>180401211.S</t>
  </si>
  <si>
    <t>Založenie umelého trávnika príprava podkladu + položenie</t>
  </si>
  <si>
    <t>005730000100.S</t>
  </si>
  <si>
    <t>Koberec trávnikový rolovaný umelý výska stebla 20 mm, odolný proti UV žiareniu , PP</t>
  </si>
  <si>
    <t>180401212.S</t>
  </si>
  <si>
    <t>Zásyp trávnika kremičitým pieskom he15 mm</t>
  </si>
  <si>
    <t>581530000600.S</t>
  </si>
  <si>
    <t>Piesok kremičitý ST 06/12, frakcia 0,6-1,2 mm</t>
  </si>
  <si>
    <t>Deschamapsia Goldtau K9,  192ks /1ks</t>
  </si>
  <si>
    <t>Výsadba rastliny so zaliatim  Deschamapsia Goldtau,  192 ks</t>
  </si>
  <si>
    <t>564211111.S</t>
  </si>
  <si>
    <t>Podklad alebo podsyp zo štrkopiesku s rozprestretím, vlhčením a zhutnením, po zhutnení hr. 50 mm ihrisko</t>
  </si>
  <si>
    <t>581530000500</t>
  </si>
  <si>
    <t>Piesok kremičitý ST 03/08, frakcia 0,2-0,6 mm</t>
  </si>
  <si>
    <t>936106212.S</t>
  </si>
  <si>
    <t>Montáž vonkajších fitness prvkov - Street workoutová zostava prima z kovových prvkov skladaných na mieste, kotvené skrutkami na pevný podklad</t>
  </si>
  <si>
    <t>553570028000</t>
  </si>
  <si>
    <t>Zostava Fitness -Street workoutová zostava  kombinovaná celokovová zelená - komaxit</t>
  </si>
  <si>
    <t>936106212.S3</t>
  </si>
  <si>
    <t>Montáž vonkajších fitness prvkov Street workoutová zostava kombinovaná  z kovových prvkov skladaných na mieste, kotvené skrutkami na pevný podklad</t>
  </si>
  <si>
    <t>5535700280003</t>
  </si>
  <si>
    <t>553510010000.S</t>
  </si>
  <si>
    <t>FUTBALOVÁ BRÁNKA PRENOSNÁ1,6x1,15 M HLINÍK , vrátane siete</t>
  </si>
  <si>
    <t>Oceľ zinkované  stožiare so zemným koncom dekoratívny parkový SAL DP-58 dz, výška 5 m, anodizovaný inox, PEMA</t>
  </si>
  <si>
    <t>767914150.S</t>
  </si>
  <si>
    <t>Montáž oplotenia minifutbalového ihriska z panelovej plnej výplne do výšky 1,2 ,  z panelov pletiva na stĺpiky výšky do 2,2 m</t>
  </si>
  <si>
    <t>553510024700.S</t>
  </si>
  <si>
    <t>Panel pre panelový plotový systém, veľkosť oka 200x50 mm, vxl 1,2x2,48 m, poplastovaný na pozinkovanej oceli</t>
  </si>
  <si>
    <t>553510024800</t>
  </si>
  <si>
    <t>Panel spodný plný , vxl 1,0x2,48 m, poplastovaný na pozinkovanej oceli, vrátane spevnenej konštrukcie</t>
  </si>
  <si>
    <t>767920020.S</t>
  </si>
  <si>
    <t>Montáž vrát a vrátok k panelovému oploteniu osadzovaných na stĺpiky oceľové, s plochou jednotlivo nad 2 do 4 m2</t>
  </si>
  <si>
    <t>553510011110.S</t>
  </si>
  <si>
    <t>Bránka jednokrídlová, šxv 1,2x2,2 m, úprava Zn+PVC, výplň jokel 25x25 mm, farba RAL</t>
  </si>
  <si>
    <t>Stožiar D združený dĺžky 6.5-8 m, pätky EZP 11-290,oceľová zinkovaná konštrukcia vrátane pätky</t>
  </si>
  <si>
    <t>Oceľové zinkované  stožiare so zemným koncom dekoratívny parkový SAL DP-58 dz, výška 5 m, anodizovaný inox, PEMA - výmena</t>
  </si>
  <si>
    <t>Oceľové zinkované stožiare so zemným koncom dekoratívny parkový SAL DP-58 dz, výška 5 m, anodizovaný inox, PEMA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</si>
</sst>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69" t="s">
        <v>13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6"/>
      <c r="BE5" s="166" t="s">
        <v>14</v>
      </c>
      <c r="BS5" s="13" t="s">
        <v>6</v>
      </c>
    </row>
    <row r="6" spans="1:74" ht="36.9" customHeight="1">
      <c r="B6" s="16"/>
      <c r="D6" s="22" t="s">
        <v>15</v>
      </c>
      <c r="K6" s="171" t="s">
        <v>16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6"/>
      <c r="BE6" s="167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67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67"/>
      <c r="BS8" s="13" t="s">
        <v>6</v>
      </c>
    </row>
    <row r="9" spans="1:74" ht="14.4" customHeight="1">
      <c r="B9" s="16"/>
      <c r="AR9" s="16"/>
      <c r="BE9" s="167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167"/>
      <c r="BS10" s="13" t="s">
        <v>6</v>
      </c>
    </row>
    <row r="11" spans="1:74" ht="18.45" customHeight="1">
      <c r="B11" s="16"/>
      <c r="E11" s="21" t="s">
        <v>26</v>
      </c>
      <c r="AK11" s="23" t="s">
        <v>27</v>
      </c>
      <c r="AN11" s="21" t="s">
        <v>28</v>
      </c>
      <c r="AR11" s="16"/>
      <c r="BE11" s="167"/>
      <c r="BS11" s="13" t="s">
        <v>6</v>
      </c>
    </row>
    <row r="12" spans="1:74" ht="6.9" customHeight="1">
      <c r="B12" s="16"/>
      <c r="AR12" s="16"/>
      <c r="BE12" s="167"/>
      <c r="BS12" s="13" t="s">
        <v>6</v>
      </c>
    </row>
    <row r="13" spans="1:74" ht="12" customHeight="1">
      <c r="B13" s="16"/>
      <c r="D13" s="23" t="s">
        <v>29</v>
      </c>
      <c r="AK13" s="23" t="s">
        <v>24</v>
      </c>
      <c r="AN13" s="25" t="s">
        <v>30</v>
      </c>
      <c r="AR13" s="16"/>
      <c r="BE13" s="167"/>
      <c r="BS13" s="13" t="s">
        <v>6</v>
      </c>
    </row>
    <row r="14" spans="1:74" ht="13.2">
      <c r="B14" s="16"/>
      <c r="E14" s="172" t="s">
        <v>30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23" t="s">
        <v>27</v>
      </c>
      <c r="AN14" s="25" t="s">
        <v>30</v>
      </c>
      <c r="AR14" s="16"/>
      <c r="BE14" s="167"/>
      <c r="BS14" s="13" t="s">
        <v>6</v>
      </c>
    </row>
    <row r="15" spans="1:74" ht="6.9" customHeight="1">
      <c r="B15" s="16"/>
      <c r="AR15" s="16"/>
      <c r="BE15" s="167"/>
      <c r="BS15" s="13" t="s">
        <v>4</v>
      </c>
    </row>
    <row r="16" spans="1:74" ht="12" customHeight="1">
      <c r="B16" s="16"/>
      <c r="D16" s="23" t="s">
        <v>31</v>
      </c>
      <c r="AK16" s="23" t="s">
        <v>24</v>
      </c>
      <c r="AN16" s="21" t="s">
        <v>1</v>
      </c>
      <c r="AR16" s="16"/>
      <c r="BE16" s="167"/>
      <c r="BS16" s="13" t="s">
        <v>4</v>
      </c>
    </row>
    <row r="17" spans="2:71" ht="18.45" customHeight="1">
      <c r="B17" s="16"/>
      <c r="E17" s="21" t="s">
        <v>32</v>
      </c>
      <c r="AK17" s="23" t="s">
        <v>27</v>
      </c>
      <c r="AN17" s="21" t="s">
        <v>1</v>
      </c>
      <c r="AR17" s="16"/>
      <c r="BE17" s="167"/>
      <c r="BS17" s="13" t="s">
        <v>33</v>
      </c>
    </row>
    <row r="18" spans="2:71" ht="6.9" customHeight="1">
      <c r="B18" s="16"/>
      <c r="AR18" s="16"/>
      <c r="BE18" s="167"/>
      <c r="BS18" s="13" t="s">
        <v>6</v>
      </c>
    </row>
    <row r="19" spans="2:71" ht="12" customHeight="1">
      <c r="B19" s="16"/>
      <c r="D19" s="23" t="s">
        <v>34</v>
      </c>
      <c r="AK19" s="23" t="s">
        <v>24</v>
      </c>
      <c r="AN19" s="21" t="s">
        <v>1</v>
      </c>
      <c r="AR19" s="16"/>
      <c r="BE19" s="167"/>
      <c r="BS19" s="13" t="s">
        <v>6</v>
      </c>
    </row>
    <row r="20" spans="2:71" ht="18.45" customHeight="1">
      <c r="B20" s="16"/>
      <c r="E20" s="21" t="s">
        <v>32</v>
      </c>
      <c r="AK20" s="23" t="s">
        <v>27</v>
      </c>
      <c r="AN20" s="21" t="s">
        <v>1</v>
      </c>
      <c r="AR20" s="16"/>
      <c r="BE20" s="167"/>
      <c r="BS20" s="13" t="s">
        <v>33</v>
      </c>
    </row>
    <row r="21" spans="2:71" ht="6.9" customHeight="1">
      <c r="B21" s="16"/>
      <c r="AR21" s="16"/>
      <c r="BE21" s="167"/>
    </row>
    <row r="22" spans="2:71" ht="12" customHeight="1">
      <c r="B22" s="16"/>
      <c r="D22" s="23" t="s">
        <v>35</v>
      </c>
      <c r="AR22" s="16"/>
      <c r="BE22" s="167"/>
    </row>
    <row r="23" spans="2:71" ht="16.5" customHeight="1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  <c r="BE23" s="167"/>
    </row>
    <row r="24" spans="2:71" ht="6.9" customHeight="1">
      <c r="B24" s="16"/>
      <c r="AR24" s="16"/>
      <c r="BE24" s="167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7"/>
    </row>
    <row r="26" spans="2:71" s="1" customFormat="1" ht="25.95" customHeight="1">
      <c r="B26" s="28"/>
      <c r="D26" s="29" t="s">
        <v>36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5">
        <f>ROUND(AG94,2)</f>
        <v>0</v>
      </c>
      <c r="AL26" s="176"/>
      <c r="AM26" s="176"/>
      <c r="AN26" s="176"/>
      <c r="AO26" s="176"/>
      <c r="AR26" s="28"/>
      <c r="BE26" s="167"/>
    </row>
    <row r="27" spans="2:71" s="1" customFormat="1" ht="6.9" customHeight="1">
      <c r="B27" s="28"/>
      <c r="AR27" s="28"/>
      <c r="BE27" s="167"/>
    </row>
    <row r="28" spans="2:71" s="1" customFormat="1" ht="13.2">
      <c r="B28" s="28"/>
      <c r="L28" s="177" t="s">
        <v>37</v>
      </c>
      <c r="M28" s="177"/>
      <c r="N28" s="177"/>
      <c r="O28" s="177"/>
      <c r="P28" s="177"/>
      <c r="W28" s="177" t="s">
        <v>38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39</v>
      </c>
      <c r="AL28" s="177"/>
      <c r="AM28" s="177"/>
      <c r="AN28" s="177"/>
      <c r="AO28" s="177"/>
      <c r="AR28" s="28"/>
      <c r="BE28" s="167"/>
    </row>
    <row r="29" spans="2:71" s="2" customFormat="1" ht="14.4" customHeight="1">
      <c r="B29" s="32"/>
      <c r="D29" s="23" t="s">
        <v>40</v>
      </c>
      <c r="F29" s="33" t="s">
        <v>41</v>
      </c>
      <c r="L29" s="180">
        <v>0.2</v>
      </c>
      <c r="M29" s="179"/>
      <c r="N29" s="179"/>
      <c r="O29" s="179"/>
      <c r="P29" s="179"/>
      <c r="Q29" s="34"/>
      <c r="R29" s="34"/>
      <c r="S29" s="34"/>
      <c r="T29" s="34"/>
      <c r="U29" s="34"/>
      <c r="V29" s="34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F29" s="34"/>
      <c r="AG29" s="34"/>
      <c r="AH29" s="34"/>
      <c r="AI29" s="34"/>
      <c r="AJ29" s="34"/>
      <c r="AK29" s="178">
        <f>ROUND(AV94, 2)</f>
        <v>0</v>
      </c>
      <c r="AL29" s="179"/>
      <c r="AM29" s="179"/>
      <c r="AN29" s="179"/>
      <c r="AO29" s="179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68"/>
    </row>
    <row r="30" spans="2:71" s="2" customFormat="1" ht="14.4" customHeight="1">
      <c r="B30" s="32"/>
      <c r="F30" s="33" t="s">
        <v>42</v>
      </c>
      <c r="L30" s="180">
        <v>0.2</v>
      </c>
      <c r="M30" s="179"/>
      <c r="N30" s="179"/>
      <c r="O30" s="179"/>
      <c r="P30" s="179"/>
      <c r="Q30" s="34"/>
      <c r="R30" s="34"/>
      <c r="S30" s="34"/>
      <c r="T30" s="34"/>
      <c r="U30" s="34"/>
      <c r="V30" s="34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F30" s="34"/>
      <c r="AG30" s="34"/>
      <c r="AH30" s="34"/>
      <c r="AI30" s="34"/>
      <c r="AJ30" s="34"/>
      <c r="AK30" s="178">
        <f>ROUND(AW94, 2)</f>
        <v>0</v>
      </c>
      <c r="AL30" s="179"/>
      <c r="AM30" s="179"/>
      <c r="AN30" s="179"/>
      <c r="AO30" s="179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68"/>
    </row>
    <row r="31" spans="2:71" s="2" customFormat="1" ht="14.4" hidden="1" customHeight="1">
      <c r="B31" s="32"/>
      <c r="F31" s="23" t="s">
        <v>43</v>
      </c>
      <c r="L31" s="183">
        <v>0.2</v>
      </c>
      <c r="M31" s="182"/>
      <c r="N31" s="182"/>
      <c r="O31" s="182"/>
      <c r="P31" s="182"/>
      <c r="W31" s="181">
        <f>ROUND(BB94,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32"/>
      <c r="BE31" s="168"/>
    </row>
    <row r="32" spans="2:71" s="2" customFormat="1" ht="14.4" hidden="1" customHeight="1">
      <c r="B32" s="32"/>
      <c r="F32" s="23" t="s">
        <v>44</v>
      </c>
      <c r="L32" s="183">
        <v>0.2</v>
      </c>
      <c r="M32" s="182"/>
      <c r="N32" s="182"/>
      <c r="O32" s="182"/>
      <c r="P32" s="182"/>
      <c r="W32" s="181">
        <f>ROUND(BC94,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32"/>
      <c r="BE32" s="168"/>
    </row>
    <row r="33" spans="2:57" s="2" customFormat="1" ht="14.4" hidden="1" customHeight="1">
      <c r="B33" s="32"/>
      <c r="F33" s="33" t="s">
        <v>45</v>
      </c>
      <c r="L33" s="180">
        <v>0</v>
      </c>
      <c r="M33" s="179"/>
      <c r="N33" s="179"/>
      <c r="O33" s="179"/>
      <c r="P33" s="179"/>
      <c r="Q33" s="34"/>
      <c r="R33" s="34"/>
      <c r="S33" s="34"/>
      <c r="T33" s="34"/>
      <c r="U33" s="34"/>
      <c r="V33" s="34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F33" s="34"/>
      <c r="AG33" s="34"/>
      <c r="AH33" s="34"/>
      <c r="AI33" s="34"/>
      <c r="AJ33" s="34"/>
      <c r="AK33" s="178">
        <v>0</v>
      </c>
      <c r="AL33" s="179"/>
      <c r="AM33" s="179"/>
      <c r="AN33" s="179"/>
      <c r="AO33" s="179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68"/>
    </row>
    <row r="34" spans="2:57" s="1" customFormat="1" ht="6.9" customHeight="1">
      <c r="B34" s="28"/>
      <c r="AR34" s="28"/>
      <c r="BE34" s="167"/>
    </row>
    <row r="35" spans="2:57" s="1" customFormat="1" ht="25.95" customHeight="1">
      <c r="B35" s="28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84" t="s">
        <v>48</v>
      </c>
      <c r="Y35" s="185"/>
      <c r="Z35" s="185"/>
      <c r="AA35" s="185"/>
      <c r="AB35" s="185"/>
      <c r="AC35" s="38"/>
      <c r="AD35" s="38"/>
      <c r="AE35" s="38"/>
      <c r="AF35" s="38"/>
      <c r="AG35" s="38"/>
      <c r="AH35" s="38"/>
      <c r="AI35" s="38"/>
      <c r="AJ35" s="38"/>
      <c r="AK35" s="186">
        <f>SUM(AK26:AK33)</f>
        <v>0</v>
      </c>
      <c r="AL35" s="185"/>
      <c r="AM35" s="185"/>
      <c r="AN35" s="185"/>
      <c r="AO35" s="187"/>
      <c r="AP35" s="36"/>
      <c r="AQ35" s="36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42" t="s">
        <v>51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52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51</v>
      </c>
      <c r="AI60" s="30"/>
      <c r="AJ60" s="30"/>
      <c r="AK60" s="30"/>
      <c r="AL60" s="30"/>
      <c r="AM60" s="42" t="s">
        <v>52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42" t="s">
        <v>51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52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51</v>
      </c>
      <c r="AI75" s="30"/>
      <c r="AJ75" s="30"/>
      <c r="AK75" s="30"/>
      <c r="AL75" s="30"/>
      <c r="AM75" s="42" t="s">
        <v>52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" customHeight="1">
      <c r="B82" s="28"/>
      <c r="C82" s="17" t="s">
        <v>55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065-22</v>
      </c>
      <c r="AR84" s="47"/>
    </row>
    <row r="85" spans="1:91" s="4" customFormat="1" ht="36.9" customHeight="1">
      <c r="B85" s="48"/>
      <c r="C85" s="49" t="s">
        <v>15</v>
      </c>
      <c r="L85" s="188" t="str">
        <f>K6</f>
        <v>Regenerácia vnútrobloku ul.L.Svobodu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8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Skalica</v>
      </c>
      <c r="AI87" s="23" t="s">
        <v>21</v>
      </c>
      <c r="AM87" s="190" t="str">
        <f>IF(AN8= "","",AN8)</f>
        <v>23. 11. 2022</v>
      </c>
      <c r="AN87" s="190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23</v>
      </c>
      <c r="L89" s="3" t="str">
        <f>IF(E11= "","",E11)</f>
        <v>Mesto Skalica</v>
      </c>
      <c r="AI89" s="23" t="s">
        <v>31</v>
      </c>
      <c r="AM89" s="191" t="str">
        <f>IF(E17="","",E17)</f>
        <v>Ing. Žaneta Spišáková</v>
      </c>
      <c r="AN89" s="192"/>
      <c r="AO89" s="192"/>
      <c r="AP89" s="192"/>
      <c r="AR89" s="28"/>
      <c r="AS89" s="193" t="s">
        <v>56</v>
      </c>
      <c r="AT89" s="19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28"/>
      <c r="C90" s="23" t="s">
        <v>29</v>
      </c>
      <c r="L90" s="3" t="str">
        <f>IF(E14= "Vyplň údaj","",E14)</f>
        <v/>
      </c>
      <c r="AI90" s="23" t="s">
        <v>34</v>
      </c>
      <c r="AM90" s="191" t="str">
        <f>IF(E20="","",E20)</f>
        <v>Ing. Žaneta Spišáková</v>
      </c>
      <c r="AN90" s="192"/>
      <c r="AO90" s="192"/>
      <c r="AP90" s="192"/>
      <c r="AR90" s="28"/>
      <c r="AS90" s="195"/>
      <c r="AT90" s="196"/>
      <c r="BD90" s="55"/>
    </row>
    <row r="91" spans="1:91" s="1" customFormat="1" ht="10.8" customHeight="1">
      <c r="B91" s="28"/>
      <c r="AR91" s="28"/>
      <c r="AS91" s="195"/>
      <c r="AT91" s="196"/>
      <c r="BD91" s="55"/>
    </row>
    <row r="92" spans="1:91" s="1" customFormat="1" ht="29.25" customHeight="1">
      <c r="B92" s="28"/>
      <c r="C92" s="197" t="s">
        <v>57</v>
      </c>
      <c r="D92" s="198"/>
      <c r="E92" s="198"/>
      <c r="F92" s="198"/>
      <c r="G92" s="198"/>
      <c r="H92" s="56"/>
      <c r="I92" s="199" t="s">
        <v>58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00" t="s">
        <v>59</v>
      </c>
      <c r="AH92" s="198"/>
      <c r="AI92" s="198"/>
      <c r="AJ92" s="198"/>
      <c r="AK92" s="198"/>
      <c r="AL92" s="198"/>
      <c r="AM92" s="198"/>
      <c r="AN92" s="199" t="s">
        <v>60</v>
      </c>
      <c r="AO92" s="198"/>
      <c r="AP92" s="201"/>
      <c r="AQ92" s="57" t="s">
        <v>61</v>
      </c>
      <c r="AR92" s="28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8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5">
        <f>ROUND(SUM(AG95:AG97),2)</f>
        <v>0</v>
      </c>
      <c r="AH94" s="205"/>
      <c r="AI94" s="205"/>
      <c r="AJ94" s="205"/>
      <c r="AK94" s="205"/>
      <c r="AL94" s="205"/>
      <c r="AM94" s="205"/>
      <c r="AN94" s="206">
        <f>SUM(AG94,AT94)</f>
        <v>0</v>
      </c>
      <c r="AO94" s="206"/>
      <c r="AP94" s="206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1" s="6" customFormat="1" ht="16.5" customHeight="1">
      <c r="A95" s="73" t="s">
        <v>80</v>
      </c>
      <c r="B95" s="74"/>
      <c r="C95" s="75"/>
      <c r="D95" s="204" t="s">
        <v>81</v>
      </c>
      <c r="E95" s="204"/>
      <c r="F95" s="204"/>
      <c r="G95" s="204"/>
      <c r="H95" s="204"/>
      <c r="I95" s="76"/>
      <c r="J95" s="204" t="s">
        <v>82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2">
        <f>'SO 01 - Regenerácia vnútr...'!J30</f>
        <v>0</v>
      </c>
      <c r="AH95" s="203"/>
      <c r="AI95" s="203"/>
      <c r="AJ95" s="203"/>
      <c r="AK95" s="203"/>
      <c r="AL95" s="203"/>
      <c r="AM95" s="203"/>
      <c r="AN95" s="202">
        <f>SUM(AG95,AT95)</f>
        <v>0</v>
      </c>
      <c r="AO95" s="203"/>
      <c r="AP95" s="203"/>
      <c r="AQ95" s="77" t="s">
        <v>83</v>
      </c>
      <c r="AR95" s="74"/>
      <c r="AS95" s="78">
        <v>0</v>
      </c>
      <c r="AT95" s="79">
        <f>ROUND(SUM(AV95:AW95),2)</f>
        <v>0</v>
      </c>
      <c r="AU95" s="80">
        <f>'SO 01 - Regenerácia vnútr...'!P131</f>
        <v>0</v>
      </c>
      <c r="AV95" s="79">
        <f>'SO 01 - Regenerácia vnútr...'!J33</f>
        <v>0</v>
      </c>
      <c r="AW95" s="79">
        <f>'SO 01 - Regenerácia vnútr...'!J34</f>
        <v>0</v>
      </c>
      <c r="AX95" s="79">
        <f>'SO 01 - Regenerácia vnútr...'!J35</f>
        <v>0</v>
      </c>
      <c r="AY95" s="79">
        <f>'SO 01 - Regenerácia vnútr...'!J36</f>
        <v>0</v>
      </c>
      <c r="AZ95" s="79">
        <f>'SO 01 - Regenerácia vnútr...'!F33</f>
        <v>0</v>
      </c>
      <c r="BA95" s="79">
        <f>'SO 01 - Regenerácia vnútr...'!F34</f>
        <v>0</v>
      </c>
      <c r="BB95" s="79">
        <f>'SO 01 - Regenerácia vnútr...'!F35</f>
        <v>0</v>
      </c>
      <c r="BC95" s="79">
        <f>'SO 01 - Regenerácia vnútr...'!F36</f>
        <v>0</v>
      </c>
      <c r="BD95" s="81">
        <f>'SO 01 - Regenerácia vnútr...'!F37</f>
        <v>0</v>
      </c>
      <c r="BT95" s="82" t="s">
        <v>84</v>
      </c>
      <c r="BV95" s="82" t="s">
        <v>78</v>
      </c>
      <c r="BW95" s="82" t="s">
        <v>85</v>
      </c>
      <c r="BX95" s="82" t="s">
        <v>5</v>
      </c>
      <c r="CL95" s="82" t="s">
        <v>1</v>
      </c>
      <c r="CM95" s="82" t="s">
        <v>76</v>
      </c>
    </row>
    <row r="96" spans="1:91" s="6" customFormat="1" ht="16.5" customHeight="1">
      <c r="A96" s="73" t="s">
        <v>80</v>
      </c>
      <c r="B96" s="74"/>
      <c r="C96" s="75"/>
      <c r="D96" s="204" t="s">
        <v>86</v>
      </c>
      <c r="E96" s="204"/>
      <c r="F96" s="204"/>
      <c r="G96" s="204"/>
      <c r="H96" s="204"/>
      <c r="I96" s="76"/>
      <c r="J96" s="204" t="s">
        <v>87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2">
        <f>'SO 02 - Regenerácia vnútr...'!J30</f>
        <v>0</v>
      </c>
      <c r="AH96" s="203"/>
      <c r="AI96" s="203"/>
      <c r="AJ96" s="203"/>
      <c r="AK96" s="203"/>
      <c r="AL96" s="203"/>
      <c r="AM96" s="203"/>
      <c r="AN96" s="202">
        <f>SUM(AG96,AT96)</f>
        <v>0</v>
      </c>
      <c r="AO96" s="203"/>
      <c r="AP96" s="203"/>
      <c r="AQ96" s="77" t="s">
        <v>83</v>
      </c>
      <c r="AR96" s="74"/>
      <c r="AS96" s="78">
        <v>0</v>
      </c>
      <c r="AT96" s="79">
        <f>ROUND(SUM(AV96:AW96),2)</f>
        <v>0</v>
      </c>
      <c r="AU96" s="80">
        <f>'SO 02 - Regenerácia vnútr...'!P131</f>
        <v>0</v>
      </c>
      <c r="AV96" s="79">
        <f>'SO 02 - Regenerácia vnútr...'!J33</f>
        <v>0</v>
      </c>
      <c r="AW96" s="79">
        <f>'SO 02 - Regenerácia vnútr...'!J34</f>
        <v>0</v>
      </c>
      <c r="AX96" s="79">
        <f>'SO 02 - Regenerácia vnútr...'!J35</f>
        <v>0</v>
      </c>
      <c r="AY96" s="79">
        <f>'SO 02 - Regenerácia vnútr...'!J36</f>
        <v>0</v>
      </c>
      <c r="AZ96" s="79">
        <f>'SO 02 - Regenerácia vnútr...'!F33</f>
        <v>0</v>
      </c>
      <c r="BA96" s="79">
        <f>'SO 02 - Regenerácia vnútr...'!F34</f>
        <v>0</v>
      </c>
      <c r="BB96" s="79">
        <f>'SO 02 - Regenerácia vnútr...'!F35</f>
        <v>0</v>
      </c>
      <c r="BC96" s="79">
        <f>'SO 02 - Regenerácia vnútr...'!F36</f>
        <v>0</v>
      </c>
      <c r="BD96" s="81">
        <f>'SO 02 - Regenerácia vnútr...'!F37</f>
        <v>0</v>
      </c>
      <c r="BT96" s="82" t="s">
        <v>84</v>
      </c>
      <c r="BV96" s="82" t="s">
        <v>78</v>
      </c>
      <c r="BW96" s="82" t="s">
        <v>88</v>
      </c>
      <c r="BX96" s="82" t="s">
        <v>5</v>
      </c>
      <c r="CL96" s="82" t="s">
        <v>1</v>
      </c>
      <c r="CM96" s="82" t="s">
        <v>76</v>
      </c>
    </row>
    <row r="97" spans="1:91" s="6" customFormat="1" ht="16.5" customHeight="1">
      <c r="A97" s="73" t="s">
        <v>80</v>
      </c>
      <c r="B97" s="74"/>
      <c r="C97" s="75"/>
      <c r="D97" s="204" t="s">
        <v>89</v>
      </c>
      <c r="E97" s="204"/>
      <c r="F97" s="204"/>
      <c r="G97" s="204"/>
      <c r="H97" s="204"/>
      <c r="I97" s="76"/>
      <c r="J97" s="204" t="s">
        <v>87</v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2">
        <f>'SO 03 - Regenerácia vnútr...'!J30</f>
        <v>0</v>
      </c>
      <c r="AH97" s="203"/>
      <c r="AI97" s="203"/>
      <c r="AJ97" s="203"/>
      <c r="AK97" s="203"/>
      <c r="AL97" s="203"/>
      <c r="AM97" s="203"/>
      <c r="AN97" s="202">
        <f>SUM(AG97,AT97)</f>
        <v>0</v>
      </c>
      <c r="AO97" s="203"/>
      <c r="AP97" s="203"/>
      <c r="AQ97" s="77" t="s">
        <v>83</v>
      </c>
      <c r="AR97" s="74"/>
      <c r="AS97" s="83">
        <v>0</v>
      </c>
      <c r="AT97" s="84">
        <f>ROUND(SUM(AV97:AW97),2)</f>
        <v>0</v>
      </c>
      <c r="AU97" s="85">
        <f>'SO 03 - Regenerácia vnútr...'!P131</f>
        <v>0</v>
      </c>
      <c r="AV97" s="84">
        <f>'SO 03 - Regenerácia vnútr...'!J33</f>
        <v>0</v>
      </c>
      <c r="AW97" s="84">
        <f>'SO 03 - Regenerácia vnútr...'!J34</f>
        <v>0</v>
      </c>
      <c r="AX97" s="84">
        <f>'SO 03 - Regenerácia vnútr...'!J35</f>
        <v>0</v>
      </c>
      <c r="AY97" s="84">
        <f>'SO 03 - Regenerácia vnútr...'!J36</f>
        <v>0</v>
      </c>
      <c r="AZ97" s="84">
        <f>'SO 03 - Regenerácia vnútr...'!F33</f>
        <v>0</v>
      </c>
      <c r="BA97" s="84">
        <f>'SO 03 - Regenerácia vnútr...'!F34</f>
        <v>0</v>
      </c>
      <c r="BB97" s="84">
        <f>'SO 03 - Regenerácia vnútr...'!F35</f>
        <v>0</v>
      </c>
      <c r="BC97" s="84">
        <f>'SO 03 - Regenerácia vnútr...'!F36</f>
        <v>0</v>
      </c>
      <c r="BD97" s="86">
        <f>'SO 03 - Regenerácia vnútr...'!F37</f>
        <v>0</v>
      </c>
      <c r="BT97" s="82" t="s">
        <v>84</v>
      </c>
      <c r="BV97" s="82" t="s">
        <v>78</v>
      </c>
      <c r="BW97" s="82" t="s">
        <v>90</v>
      </c>
      <c r="BX97" s="82" t="s">
        <v>5</v>
      </c>
      <c r="CL97" s="82" t="s">
        <v>1</v>
      </c>
      <c r="CM97" s="82" t="s">
        <v>76</v>
      </c>
    </row>
    <row r="98" spans="1:91" s="1" customFormat="1" ht="30" customHeight="1">
      <c r="B98" s="28"/>
      <c r="AR98" s="28"/>
    </row>
    <row r="99" spans="1:91" s="1" customFormat="1" ht="6.9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28"/>
    </row>
  </sheetData>
  <sheetProtection algorithmName="SHA-512" hashValue="6L8GFeU39EvlQRwqRHJLKbKZBjvuL+G6oFGKhmRVjg5/yoc7vnbw1YnlFXkVz2hasxH1CCwJWTajMohF971dmA==" saltValue="naKN1/+u8ZwC1XJpa4gbU4ovls4iCQiVQyF8j6Al4TZa0FRWDvXWh5s2ymCY3lImMlXRgdO4WEX0FqmzeD12+w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Regenerácia vnútr...'!C2" display="/" xr:uid="{00000000-0004-0000-0000-000000000000}"/>
    <hyperlink ref="A96" location="'SO 02 - Regenerácia vnútr...'!C2" display="/" xr:uid="{00000000-0004-0000-0000-000001000000}"/>
    <hyperlink ref="A97" location="'SO 03 - Regenerácia vnútr...'!C2" display="/" xr:uid="{00000000-0004-0000-0000-000002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3"/>
  <sheetViews>
    <sheetView showGridLines="0" workbookViewId="0">
      <selection activeCell="E64" sqref="E64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4.9" customHeight="1">
      <c r="B4" s="16"/>
      <c r="D4" s="17" t="s">
        <v>91</v>
      </c>
      <c r="L4" s="16"/>
      <c r="M4" s="87" t="s">
        <v>9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7" t="str">
        <f>'Rekapitulácia stavby'!K6</f>
        <v>Regenerácia vnútrobloku ul.L.Svobodu</v>
      </c>
      <c r="F7" s="208"/>
      <c r="G7" s="208"/>
      <c r="H7" s="208"/>
      <c r="L7" s="16"/>
    </row>
    <row r="8" spans="2:46" s="1" customFormat="1" ht="12" customHeight="1">
      <c r="B8" s="28"/>
      <c r="D8" s="23" t="s">
        <v>92</v>
      </c>
      <c r="L8" s="28"/>
    </row>
    <row r="9" spans="2:46" s="1" customFormat="1" ht="16.5" customHeight="1">
      <c r="B9" s="28"/>
      <c r="E9" s="188" t="s">
        <v>93</v>
      </c>
      <c r="F9" s="209"/>
      <c r="G9" s="209"/>
      <c r="H9" s="209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23. 11. 2022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0" t="str">
        <f>'Rekapitulácia stavby'!E14</f>
        <v>Vyplň údaj</v>
      </c>
      <c r="F18" s="169"/>
      <c r="G18" s="169"/>
      <c r="H18" s="169"/>
      <c r="I18" s="23" t="s">
        <v>27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">
        <v>1</v>
      </c>
      <c r="L23" s="28"/>
    </row>
    <row r="24" spans="2:12" s="1" customFormat="1" ht="18" customHeight="1">
      <c r="B24" s="28"/>
      <c r="E24" s="21" t="s">
        <v>32</v>
      </c>
      <c r="I24" s="23" t="s">
        <v>27</v>
      </c>
      <c r="J24" s="21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8"/>
      <c r="E27" s="174" t="s">
        <v>1</v>
      </c>
      <c r="F27" s="174"/>
      <c r="G27" s="174"/>
      <c r="H27" s="174"/>
      <c r="L27" s="88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36</v>
      </c>
      <c r="J30" s="65">
        <f>ROUND(J131,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" customHeight="1">
      <c r="B33" s="28"/>
      <c r="D33" s="54" t="s">
        <v>40</v>
      </c>
      <c r="E33" s="33" t="s">
        <v>41</v>
      </c>
      <c r="F33" s="90">
        <f>ROUND((SUM(BE131:BE232)),  2)</f>
        <v>0</v>
      </c>
      <c r="G33" s="91"/>
      <c r="H33" s="91"/>
      <c r="I33" s="92">
        <v>0.2</v>
      </c>
      <c r="J33" s="90">
        <f>ROUND(((SUM(BE131:BE232))*I33),  2)</f>
        <v>0</v>
      </c>
      <c r="L33" s="28"/>
    </row>
    <row r="34" spans="2:12" s="1" customFormat="1" ht="14.4" customHeight="1">
      <c r="B34" s="28"/>
      <c r="E34" s="33" t="s">
        <v>42</v>
      </c>
      <c r="F34" s="90">
        <f>ROUND((SUM(BF131:BF232)),  2)</f>
        <v>0</v>
      </c>
      <c r="G34" s="91"/>
      <c r="H34" s="91"/>
      <c r="I34" s="92">
        <v>0.2</v>
      </c>
      <c r="J34" s="90">
        <f>ROUND(((SUM(BF131:BF232))*I34),  2)</f>
        <v>0</v>
      </c>
      <c r="L34" s="28"/>
    </row>
    <row r="35" spans="2:12" s="1" customFormat="1" ht="14.4" hidden="1" customHeight="1">
      <c r="B35" s="28"/>
      <c r="E35" s="23" t="s">
        <v>43</v>
      </c>
      <c r="F35" s="93">
        <f>ROUND((SUM(BG131:BG232)),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3" t="s">
        <v>44</v>
      </c>
      <c r="F36" s="93">
        <f>ROUND((SUM(BH131:BH232)),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45</v>
      </c>
      <c r="F37" s="90">
        <f>ROUND((SUM(BI131:BI232)),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hidden="1" customHeight="1">
      <c r="B82" s="28"/>
      <c r="C82" s="17" t="s">
        <v>94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07" t="str">
        <f>E7</f>
        <v>Regenerácia vnútrobloku ul.L.Svobodu</v>
      </c>
      <c r="F85" s="208"/>
      <c r="G85" s="208"/>
      <c r="H85" s="208"/>
      <c r="L85" s="28"/>
    </row>
    <row r="86" spans="2:47" s="1" customFormat="1" ht="12" hidden="1" customHeight="1">
      <c r="B86" s="28"/>
      <c r="C86" s="23" t="s">
        <v>92</v>
      </c>
      <c r="L86" s="28"/>
    </row>
    <row r="87" spans="2:47" s="1" customFormat="1" ht="16.5" hidden="1" customHeight="1">
      <c r="B87" s="28"/>
      <c r="E87" s="188" t="str">
        <f>E9</f>
        <v xml:space="preserve">SO 01 - Regenerácia vnútrobloku  </v>
      </c>
      <c r="F87" s="209"/>
      <c r="G87" s="209"/>
      <c r="H87" s="209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Skalica</v>
      </c>
      <c r="I89" s="23" t="s">
        <v>21</v>
      </c>
      <c r="J89" s="51" t="str">
        <f>IF(J12="","",J12)</f>
        <v>23. 11. 2022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>Mesto Skalica</v>
      </c>
      <c r="I91" s="23" t="s">
        <v>31</v>
      </c>
      <c r="J91" s="26" t="str">
        <f>E21</f>
        <v>Ing. Žaneta Spišáková</v>
      </c>
      <c r="L91" s="28"/>
    </row>
    <row r="92" spans="2:47" s="1" customFormat="1" ht="15.15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>Ing. Žaneta Spišáková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95</v>
      </c>
      <c r="D94" s="95"/>
      <c r="E94" s="95"/>
      <c r="F94" s="95"/>
      <c r="G94" s="95"/>
      <c r="H94" s="95"/>
      <c r="I94" s="95"/>
      <c r="J94" s="104" t="s">
        <v>96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8" hidden="1" customHeight="1">
      <c r="B96" s="28"/>
      <c r="C96" s="105" t="s">
        <v>97</v>
      </c>
      <c r="J96" s="65">
        <f>J131</f>
        <v>0</v>
      </c>
      <c r="L96" s="28"/>
      <c r="AU96" s="13" t="s">
        <v>98</v>
      </c>
    </row>
    <row r="97" spans="2:12" s="8" customFormat="1" ht="24.9" hidden="1" customHeight="1">
      <c r="B97" s="106"/>
      <c r="D97" s="107" t="s">
        <v>99</v>
      </c>
      <c r="E97" s="108"/>
      <c r="F97" s="108"/>
      <c r="G97" s="108"/>
      <c r="H97" s="108"/>
      <c r="I97" s="108"/>
      <c r="J97" s="109">
        <f>J132</f>
        <v>0</v>
      </c>
      <c r="L97" s="106"/>
    </row>
    <row r="98" spans="2:12" s="9" customFormat="1" ht="19.95" hidden="1" customHeight="1">
      <c r="B98" s="110"/>
      <c r="D98" s="111" t="s">
        <v>100</v>
      </c>
      <c r="E98" s="112"/>
      <c r="F98" s="112"/>
      <c r="G98" s="112"/>
      <c r="H98" s="112"/>
      <c r="I98" s="112"/>
      <c r="J98" s="113">
        <f>J133</f>
        <v>0</v>
      </c>
      <c r="L98" s="110"/>
    </row>
    <row r="99" spans="2:12" s="9" customFormat="1" ht="19.95" hidden="1" customHeight="1">
      <c r="B99" s="110"/>
      <c r="D99" s="111" t="s">
        <v>101</v>
      </c>
      <c r="E99" s="112"/>
      <c r="F99" s="112"/>
      <c r="G99" s="112"/>
      <c r="H99" s="112"/>
      <c r="I99" s="112"/>
      <c r="J99" s="113">
        <f>J163</f>
        <v>0</v>
      </c>
      <c r="L99" s="110"/>
    </row>
    <row r="100" spans="2:12" s="9" customFormat="1" ht="19.95" hidden="1" customHeight="1">
      <c r="B100" s="110"/>
      <c r="D100" s="111" t="s">
        <v>102</v>
      </c>
      <c r="E100" s="112"/>
      <c r="F100" s="112"/>
      <c r="G100" s="112"/>
      <c r="H100" s="112"/>
      <c r="I100" s="112"/>
      <c r="J100" s="113">
        <f>J171</f>
        <v>0</v>
      </c>
      <c r="L100" s="110"/>
    </row>
    <row r="101" spans="2:12" s="9" customFormat="1" ht="19.95" hidden="1" customHeight="1">
      <c r="B101" s="110"/>
      <c r="D101" s="111" t="s">
        <v>103</v>
      </c>
      <c r="E101" s="112"/>
      <c r="F101" s="112"/>
      <c r="G101" s="112"/>
      <c r="H101" s="112"/>
      <c r="I101" s="112"/>
      <c r="J101" s="113">
        <f>J176</f>
        <v>0</v>
      </c>
      <c r="L101" s="110"/>
    </row>
    <row r="102" spans="2:12" s="9" customFormat="1" ht="19.95" hidden="1" customHeight="1">
      <c r="B102" s="110"/>
      <c r="D102" s="111" t="s">
        <v>104</v>
      </c>
      <c r="E102" s="112"/>
      <c r="F102" s="112"/>
      <c r="G102" s="112"/>
      <c r="H102" s="112"/>
      <c r="I102" s="112"/>
      <c r="J102" s="113">
        <f>J202</f>
        <v>0</v>
      </c>
      <c r="L102" s="110"/>
    </row>
    <row r="103" spans="2:12" s="8" customFormat="1" ht="24.9" hidden="1" customHeight="1">
      <c r="B103" s="106"/>
      <c r="D103" s="107" t="s">
        <v>105</v>
      </c>
      <c r="E103" s="108"/>
      <c r="F103" s="108"/>
      <c r="G103" s="108"/>
      <c r="H103" s="108"/>
      <c r="I103" s="108"/>
      <c r="J103" s="109">
        <f>J204</f>
        <v>0</v>
      </c>
      <c r="L103" s="106"/>
    </row>
    <row r="104" spans="2:12" s="9" customFormat="1" ht="19.95" hidden="1" customHeight="1">
      <c r="B104" s="110"/>
      <c r="D104" s="111" t="s">
        <v>106</v>
      </c>
      <c r="E104" s="112"/>
      <c r="F104" s="112"/>
      <c r="G104" s="112"/>
      <c r="H104" s="112"/>
      <c r="I104" s="112"/>
      <c r="J104" s="113">
        <f>J205</f>
        <v>0</v>
      </c>
      <c r="L104" s="110"/>
    </row>
    <row r="105" spans="2:12" s="9" customFormat="1" ht="19.95" hidden="1" customHeight="1">
      <c r="B105" s="110"/>
      <c r="D105" s="111" t="s">
        <v>107</v>
      </c>
      <c r="E105" s="112"/>
      <c r="F105" s="112"/>
      <c r="G105" s="112"/>
      <c r="H105" s="112"/>
      <c r="I105" s="112"/>
      <c r="J105" s="113">
        <f>J208</f>
        <v>0</v>
      </c>
      <c r="L105" s="110"/>
    </row>
    <row r="106" spans="2:12" s="8" customFormat="1" ht="24.9" hidden="1" customHeight="1">
      <c r="B106" s="106"/>
      <c r="D106" s="107" t="s">
        <v>108</v>
      </c>
      <c r="E106" s="108"/>
      <c r="F106" s="108"/>
      <c r="G106" s="108"/>
      <c r="H106" s="108"/>
      <c r="I106" s="108"/>
      <c r="J106" s="109">
        <f>J215</f>
        <v>0</v>
      </c>
      <c r="L106" s="106"/>
    </row>
    <row r="107" spans="2:12" s="9" customFormat="1" ht="19.95" hidden="1" customHeight="1">
      <c r="B107" s="110"/>
      <c r="D107" s="111" t="s">
        <v>109</v>
      </c>
      <c r="E107" s="112"/>
      <c r="F107" s="112"/>
      <c r="G107" s="112"/>
      <c r="H107" s="112"/>
      <c r="I107" s="112"/>
      <c r="J107" s="113">
        <f>J216</f>
        <v>0</v>
      </c>
      <c r="L107" s="110"/>
    </row>
    <row r="108" spans="2:12" s="9" customFormat="1" ht="19.95" hidden="1" customHeight="1">
      <c r="B108" s="110"/>
      <c r="D108" s="111" t="s">
        <v>110</v>
      </c>
      <c r="E108" s="112"/>
      <c r="F108" s="112"/>
      <c r="G108" s="112"/>
      <c r="H108" s="112"/>
      <c r="I108" s="112"/>
      <c r="J108" s="113">
        <f>J222</f>
        <v>0</v>
      </c>
      <c r="L108" s="110"/>
    </row>
    <row r="109" spans="2:12" s="9" customFormat="1" ht="19.95" hidden="1" customHeight="1">
      <c r="B109" s="110"/>
      <c r="D109" s="111" t="s">
        <v>111</v>
      </c>
      <c r="E109" s="112"/>
      <c r="F109" s="112"/>
      <c r="G109" s="112"/>
      <c r="H109" s="112"/>
      <c r="I109" s="112"/>
      <c r="J109" s="113">
        <f>J224</f>
        <v>0</v>
      </c>
      <c r="L109" s="110"/>
    </row>
    <row r="110" spans="2:12" s="8" customFormat="1" ht="24.9" hidden="1" customHeight="1">
      <c r="B110" s="106"/>
      <c r="D110" s="107" t="s">
        <v>112</v>
      </c>
      <c r="E110" s="108"/>
      <c r="F110" s="108"/>
      <c r="G110" s="108"/>
      <c r="H110" s="108"/>
      <c r="I110" s="108"/>
      <c r="J110" s="109">
        <f>J226</f>
        <v>0</v>
      </c>
      <c r="L110" s="106"/>
    </row>
    <row r="111" spans="2:12" s="8" customFormat="1" ht="24.9" hidden="1" customHeight="1">
      <c r="B111" s="106"/>
      <c r="D111" s="107" t="s">
        <v>113</v>
      </c>
      <c r="E111" s="108"/>
      <c r="F111" s="108"/>
      <c r="G111" s="108"/>
      <c r="H111" s="108"/>
      <c r="I111" s="108"/>
      <c r="J111" s="109">
        <f>J228</f>
        <v>0</v>
      </c>
      <c r="L111" s="106"/>
    </row>
    <row r="112" spans="2:12" s="1" customFormat="1" ht="21.75" hidden="1" customHeight="1">
      <c r="B112" s="28"/>
      <c r="L112" s="28"/>
    </row>
    <row r="113" spans="2:12" s="1" customFormat="1" ht="6.9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t="10.199999999999999" hidden="1"/>
    <row r="115" spans="2:12" ht="10.199999999999999" hidden="1"/>
    <row r="116" spans="2:12" ht="10.199999999999999" hidden="1"/>
    <row r="117" spans="2:12" s="1" customFormat="1" ht="6.9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" customHeight="1">
      <c r="B118" s="28"/>
      <c r="C118" s="17" t="s">
        <v>114</v>
      </c>
      <c r="L118" s="28"/>
    </row>
    <row r="119" spans="2:12" s="1" customFormat="1" ht="6.9" customHeight="1">
      <c r="B119" s="28"/>
      <c r="L119" s="28"/>
    </row>
    <row r="120" spans="2:12" s="1" customFormat="1" ht="12" customHeight="1">
      <c r="B120" s="28"/>
      <c r="C120" s="23" t="s">
        <v>15</v>
      </c>
      <c r="L120" s="28"/>
    </row>
    <row r="121" spans="2:12" s="1" customFormat="1" ht="16.5" customHeight="1">
      <c r="B121" s="28"/>
      <c r="E121" s="207" t="str">
        <f>E7</f>
        <v>Regenerácia vnútrobloku ul.L.Svobodu</v>
      </c>
      <c r="F121" s="208"/>
      <c r="G121" s="208"/>
      <c r="H121" s="208"/>
      <c r="L121" s="28"/>
    </row>
    <row r="122" spans="2:12" s="1" customFormat="1" ht="12" customHeight="1">
      <c r="B122" s="28"/>
      <c r="C122" s="23" t="s">
        <v>92</v>
      </c>
      <c r="L122" s="28"/>
    </row>
    <row r="123" spans="2:12" s="1" customFormat="1" ht="16.5" customHeight="1">
      <c r="B123" s="28"/>
      <c r="E123" s="188" t="str">
        <f>E9</f>
        <v xml:space="preserve">SO 01 - Regenerácia vnútrobloku  </v>
      </c>
      <c r="F123" s="209"/>
      <c r="G123" s="209"/>
      <c r="H123" s="209"/>
      <c r="L123" s="28"/>
    </row>
    <row r="124" spans="2:12" s="1" customFormat="1" ht="6.9" customHeight="1">
      <c r="B124" s="28"/>
      <c r="L124" s="28"/>
    </row>
    <row r="125" spans="2:12" s="1" customFormat="1" ht="12" customHeight="1">
      <c r="B125" s="28"/>
      <c r="C125" s="23" t="s">
        <v>19</v>
      </c>
      <c r="F125" s="21" t="str">
        <f>F12</f>
        <v>Skalica</v>
      </c>
      <c r="I125" s="23" t="s">
        <v>21</v>
      </c>
      <c r="J125" s="51" t="str">
        <f>IF(J12="","",J12)</f>
        <v>23. 11. 2022</v>
      </c>
      <c r="L125" s="28"/>
    </row>
    <row r="126" spans="2:12" s="1" customFormat="1" ht="6.9" customHeight="1">
      <c r="B126" s="28"/>
      <c r="L126" s="28"/>
    </row>
    <row r="127" spans="2:12" s="1" customFormat="1" ht="24.6" customHeight="1">
      <c r="B127" s="28"/>
      <c r="C127" s="23" t="s">
        <v>23</v>
      </c>
      <c r="F127" s="21" t="str">
        <f>E15</f>
        <v>Mesto Skalica</v>
      </c>
      <c r="I127" s="23" t="s">
        <v>31</v>
      </c>
      <c r="J127" s="26" t="str">
        <f>E21</f>
        <v>Ing. Žaneta Spišáková</v>
      </c>
      <c r="L127" s="28"/>
    </row>
    <row r="128" spans="2:12" s="1" customFormat="1" ht="24.6" customHeight="1">
      <c r="B128" s="28"/>
      <c r="C128" s="23" t="s">
        <v>29</v>
      </c>
      <c r="F128" s="21" t="str">
        <f>IF(E18="","",E18)</f>
        <v>Vyplň údaj</v>
      </c>
      <c r="I128" s="23" t="s">
        <v>34</v>
      </c>
      <c r="J128" s="26" t="str">
        <f>E24</f>
        <v>Ing. Žaneta Spišáková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14"/>
      <c r="C130" s="115" t="s">
        <v>115</v>
      </c>
      <c r="D130" s="116" t="s">
        <v>61</v>
      </c>
      <c r="E130" s="116" t="s">
        <v>57</v>
      </c>
      <c r="F130" s="116" t="s">
        <v>58</v>
      </c>
      <c r="G130" s="116" t="s">
        <v>116</v>
      </c>
      <c r="H130" s="116" t="s">
        <v>117</v>
      </c>
      <c r="I130" s="116" t="s">
        <v>118</v>
      </c>
      <c r="J130" s="117" t="s">
        <v>96</v>
      </c>
      <c r="K130" s="118" t="s">
        <v>119</v>
      </c>
      <c r="L130" s="114"/>
      <c r="M130" s="58" t="s">
        <v>1</v>
      </c>
      <c r="N130" s="59" t="s">
        <v>40</v>
      </c>
      <c r="O130" s="59" t="s">
        <v>120</v>
      </c>
      <c r="P130" s="59" t="s">
        <v>121</v>
      </c>
      <c r="Q130" s="59" t="s">
        <v>122</v>
      </c>
      <c r="R130" s="59" t="s">
        <v>123</v>
      </c>
      <c r="S130" s="59" t="s">
        <v>124</v>
      </c>
      <c r="T130" s="60" t="s">
        <v>125</v>
      </c>
    </row>
    <row r="131" spans="2:65" s="1" customFormat="1" ht="22.8" customHeight="1">
      <c r="B131" s="28"/>
      <c r="C131" s="63" t="s">
        <v>97</v>
      </c>
      <c r="J131" s="119">
        <f>BK131</f>
        <v>0</v>
      </c>
      <c r="L131" s="28"/>
      <c r="M131" s="61"/>
      <c r="N131" s="52"/>
      <c r="O131" s="52"/>
      <c r="P131" s="120">
        <f>P132+P204+P215+P226+P228</f>
        <v>0</v>
      </c>
      <c r="Q131" s="52"/>
      <c r="R131" s="120">
        <f>R132+R204+R215+R226+R228</f>
        <v>123.97637999999999</v>
      </c>
      <c r="S131" s="52"/>
      <c r="T131" s="121">
        <f>T132+T204+T215+T226+T228</f>
        <v>0</v>
      </c>
      <c r="AT131" s="13" t="s">
        <v>75</v>
      </c>
      <c r="AU131" s="13" t="s">
        <v>98</v>
      </c>
      <c r="BK131" s="122">
        <f>BK132+BK204+BK215+BK226+BK228</f>
        <v>0</v>
      </c>
    </row>
    <row r="132" spans="2:65" s="11" customFormat="1" ht="25.95" customHeight="1">
      <c r="B132" s="123"/>
      <c r="D132" s="124" t="s">
        <v>75</v>
      </c>
      <c r="E132" s="125" t="s">
        <v>126</v>
      </c>
      <c r="F132" s="125" t="s">
        <v>127</v>
      </c>
      <c r="I132" s="126"/>
      <c r="J132" s="127">
        <f>BK132</f>
        <v>0</v>
      </c>
      <c r="L132" s="123"/>
      <c r="M132" s="128"/>
      <c r="P132" s="129">
        <f>P133+P163+P171+P176+P202</f>
        <v>0</v>
      </c>
      <c r="R132" s="129">
        <f>R133+R163+R171+R176+R202</f>
        <v>123.01668999999998</v>
      </c>
      <c r="T132" s="130">
        <f>T133+T163+T171+T176+T202</f>
        <v>0</v>
      </c>
      <c r="AR132" s="124" t="s">
        <v>84</v>
      </c>
      <c r="AT132" s="131" t="s">
        <v>75</v>
      </c>
      <c r="AU132" s="131" t="s">
        <v>76</v>
      </c>
      <c r="AY132" s="124" t="s">
        <v>128</v>
      </c>
      <c r="BK132" s="132">
        <f>BK133+BK163+BK171+BK176+BK202</f>
        <v>0</v>
      </c>
    </row>
    <row r="133" spans="2:65" s="11" customFormat="1" ht="22.8" customHeight="1">
      <c r="B133" s="123"/>
      <c r="D133" s="124" t="s">
        <v>75</v>
      </c>
      <c r="E133" s="133" t="s">
        <v>84</v>
      </c>
      <c r="F133" s="133" t="s">
        <v>129</v>
      </c>
      <c r="I133" s="126"/>
      <c r="J133" s="134">
        <f>BK133</f>
        <v>0</v>
      </c>
      <c r="L133" s="123"/>
      <c r="M133" s="128"/>
      <c r="P133" s="129">
        <f>SUM(P134:P162)</f>
        <v>0</v>
      </c>
      <c r="R133" s="129">
        <f>SUM(R134:R162)</f>
        <v>7.8285999999999998</v>
      </c>
      <c r="T133" s="130">
        <f>SUM(T134:T162)</f>
        <v>0</v>
      </c>
      <c r="AR133" s="124" t="s">
        <v>84</v>
      </c>
      <c r="AT133" s="131" t="s">
        <v>75</v>
      </c>
      <c r="AU133" s="131" t="s">
        <v>84</v>
      </c>
      <c r="AY133" s="124" t="s">
        <v>128</v>
      </c>
      <c r="BK133" s="132">
        <f>SUM(BK134:BK162)</f>
        <v>0</v>
      </c>
    </row>
    <row r="134" spans="2:65" s="1" customFormat="1" ht="33" customHeight="1">
      <c r="B134" s="28"/>
      <c r="C134" s="135" t="s">
        <v>84</v>
      </c>
      <c r="D134" s="135" t="s">
        <v>130</v>
      </c>
      <c r="E134" s="136" t="s">
        <v>131</v>
      </c>
      <c r="F134" s="137" t="s">
        <v>132</v>
      </c>
      <c r="G134" s="138" t="s">
        <v>133</v>
      </c>
      <c r="H134" s="139">
        <v>3.5</v>
      </c>
      <c r="I134" s="140"/>
      <c r="J134" s="141">
        <f t="shared" ref="J134:J162" si="0">ROUND(I134*H134,2)</f>
        <v>0</v>
      </c>
      <c r="K134" s="142"/>
      <c r="L134" s="28"/>
      <c r="M134" s="143" t="s">
        <v>1</v>
      </c>
      <c r="N134" s="144" t="s">
        <v>42</v>
      </c>
      <c r="P134" s="145">
        <f t="shared" ref="P134:P162" si="1">O134*H134</f>
        <v>0</v>
      </c>
      <c r="Q134" s="145">
        <v>0</v>
      </c>
      <c r="R134" s="145">
        <f t="shared" ref="R134:R162" si="2">Q134*H134</f>
        <v>0</v>
      </c>
      <c r="S134" s="145">
        <v>0</v>
      </c>
      <c r="T134" s="146">
        <f t="shared" ref="T134:T162" si="3">S134*H134</f>
        <v>0</v>
      </c>
      <c r="AR134" s="147" t="s">
        <v>134</v>
      </c>
      <c r="AT134" s="147" t="s">
        <v>130</v>
      </c>
      <c r="AU134" s="147" t="s">
        <v>135</v>
      </c>
      <c r="AY134" s="13" t="s">
        <v>128</v>
      </c>
      <c r="BE134" s="148">
        <f t="shared" ref="BE134:BE162" si="4">IF(N134="základná",J134,0)</f>
        <v>0</v>
      </c>
      <c r="BF134" s="148">
        <f t="shared" ref="BF134:BF162" si="5">IF(N134="znížená",J134,0)</f>
        <v>0</v>
      </c>
      <c r="BG134" s="148">
        <f t="shared" ref="BG134:BG162" si="6">IF(N134="zákl. prenesená",J134,0)</f>
        <v>0</v>
      </c>
      <c r="BH134" s="148">
        <f t="shared" ref="BH134:BH162" si="7">IF(N134="zníž. prenesená",J134,0)</f>
        <v>0</v>
      </c>
      <c r="BI134" s="148">
        <f t="shared" ref="BI134:BI162" si="8">IF(N134="nulová",J134,0)</f>
        <v>0</v>
      </c>
      <c r="BJ134" s="13" t="s">
        <v>135</v>
      </c>
      <c r="BK134" s="148">
        <f t="shared" ref="BK134:BK162" si="9">ROUND(I134*H134,2)</f>
        <v>0</v>
      </c>
      <c r="BL134" s="13" t="s">
        <v>134</v>
      </c>
      <c r="BM134" s="147" t="s">
        <v>135</v>
      </c>
    </row>
    <row r="135" spans="2:65" s="1" customFormat="1" ht="33" customHeight="1">
      <c r="B135" s="28"/>
      <c r="C135" s="135" t="s">
        <v>135</v>
      </c>
      <c r="D135" s="135" t="s">
        <v>130</v>
      </c>
      <c r="E135" s="136" t="s">
        <v>136</v>
      </c>
      <c r="F135" s="137" t="s">
        <v>137</v>
      </c>
      <c r="G135" s="138" t="s">
        <v>133</v>
      </c>
      <c r="H135" s="139">
        <v>3.5</v>
      </c>
      <c r="I135" s="140"/>
      <c r="J135" s="141">
        <f t="shared" si="0"/>
        <v>0</v>
      </c>
      <c r="K135" s="142"/>
      <c r="L135" s="28"/>
      <c r="M135" s="143" t="s">
        <v>1</v>
      </c>
      <c r="N135" s="144" t="s">
        <v>42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134</v>
      </c>
      <c r="AT135" s="147" t="s">
        <v>130</v>
      </c>
      <c r="AU135" s="147" t="s">
        <v>135</v>
      </c>
      <c r="AY135" s="13" t="s">
        <v>128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135</v>
      </c>
      <c r="BK135" s="148">
        <f t="shared" si="9"/>
        <v>0</v>
      </c>
      <c r="BL135" s="13" t="s">
        <v>134</v>
      </c>
      <c r="BM135" s="147" t="s">
        <v>134</v>
      </c>
    </row>
    <row r="136" spans="2:65" s="1" customFormat="1" ht="16.5" customHeight="1">
      <c r="B136" s="28"/>
      <c r="C136" s="135" t="s">
        <v>138</v>
      </c>
      <c r="D136" s="135" t="s">
        <v>130</v>
      </c>
      <c r="E136" s="136" t="s">
        <v>139</v>
      </c>
      <c r="F136" s="137" t="s">
        <v>140</v>
      </c>
      <c r="G136" s="138" t="s">
        <v>133</v>
      </c>
      <c r="H136" s="139">
        <v>3.5</v>
      </c>
      <c r="I136" s="140"/>
      <c r="J136" s="141">
        <f t="shared" si="0"/>
        <v>0</v>
      </c>
      <c r="K136" s="142"/>
      <c r="L136" s="28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134</v>
      </c>
      <c r="AT136" s="147" t="s">
        <v>130</v>
      </c>
      <c r="AU136" s="147" t="s">
        <v>135</v>
      </c>
      <c r="AY136" s="13" t="s">
        <v>128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135</v>
      </c>
      <c r="BK136" s="148">
        <f t="shared" si="9"/>
        <v>0</v>
      </c>
      <c r="BL136" s="13" t="s">
        <v>134</v>
      </c>
      <c r="BM136" s="147" t="s">
        <v>141</v>
      </c>
    </row>
    <row r="137" spans="2:65" s="1" customFormat="1" ht="33" customHeight="1">
      <c r="B137" s="28"/>
      <c r="C137" s="135" t="s">
        <v>134</v>
      </c>
      <c r="D137" s="135" t="s">
        <v>130</v>
      </c>
      <c r="E137" s="136" t="s">
        <v>142</v>
      </c>
      <c r="F137" s="137" t="s">
        <v>143</v>
      </c>
      <c r="G137" s="138" t="s">
        <v>144</v>
      </c>
      <c r="H137" s="139">
        <v>40</v>
      </c>
      <c r="I137" s="140"/>
      <c r="J137" s="141">
        <f t="shared" si="0"/>
        <v>0</v>
      </c>
      <c r="K137" s="142"/>
      <c r="L137" s="28"/>
      <c r="M137" s="143" t="s">
        <v>1</v>
      </c>
      <c r="N137" s="144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134</v>
      </c>
      <c r="AT137" s="147" t="s">
        <v>130</v>
      </c>
      <c r="AU137" s="147" t="s">
        <v>135</v>
      </c>
      <c r="AY137" s="13" t="s">
        <v>128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135</v>
      </c>
      <c r="BK137" s="148">
        <f t="shared" si="9"/>
        <v>0</v>
      </c>
      <c r="BL137" s="13" t="s">
        <v>134</v>
      </c>
      <c r="BM137" s="147" t="s">
        <v>145</v>
      </c>
    </row>
    <row r="138" spans="2:65" s="1" customFormat="1" ht="37.799999999999997" customHeight="1">
      <c r="B138" s="28"/>
      <c r="C138" s="135" t="s">
        <v>146</v>
      </c>
      <c r="D138" s="135" t="s">
        <v>130</v>
      </c>
      <c r="E138" s="136" t="s">
        <v>147</v>
      </c>
      <c r="F138" s="137" t="s">
        <v>148</v>
      </c>
      <c r="G138" s="138" t="s">
        <v>144</v>
      </c>
      <c r="H138" s="139">
        <v>25</v>
      </c>
      <c r="I138" s="140"/>
      <c r="J138" s="141">
        <f t="shared" si="0"/>
        <v>0</v>
      </c>
      <c r="K138" s="142"/>
      <c r="L138" s="28"/>
      <c r="M138" s="143" t="s">
        <v>1</v>
      </c>
      <c r="N138" s="144" t="s">
        <v>42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134</v>
      </c>
      <c r="AT138" s="147" t="s">
        <v>130</v>
      </c>
      <c r="AU138" s="147" t="s">
        <v>135</v>
      </c>
      <c r="AY138" s="13" t="s">
        <v>128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135</v>
      </c>
      <c r="BK138" s="148">
        <f t="shared" si="9"/>
        <v>0</v>
      </c>
      <c r="BL138" s="13" t="s">
        <v>134</v>
      </c>
      <c r="BM138" s="147" t="s">
        <v>149</v>
      </c>
    </row>
    <row r="139" spans="2:65" s="1" customFormat="1" ht="24.15" customHeight="1">
      <c r="B139" s="28"/>
      <c r="C139" s="149" t="s">
        <v>141</v>
      </c>
      <c r="D139" s="149" t="s">
        <v>150</v>
      </c>
      <c r="E139" s="150" t="s">
        <v>151</v>
      </c>
      <c r="F139" s="151" t="s">
        <v>152</v>
      </c>
      <c r="G139" s="152" t="s">
        <v>144</v>
      </c>
      <c r="H139" s="153">
        <v>3</v>
      </c>
      <c r="I139" s="154"/>
      <c r="J139" s="155">
        <f t="shared" si="0"/>
        <v>0</v>
      </c>
      <c r="K139" s="156"/>
      <c r="L139" s="157"/>
      <c r="M139" s="158" t="s">
        <v>1</v>
      </c>
      <c r="N139" s="159" t="s">
        <v>42</v>
      </c>
      <c r="P139" s="145">
        <f t="shared" si="1"/>
        <v>0</v>
      </c>
      <c r="Q139" s="145">
        <v>1.6999999999999999E-3</v>
      </c>
      <c r="R139" s="145">
        <f t="shared" si="2"/>
        <v>5.0999999999999995E-3</v>
      </c>
      <c r="S139" s="145">
        <v>0</v>
      </c>
      <c r="T139" s="146">
        <f t="shared" si="3"/>
        <v>0</v>
      </c>
      <c r="AR139" s="147" t="s">
        <v>145</v>
      </c>
      <c r="AT139" s="147" t="s">
        <v>150</v>
      </c>
      <c r="AU139" s="147" t="s">
        <v>135</v>
      </c>
      <c r="AY139" s="13" t="s">
        <v>128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135</v>
      </c>
      <c r="BK139" s="148">
        <f t="shared" si="9"/>
        <v>0</v>
      </c>
      <c r="BL139" s="13" t="s">
        <v>134</v>
      </c>
      <c r="BM139" s="147" t="s">
        <v>153</v>
      </c>
    </row>
    <row r="140" spans="2:65" s="1" customFormat="1" ht="24.15" customHeight="1">
      <c r="B140" s="28"/>
      <c r="C140" s="149" t="s">
        <v>154</v>
      </c>
      <c r="D140" s="149" t="s">
        <v>150</v>
      </c>
      <c r="E140" s="150" t="s">
        <v>155</v>
      </c>
      <c r="F140" s="151" t="s">
        <v>156</v>
      </c>
      <c r="G140" s="152" t="s">
        <v>144</v>
      </c>
      <c r="H140" s="153">
        <v>8</v>
      </c>
      <c r="I140" s="154"/>
      <c r="J140" s="155">
        <f t="shared" si="0"/>
        <v>0</v>
      </c>
      <c r="K140" s="156"/>
      <c r="L140" s="157"/>
      <c r="M140" s="158" t="s">
        <v>1</v>
      </c>
      <c r="N140" s="159" t="s">
        <v>42</v>
      </c>
      <c r="P140" s="145">
        <f t="shared" si="1"/>
        <v>0</v>
      </c>
      <c r="Q140" s="145">
        <v>1.6999999999999999E-3</v>
      </c>
      <c r="R140" s="145">
        <f t="shared" si="2"/>
        <v>1.3599999999999999E-2</v>
      </c>
      <c r="S140" s="145">
        <v>0</v>
      </c>
      <c r="T140" s="146">
        <f t="shared" si="3"/>
        <v>0</v>
      </c>
      <c r="AR140" s="147" t="s">
        <v>145</v>
      </c>
      <c r="AT140" s="147" t="s">
        <v>150</v>
      </c>
      <c r="AU140" s="147" t="s">
        <v>135</v>
      </c>
      <c r="AY140" s="13" t="s">
        <v>128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135</v>
      </c>
      <c r="BK140" s="148">
        <f t="shared" si="9"/>
        <v>0</v>
      </c>
      <c r="BL140" s="13" t="s">
        <v>134</v>
      </c>
      <c r="BM140" s="147" t="s">
        <v>157</v>
      </c>
    </row>
    <row r="141" spans="2:65" s="1" customFormat="1" ht="24.15" customHeight="1">
      <c r="B141" s="28"/>
      <c r="C141" s="149" t="s">
        <v>145</v>
      </c>
      <c r="D141" s="149" t="s">
        <v>150</v>
      </c>
      <c r="E141" s="150" t="s">
        <v>158</v>
      </c>
      <c r="F141" s="151" t="s">
        <v>159</v>
      </c>
      <c r="G141" s="152" t="s">
        <v>144</v>
      </c>
      <c r="H141" s="153">
        <v>6</v>
      </c>
      <c r="I141" s="154"/>
      <c r="J141" s="155">
        <f t="shared" si="0"/>
        <v>0</v>
      </c>
      <c r="K141" s="156"/>
      <c r="L141" s="157"/>
      <c r="M141" s="158" t="s">
        <v>1</v>
      </c>
      <c r="N141" s="159" t="s">
        <v>42</v>
      </c>
      <c r="P141" s="145">
        <f t="shared" si="1"/>
        <v>0</v>
      </c>
      <c r="Q141" s="145">
        <v>1.6999999999999999E-3</v>
      </c>
      <c r="R141" s="145">
        <f t="shared" si="2"/>
        <v>1.0199999999999999E-2</v>
      </c>
      <c r="S141" s="145">
        <v>0</v>
      </c>
      <c r="T141" s="146">
        <f t="shared" si="3"/>
        <v>0</v>
      </c>
      <c r="AR141" s="147" t="s">
        <v>145</v>
      </c>
      <c r="AT141" s="147" t="s">
        <v>150</v>
      </c>
      <c r="AU141" s="147" t="s">
        <v>135</v>
      </c>
      <c r="AY141" s="13" t="s">
        <v>128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135</v>
      </c>
      <c r="BK141" s="148">
        <f t="shared" si="9"/>
        <v>0</v>
      </c>
      <c r="BL141" s="13" t="s">
        <v>134</v>
      </c>
      <c r="BM141" s="147" t="s">
        <v>160</v>
      </c>
    </row>
    <row r="142" spans="2:65" s="1" customFormat="1" ht="24.15" customHeight="1">
      <c r="B142" s="28"/>
      <c r="C142" s="149" t="s">
        <v>161</v>
      </c>
      <c r="D142" s="149" t="s">
        <v>150</v>
      </c>
      <c r="E142" s="150" t="s">
        <v>162</v>
      </c>
      <c r="F142" s="151" t="s">
        <v>163</v>
      </c>
      <c r="G142" s="152" t="s">
        <v>144</v>
      </c>
      <c r="H142" s="153">
        <v>8</v>
      </c>
      <c r="I142" s="154"/>
      <c r="J142" s="155">
        <f t="shared" si="0"/>
        <v>0</v>
      </c>
      <c r="K142" s="156"/>
      <c r="L142" s="157"/>
      <c r="M142" s="158" t="s">
        <v>1</v>
      </c>
      <c r="N142" s="159" t="s">
        <v>42</v>
      </c>
      <c r="P142" s="145">
        <f t="shared" si="1"/>
        <v>0</v>
      </c>
      <c r="Q142" s="145">
        <v>1.6999999999999999E-3</v>
      </c>
      <c r="R142" s="145">
        <f t="shared" si="2"/>
        <v>1.3599999999999999E-2</v>
      </c>
      <c r="S142" s="145">
        <v>0</v>
      </c>
      <c r="T142" s="146">
        <f t="shared" si="3"/>
        <v>0</v>
      </c>
      <c r="AR142" s="147" t="s">
        <v>145</v>
      </c>
      <c r="AT142" s="147" t="s">
        <v>150</v>
      </c>
      <c r="AU142" s="147" t="s">
        <v>135</v>
      </c>
      <c r="AY142" s="13" t="s">
        <v>128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135</v>
      </c>
      <c r="BK142" s="148">
        <f t="shared" si="9"/>
        <v>0</v>
      </c>
      <c r="BL142" s="13" t="s">
        <v>134</v>
      </c>
      <c r="BM142" s="147" t="s">
        <v>164</v>
      </c>
    </row>
    <row r="143" spans="2:65" s="1" customFormat="1" ht="16.5" customHeight="1">
      <c r="B143" s="28"/>
      <c r="C143" s="135" t="s">
        <v>149</v>
      </c>
      <c r="D143" s="135" t="s">
        <v>130</v>
      </c>
      <c r="E143" s="136" t="s">
        <v>165</v>
      </c>
      <c r="F143" s="137" t="s">
        <v>166</v>
      </c>
      <c r="G143" s="138" t="s">
        <v>133</v>
      </c>
      <c r="H143" s="139">
        <v>4.2</v>
      </c>
      <c r="I143" s="140"/>
      <c r="J143" s="141">
        <f t="shared" si="0"/>
        <v>0</v>
      </c>
      <c r="K143" s="142"/>
      <c r="L143" s="28"/>
      <c r="M143" s="143" t="s">
        <v>1</v>
      </c>
      <c r="N143" s="144" t="s">
        <v>42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134</v>
      </c>
      <c r="AT143" s="147" t="s">
        <v>130</v>
      </c>
      <c r="AU143" s="147" t="s">
        <v>135</v>
      </c>
      <c r="AY143" s="13" t="s">
        <v>128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135</v>
      </c>
      <c r="BK143" s="148">
        <f t="shared" si="9"/>
        <v>0</v>
      </c>
      <c r="BL143" s="13" t="s">
        <v>134</v>
      </c>
      <c r="BM143" s="147" t="s">
        <v>7</v>
      </c>
    </row>
    <row r="144" spans="2:65" s="1" customFormat="1" ht="16.5" customHeight="1">
      <c r="B144" s="28"/>
      <c r="C144" s="135" t="s">
        <v>167</v>
      </c>
      <c r="D144" s="135" t="s">
        <v>130</v>
      </c>
      <c r="E144" s="136" t="s">
        <v>168</v>
      </c>
      <c r="F144" s="137" t="s">
        <v>169</v>
      </c>
      <c r="G144" s="138" t="s">
        <v>170</v>
      </c>
      <c r="H144" s="139">
        <v>2130</v>
      </c>
      <c r="I144" s="140"/>
      <c r="J144" s="141">
        <f t="shared" si="0"/>
        <v>0</v>
      </c>
      <c r="K144" s="142"/>
      <c r="L144" s="28"/>
      <c r="M144" s="143" t="s">
        <v>1</v>
      </c>
      <c r="N144" s="144" t="s">
        <v>42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134</v>
      </c>
      <c r="AT144" s="147" t="s">
        <v>130</v>
      </c>
      <c r="AU144" s="147" t="s">
        <v>135</v>
      </c>
      <c r="AY144" s="13" t="s">
        <v>128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135</v>
      </c>
      <c r="BK144" s="148">
        <f t="shared" si="9"/>
        <v>0</v>
      </c>
      <c r="BL144" s="13" t="s">
        <v>134</v>
      </c>
      <c r="BM144" s="147" t="s">
        <v>171</v>
      </c>
    </row>
    <row r="145" spans="2:65" s="1" customFormat="1" ht="16.5" customHeight="1">
      <c r="B145" s="28"/>
      <c r="C145" s="149" t="s">
        <v>153</v>
      </c>
      <c r="D145" s="149" t="s">
        <v>150</v>
      </c>
      <c r="E145" s="150" t="s">
        <v>172</v>
      </c>
      <c r="F145" s="151" t="s">
        <v>173</v>
      </c>
      <c r="G145" s="152" t="s">
        <v>144</v>
      </c>
      <c r="H145" s="153">
        <v>31.95</v>
      </c>
      <c r="I145" s="154"/>
      <c r="J145" s="155">
        <f t="shared" si="0"/>
        <v>0</v>
      </c>
      <c r="K145" s="156"/>
      <c r="L145" s="157"/>
      <c r="M145" s="158" t="s">
        <v>1</v>
      </c>
      <c r="N145" s="159" t="s">
        <v>42</v>
      </c>
      <c r="P145" s="145">
        <f t="shared" si="1"/>
        <v>0</v>
      </c>
      <c r="Q145" s="145">
        <v>0.05</v>
      </c>
      <c r="R145" s="145">
        <f t="shared" si="2"/>
        <v>1.5975000000000001</v>
      </c>
      <c r="S145" s="145">
        <v>0</v>
      </c>
      <c r="T145" s="146">
        <f t="shared" si="3"/>
        <v>0</v>
      </c>
      <c r="AR145" s="147" t="s">
        <v>145</v>
      </c>
      <c r="AT145" s="147" t="s">
        <v>150</v>
      </c>
      <c r="AU145" s="147" t="s">
        <v>135</v>
      </c>
      <c r="AY145" s="13" t="s">
        <v>128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135</v>
      </c>
      <c r="BK145" s="148">
        <f t="shared" si="9"/>
        <v>0</v>
      </c>
      <c r="BL145" s="13" t="s">
        <v>134</v>
      </c>
      <c r="BM145" s="147" t="s">
        <v>174</v>
      </c>
    </row>
    <row r="146" spans="2:65" s="1" customFormat="1" ht="16.5" customHeight="1">
      <c r="B146" s="28"/>
      <c r="C146" s="135" t="s">
        <v>175</v>
      </c>
      <c r="D146" s="135" t="s">
        <v>130</v>
      </c>
      <c r="E146" s="136" t="s">
        <v>176</v>
      </c>
      <c r="F146" s="137" t="s">
        <v>177</v>
      </c>
      <c r="G146" s="138" t="s">
        <v>170</v>
      </c>
      <c r="H146" s="139">
        <v>2130</v>
      </c>
      <c r="I146" s="140"/>
      <c r="J146" s="141">
        <f t="shared" si="0"/>
        <v>0</v>
      </c>
      <c r="K146" s="142"/>
      <c r="L146" s="28"/>
      <c r="M146" s="143" t="s">
        <v>1</v>
      </c>
      <c r="N146" s="144" t="s">
        <v>42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134</v>
      </c>
      <c r="AT146" s="147" t="s">
        <v>130</v>
      </c>
      <c r="AU146" s="147" t="s">
        <v>135</v>
      </c>
      <c r="AY146" s="13" t="s">
        <v>128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135</v>
      </c>
      <c r="BK146" s="148">
        <f t="shared" si="9"/>
        <v>0</v>
      </c>
      <c r="BL146" s="13" t="s">
        <v>134</v>
      </c>
      <c r="BM146" s="147" t="s">
        <v>178</v>
      </c>
    </row>
    <row r="147" spans="2:65" s="1" customFormat="1" ht="16.5" customHeight="1">
      <c r="B147" s="28"/>
      <c r="C147" s="149" t="s">
        <v>157</v>
      </c>
      <c r="D147" s="149" t="s">
        <v>150</v>
      </c>
      <c r="E147" s="150" t="s">
        <v>179</v>
      </c>
      <c r="F147" s="151" t="s">
        <v>180</v>
      </c>
      <c r="G147" s="152" t="s">
        <v>181</v>
      </c>
      <c r="H147" s="153">
        <v>31.95</v>
      </c>
      <c r="I147" s="154"/>
      <c r="J147" s="155">
        <f t="shared" si="0"/>
        <v>0</v>
      </c>
      <c r="K147" s="156"/>
      <c r="L147" s="157"/>
      <c r="M147" s="158" t="s">
        <v>1</v>
      </c>
      <c r="N147" s="159" t="s">
        <v>42</v>
      </c>
      <c r="P147" s="145">
        <f t="shared" si="1"/>
        <v>0</v>
      </c>
      <c r="Q147" s="145">
        <v>1E-3</v>
      </c>
      <c r="R147" s="145">
        <f t="shared" si="2"/>
        <v>3.1949999999999999E-2</v>
      </c>
      <c r="S147" s="145">
        <v>0</v>
      </c>
      <c r="T147" s="146">
        <f t="shared" si="3"/>
        <v>0</v>
      </c>
      <c r="AR147" s="147" t="s">
        <v>145</v>
      </c>
      <c r="AT147" s="147" t="s">
        <v>150</v>
      </c>
      <c r="AU147" s="147" t="s">
        <v>135</v>
      </c>
      <c r="AY147" s="13" t="s">
        <v>128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135</v>
      </c>
      <c r="BK147" s="148">
        <f t="shared" si="9"/>
        <v>0</v>
      </c>
      <c r="BL147" s="13" t="s">
        <v>134</v>
      </c>
      <c r="BM147" s="147" t="s">
        <v>182</v>
      </c>
    </row>
    <row r="148" spans="2:65" s="1" customFormat="1" ht="24.15" customHeight="1">
      <c r="B148" s="28"/>
      <c r="C148" s="135" t="s">
        <v>183</v>
      </c>
      <c r="D148" s="135" t="s">
        <v>130</v>
      </c>
      <c r="E148" s="136" t="s">
        <v>184</v>
      </c>
      <c r="F148" s="137" t="s">
        <v>185</v>
      </c>
      <c r="G148" s="138" t="s">
        <v>170</v>
      </c>
      <c r="H148" s="139">
        <v>2130</v>
      </c>
      <c r="I148" s="140"/>
      <c r="J148" s="141">
        <f t="shared" si="0"/>
        <v>0</v>
      </c>
      <c r="K148" s="142"/>
      <c r="L148" s="28"/>
      <c r="M148" s="143" t="s">
        <v>1</v>
      </c>
      <c r="N148" s="144" t="s">
        <v>42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134</v>
      </c>
      <c r="AT148" s="147" t="s">
        <v>130</v>
      </c>
      <c r="AU148" s="147" t="s">
        <v>135</v>
      </c>
      <c r="AY148" s="13" t="s">
        <v>128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135</v>
      </c>
      <c r="BK148" s="148">
        <f t="shared" si="9"/>
        <v>0</v>
      </c>
      <c r="BL148" s="13" t="s">
        <v>134</v>
      </c>
      <c r="BM148" s="147" t="s">
        <v>186</v>
      </c>
    </row>
    <row r="149" spans="2:65" s="1" customFormat="1" ht="33" customHeight="1">
      <c r="B149" s="28"/>
      <c r="C149" s="135" t="s">
        <v>160</v>
      </c>
      <c r="D149" s="135" t="s">
        <v>130</v>
      </c>
      <c r="E149" s="136" t="s">
        <v>187</v>
      </c>
      <c r="F149" s="137" t="s">
        <v>188</v>
      </c>
      <c r="G149" s="138" t="s">
        <v>144</v>
      </c>
      <c r="H149" s="139">
        <v>25</v>
      </c>
      <c r="I149" s="140"/>
      <c r="J149" s="141">
        <f t="shared" si="0"/>
        <v>0</v>
      </c>
      <c r="K149" s="142"/>
      <c r="L149" s="28"/>
      <c r="M149" s="143" t="s">
        <v>1</v>
      </c>
      <c r="N149" s="144" t="s">
        <v>42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134</v>
      </c>
      <c r="AT149" s="147" t="s">
        <v>130</v>
      </c>
      <c r="AU149" s="147" t="s">
        <v>135</v>
      </c>
      <c r="AY149" s="13" t="s">
        <v>128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135</v>
      </c>
      <c r="BK149" s="148">
        <f t="shared" si="9"/>
        <v>0</v>
      </c>
      <c r="BL149" s="13" t="s">
        <v>134</v>
      </c>
      <c r="BM149" s="147" t="s">
        <v>189</v>
      </c>
    </row>
    <row r="150" spans="2:65" s="1" customFormat="1" ht="16.5" customHeight="1">
      <c r="B150" s="28"/>
      <c r="C150" s="149" t="s">
        <v>190</v>
      </c>
      <c r="D150" s="149" t="s">
        <v>150</v>
      </c>
      <c r="E150" s="150" t="s">
        <v>191</v>
      </c>
      <c r="F150" s="151" t="s">
        <v>192</v>
      </c>
      <c r="G150" s="152" t="s">
        <v>193</v>
      </c>
      <c r="H150" s="153">
        <v>650</v>
      </c>
      <c r="I150" s="154"/>
      <c r="J150" s="155">
        <f t="shared" si="0"/>
        <v>0</v>
      </c>
      <c r="K150" s="156"/>
      <c r="L150" s="157"/>
      <c r="M150" s="158" t="s">
        <v>1</v>
      </c>
      <c r="N150" s="159" t="s">
        <v>42</v>
      </c>
      <c r="P150" s="145">
        <f t="shared" si="1"/>
        <v>0</v>
      </c>
      <c r="Q150" s="145">
        <v>2.9999999999999997E-4</v>
      </c>
      <c r="R150" s="145">
        <f t="shared" si="2"/>
        <v>0.19499999999999998</v>
      </c>
      <c r="S150" s="145">
        <v>0</v>
      </c>
      <c r="T150" s="146">
        <f t="shared" si="3"/>
        <v>0</v>
      </c>
      <c r="AR150" s="147" t="s">
        <v>145</v>
      </c>
      <c r="AT150" s="147" t="s">
        <v>150</v>
      </c>
      <c r="AU150" s="147" t="s">
        <v>135</v>
      </c>
      <c r="AY150" s="13" t="s">
        <v>128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135</v>
      </c>
      <c r="BK150" s="148">
        <f t="shared" si="9"/>
        <v>0</v>
      </c>
      <c r="BL150" s="13" t="s">
        <v>134</v>
      </c>
      <c r="BM150" s="147" t="s">
        <v>194</v>
      </c>
    </row>
    <row r="151" spans="2:65" s="1" customFormat="1" ht="33" customHeight="1">
      <c r="B151" s="28"/>
      <c r="C151" s="135" t="s">
        <v>164</v>
      </c>
      <c r="D151" s="135" t="s">
        <v>130</v>
      </c>
      <c r="E151" s="136" t="s">
        <v>195</v>
      </c>
      <c r="F151" s="137" t="s">
        <v>196</v>
      </c>
      <c r="G151" s="138" t="s">
        <v>144</v>
      </c>
      <c r="H151" s="139">
        <v>25</v>
      </c>
      <c r="I151" s="140"/>
      <c r="J151" s="141">
        <f t="shared" si="0"/>
        <v>0</v>
      </c>
      <c r="K151" s="142"/>
      <c r="L151" s="28"/>
      <c r="M151" s="143" t="s">
        <v>1</v>
      </c>
      <c r="N151" s="144" t="s">
        <v>42</v>
      </c>
      <c r="P151" s="145">
        <f t="shared" si="1"/>
        <v>0</v>
      </c>
      <c r="Q151" s="145">
        <v>3.8999999999999999E-4</v>
      </c>
      <c r="R151" s="145">
        <f t="shared" si="2"/>
        <v>9.75E-3</v>
      </c>
      <c r="S151" s="145">
        <v>0</v>
      </c>
      <c r="T151" s="146">
        <f t="shared" si="3"/>
        <v>0</v>
      </c>
      <c r="AR151" s="147" t="s">
        <v>134</v>
      </c>
      <c r="AT151" s="147" t="s">
        <v>130</v>
      </c>
      <c r="AU151" s="147" t="s">
        <v>135</v>
      </c>
      <c r="AY151" s="13" t="s">
        <v>128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135</v>
      </c>
      <c r="BK151" s="148">
        <f t="shared" si="9"/>
        <v>0</v>
      </c>
      <c r="BL151" s="13" t="s">
        <v>134</v>
      </c>
      <c r="BM151" s="147" t="s">
        <v>197</v>
      </c>
    </row>
    <row r="152" spans="2:65" s="1" customFormat="1" ht="24.15" customHeight="1">
      <c r="B152" s="28"/>
      <c r="C152" s="149" t="s">
        <v>198</v>
      </c>
      <c r="D152" s="149" t="s">
        <v>150</v>
      </c>
      <c r="E152" s="150" t="s">
        <v>199</v>
      </c>
      <c r="F152" s="151" t="s">
        <v>200</v>
      </c>
      <c r="G152" s="152" t="s">
        <v>144</v>
      </c>
      <c r="H152" s="153">
        <v>75</v>
      </c>
      <c r="I152" s="154"/>
      <c r="J152" s="155">
        <f t="shared" si="0"/>
        <v>0</v>
      </c>
      <c r="K152" s="156"/>
      <c r="L152" s="157"/>
      <c r="M152" s="158" t="s">
        <v>1</v>
      </c>
      <c r="N152" s="159" t="s">
        <v>42</v>
      </c>
      <c r="P152" s="145">
        <f t="shared" si="1"/>
        <v>0</v>
      </c>
      <c r="Q152" s="145">
        <v>1.2E-2</v>
      </c>
      <c r="R152" s="145">
        <f t="shared" si="2"/>
        <v>0.9</v>
      </c>
      <c r="S152" s="145">
        <v>0</v>
      </c>
      <c r="T152" s="146">
        <f t="shared" si="3"/>
        <v>0</v>
      </c>
      <c r="AR152" s="147" t="s">
        <v>145</v>
      </c>
      <c r="AT152" s="147" t="s">
        <v>150</v>
      </c>
      <c r="AU152" s="147" t="s">
        <v>135</v>
      </c>
      <c r="AY152" s="13" t="s">
        <v>128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135</v>
      </c>
      <c r="BK152" s="148">
        <f t="shared" si="9"/>
        <v>0</v>
      </c>
      <c r="BL152" s="13" t="s">
        <v>134</v>
      </c>
      <c r="BM152" s="147" t="s">
        <v>201</v>
      </c>
    </row>
    <row r="153" spans="2:65" s="1" customFormat="1" ht="24.15" customHeight="1">
      <c r="B153" s="28"/>
      <c r="C153" s="135" t="s">
        <v>7</v>
      </c>
      <c r="D153" s="135" t="s">
        <v>130</v>
      </c>
      <c r="E153" s="136" t="s">
        <v>202</v>
      </c>
      <c r="F153" s="137" t="s">
        <v>203</v>
      </c>
      <c r="G153" s="138" t="s">
        <v>144</v>
      </c>
      <c r="H153" s="139">
        <v>128</v>
      </c>
      <c r="I153" s="140"/>
      <c r="J153" s="141">
        <f t="shared" si="0"/>
        <v>0</v>
      </c>
      <c r="K153" s="142"/>
      <c r="L153" s="28"/>
      <c r="M153" s="143" t="s">
        <v>1</v>
      </c>
      <c r="N153" s="144" t="s">
        <v>42</v>
      </c>
      <c r="P153" s="145">
        <f t="shared" si="1"/>
        <v>0</v>
      </c>
      <c r="Q153" s="145">
        <v>4.4000000000000002E-4</v>
      </c>
      <c r="R153" s="145">
        <f t="shared" si="2"/>
        <v>5.6320000000000002E-2</v>
      </c>
      <c r="S153" s="145">
        <v>0</v>
      </c>
      <c r="T153" s="146">
        <f t="shared" si="3"/>
        <v>0</v>
      </c>
      <c r="AR153" s="147" t="s">
        <v>134</v>
      </c>
      <c r="AT153" s="147" t="s">
        <v>130</v>
      </c>
      <c r="AU153" s="147" t="s">
        <v>135</v>
      </c>
      <c r="AY153" s="13" t="s">
        <v>128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3" t="s">
        <v>135</v>
      </c>
      <c r="BK153" s="148">
        <f t="shared" si="9"/>
        <v>0</v>
      </c>
      <c r="BL153" s="13" t="s">
        <v>134</v>
      </c>
      <c r="BM153" s="147" t="s">
        <v>204</v>
      </c>
    </row>
    <row r="154" spans="2:65" s="1" customFormat="1" ht="16.5" customHeight="1">
      <c r="B154" s="28"/>
      <c r="C154" s="149" t="s">
        <v>205</v>
      </c>
      <c r="D154" s="149" t="s">
        <v>150</v>
      </c>
      <c r="E154" s="150" t="s">
        <v>206</v>
      </c>
      <c r="F154" s="151" t="s">
        <v>207</v>
      </c>
      <c r="G154" s="152" t="s">
        <v>144</v>
      </c>
      <c r="H154" s="153">
        <v>128</v>
      </c>
      <c r="I154" s="154"/>
      <c r="J154" s="155">
        <f t="shared" si="0"/>
        <v>0</v>
      </c>
      <c r="K154" s="156"/>
      <c r="L154" s="157"/>
      <c r="M154" s="158" t="s">
        <v>1</v>
      </c>
      <c r="N154" s="159" t="s">
        <v>42</v>
      </c>
      <c r="P154" s="145">
        <f t="shared" si="1"/>
        <v>0</v>
      </c>
      <c r="Q154" s="145">
        <v>5.0000000000000001E-4</v>
      </c>
      <c r="R154" s="145">
        <f t="shared" si="2"/>
        <v>6.4000000000000001E-2</v>
      </c>
      <c r="S154" s="145">
        <v>0</v>
      </c>
      <c r="T154" s="146">
        <f t="shared" si="3"/>
        <v>0</v>
      </c>
      <c r="AR154" s="147" t="s">
        <v>145</v>
      </c>
      <c r="AT154" s="147" t="s">
        <v>150</v>
      </c>
      <c r="AU154" s="147" t="s">
        <v>135</v>
      </c>
      <c r="AY154" s="13" t="s">
        <v>128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3" t="s">
        <v>135</v>
      </c>
      <c r="BK154" s="148">
        <f t="shared" si="9"/>
        <v>0</v>
      </c>
      <c r="BL154" s="13" t="s">
        <v>134</v>
      </c>
      <c r="BM154" s="147" t="s">
        <v>208</v>
      </c>
    </row>
    <row r="155" spans="2:65" s="1" customFormat="1" ht="16.5" customHeight="1">
      <c r="B155" s="28"/>
      <c r="C155" s="149" t="s">
        <v>171</v>
      </c>
      <c r="D155" s="149" t="s">
        <v>150</v>
      </c>
      <c r="E155" s="150" t="s">
        <v>209</v>
      </c>
      <c r="F155" s="151" t="s">
        <v>210</v>
      </c>
      <c r="G155" s="152" t="s">
        <v>144</v>
      </c>
      <c r="H155" s="153">
        <v>132</v>
      </c>
      <c r="I155" s="154"/>
      <c r="J155" s="155">
        <f t="shared" si="0"/>
        <v>0</v>
      </c>
      <c r="K155" s="156"/>
      <c r="L155" s="157"/>
      <c r="M155" s="158" t="s">
        <v>1</v>
      </c>
      <c r="N155" s="159" t="s">
        <v>42</v>
      </c>
      <c r="P155" s="145">
        <f t="shared" si="1"/>
        <v>0</v>
      </c>
      <c r="Q155" s="145">
        <v>5.0000000000000001E-4</v>
      </c>
      <c r="R155" s="145">
        <f t="shared" si="2"/>
        <v>6.6000000000000003E-2</v>
      </c>
      <c r="S155" s="145">
        <v>0</v>
      </c>
      <c r="T155" s="146">
        <f t="shared" si="3"/>
        <v>0</v>
      </c>
      <c r="AR155" s="147" t="s">
        <v>145</v>
      </c>
      <c r="AT155" s="147" t="s">
        <v>150</v>
      </c>
      <c r="AU155" s="147" t="s">
        <v>135</v>
      </c>
      <c r="AY155" s="13" t="s">
        <v>128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3" t="s">
        <v>135</v>
      </c>
      <c r="BK155" s="148">
        <f t="shared" si="9"/>
        <v>0</v>
      </c>
      <c r="BL155" s="13" t="s">
        <v>134</v>
      </c>
      <c r="BM155" s="147" t="s">
        <v>211</v>
      </c>
    </row>
    <row r="156" spans="2:65" s="1" customFormat="1" ht="24.15" customHeight="1">
      <c r="B156" s="28"/>
      <c r="C156" s="135" t="s">
        <v>212</v>
      </c>
      <c r="D156" s="135" t="s">
        <v>130</v>
      </c>
      <c r="E156" s="136" t="s">
        <v>213</v>
      </c>
      <c r="F156" s="137" t="s">
        <v>214</v>
      </c>
      <c r="G156" s="138" t="s">
        <v>144</v>
      </c>
      <c r="H156" s="139">
        <v>132</v>
      </c>
      <c r="I156" s="140"/>
      <c r="J156" s="141">
        <f t="shared" si="0"/>
        <v>0</v>
      </c>
      <c r="K156" s="142"/>
      <c r="L156" s="28"/>
      <c r="M156" s="143" t="s">
        <v>1</v>
      </c>
      <c r="N156" s="144" t="s">
        <v>42</v>
      </c>
      <c r="P156" s="145">
        <f t="shared" si="1"/>
        <v>0</v>
      </c>
      <c r="Q156" s="145">
        <v>4.4000000000000002E-4</v>
      </c>
      <c r="R156" s="145">
        <f t="shared" si="2"/>
        <v>5.808E-2</v>
      </c>
      <c r="S156" s="145">
        <v>0</v>
      </c>
      <c r="T156" s="146">
        <f t="shared" si="3"/>
        <v>0</v>
      </c>
      <c r="AR156" s="147" t="s">
        <v>134</v>
      </c>
      <c r="AT156" s="147" t="s">
        <v>130</v>
      </c>
      <c r="AU156" s="147" t="s">
        <v>135</v>
      </c>
      <c r="AY156" s="13" t="s">
        <v>128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3" t="s">
        <v>135</v>
      </c>
      <c r="BK156" s="148">
        <f t="shared" si="9"/>
        <v>0</v>
      </c>
      <c r="BL156" s="13" t="s">
        <v>134</v>
      </c>
      <c r="BM156" s="147" t="s">
        <v>215</v>
      </c>
    </row>
    <row r="157" spans="2:65" s="1" customFormat="1" ht="21.75" customHeight="1">
      <c r="B157" s="28"/>
      <c r="C157" s="149" t="s">
        <v>174</v>
      </c>
      <c r="D157" s="149" t="s">
        <v>150</v>
      </c>
      <c r="E157" s="150" t="s">
        <v>216</v>
      </c>
      <c r="F157" s="151" t="s">
        <v>217</v>
      </c>
      <c r="G157" s="152" t="s">
        <v>144</v>
      </c>
      <c r="H157" s="153">
        <v>120</v>
      </c>
      <c r="I157" s="154"/>
      <c r="J157" s="155">
        <f t="shared" si="0"/>
        <v>0</v>
      </c>
      <c r="K157" s="156"/>
      <c r="L157" s="157"/>
      <c r="M157" s="158" t="s">
        <v>1</v>
      </c>
      <c r="N157" s="159" t="s">
        <v>42</v>
      </c>
      <c r="P157" s="145">
        <f t="shared" si="1"/>
        <v>0</v>
      </c>
      <c r="Q157" s="145">
        <v>0.04</v>
      </c>
      <c r="R157" s="145">
        <f t="shared" si="2"/>
        <v>4.8</v>
      </c>
      <c r="S157" s="145">
        <v>0</v>
      </c>
      <c r="T157" s="146">
        <f t="shared" si="3"/>
        <v>0</v>
      </c>
      <c r="AR157" s="147" t="s">
        <v>145</v>
      </c>
      <c r="AT157" s="147" t="s">
        <v>150</v>
      </c>
      <c r="AU157" s="147" t="s">
        <v>135</v>
      </c>
      <c r="AY157" s="13" t="s">
        <v>128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3" t="s">
        <v>135</v>
      </c>
      <c r="BK157" s="148">
        <f t="shared" si="9"/>
        <v>0</v>
      </c>
      <c r="BL157" s="13" t="s">
        <v>134</v>
      </c>
      <c r="BM157" s="147" t="s">
        <v>218</v>
      </c>
    </row>
    <row r="158" spans="2:65" s="1" customFormat="1" ht="33" customHeight="1">
      <c r="B158" s="28"/>
      <c r="C158" s="135" t="s">
        <v>219</v>
      </c>
      <c r="D158" s="135" t="s">
        <v>130</v>
      </c>
      <c r="E158" s="136" t="s">
        <v>220</v>
      </c>
      <c r="F158" s="137" t="s">
        <v>221</v>
      </c>
      <c r="G158" s="138" t="s">
        <v>144</v>
      </c>
      <c r="H158" s="139">
        <v>25</v>
      </c>
      <c r="I158" s="140"/>
      <c r="J158" s="141">
        <f t="shared" si="0"/>
        <v>0</v>
      </c>
      <c r="K158" s="142"/>
      <c r="L158" s="28"/>
      <c r="M158" s="143" t="s">
        <v>1</v>
      </c>
      <c r="N158" s="144" t="s">
        <v>42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134</v>
      </c>
      <c r="AT158" s="147" t="s">
        <v>130</v>
      </c>
      <c r="AU158" s="147" t="s">
        <v>135</v>
      </c>
      <c r="AY158" s="13" t="s">
        <v>128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3" t="s">
        <v>135</v>
      </c>
      <c r="BK158" s="148">
        <f t="shared" si="9"/>
        <v>0</v>
      </c>
      <c r="BL158" s="13" t="s">
        <v>134</v>
      </c>
      <c r="BM158" s="147" t="s">
        <v>222</v>
      </c>
    </row>
    <row r="159" spans="2:65" s="1" customFormat="1" ht="37.799999999999997" customHeight="1">
      <c r="B159" s="28"/>
      <c r="C159" s="135" t="s">
        <v>178</v>
      </c>
      <c r="D159" s="135" t="s">
        <v>130</v>
      </c>
      <c r="E159" s="136" t="s">
        <v>223</v>
      </c>
      <c r="F159" s="137" t="s">
        <v>224</v>
      </c>
      <c r="G159" s="138" t="s">
        <v>144</v>
      </c>
      <c r="H159" s="139">
        <v>25</v>
      </c>
      <c r="I159" s="140"/>
      <c r="J159" s="141">
        <f t="shared" si="0"/>
        <v>0</v>
      </c>
      <c r="K159" s="142"/>
      <c r="L159" s="28"/>
      <c r="M159" s="143" t="s">
        <v>1</v>
      </c>
      <c r="N159" s="144" t="s">
        <v>42</v>
      </c>
      <c r="P159" s="145">
        <f t="shared" si="1"/>
        <v>0</v>
      </c>
      <c r="Q159" s="145">
        <v>0</v>
      </c>
      <c r="R159" s="145">
        <f t="shared" si="2"/>
        <v>0</v>
      </c>
      <c r="S159" s="145">
        <v>0</v>
      </c>
      <c r="T159" s="146">
        <f t="shared" si="3"/>
        <v>0</v>
      </c>
      <c r="AR159" s="147" t="s">
        <v>134</v>
      </c>
      <c r="AT159" s="147" t="s">
        <v>130</v>
      </c>
      <c r="AU159" s="147" t="s">
        <v>135</v>
      </c>
      <c r="AY159" s="13" t="s">
        <v>128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3" t="s">
        <v>135</v>
      </c>
      <c r="BK159" s="148">
        <f t="shared" si="9"/>
        <v>0</v>
      </c>
      <c r="BL159" s="13" t="s">
        <v>134</v>
      </c>
      <c r="BM159" s="147" t="s">
        <v>225</v>
      </c>
    </row>
    <row r="160" spans="2:65" s="1" customFormat="1" ht="21.75" customHeight="1">
      <c r="B160" s="28"/>
      <c r="C160" s="149" t="s">
        <v>226</v>
      </c>
      <c r="D160" s="149" t="s">
        <v>150</v>
      </c>
      <c r="E160" s="150" t="s">
        <v>227</v>
      </c>
      <c r="F160" s="151" t="s">
        <v>228</v>
      </c>
      <c r="G160" s="152" t="s">
        <v>229</v>
      </c>
      <c r="H160" s="153">
        <v>25</v>
      </c>
      <c r="I160" s="154"/>
      <c r="J160" s="155">
        <f t="shared" si="0"/>
        <v>0</v>
      </c>
      <c r="K160" s="156"/>
      <c r="L160" s="157"/>
      <c r="M160" s="158" t="s">
        <v>1</v>
      </c>
      <c r="N160" s="159" t="s">
        <v>42</v>
      </c>
      <c r="P160" s="145">
        <f t="shared" si="1"/>
        <v>0</v>
      </c>
      <c r="Q160" s="145">
        <v>2.9999999999999997E-4</v>
      </c>
      <c r="R160" s="145">
        <f t="shared" si="2"/>
        <v>7.4999999999999997E-3</v>
      </c>
      <c r="S160" s="145">
        <v>0</v>
      </c>
      <c r="T160" s="146">
        <f t="shared" si="3"/>
        <v>0</v>
      </c>
      <c r="AR160" s="147" t="s">
        <v>145</v>
      </c>
      <c r="AT160" s="147" t="s">
        <v>150</v>
      </c>
      <c r="AU160" s="147" t="s">
        <v>135</v>
      </c>
      <c r="AY160" s="13" t="s">
        <v>128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13" t="s">
        <v>135</v>
      </c>
      <c r="BK160" s="148">
        <f t="shared" si="9"/>
        <v>0</v>
      </c>
      <c r="BL160" s="13" t="s">
        <v>134</v>
      </c>
      <c r="BM160" s="147" t="s">
        <v>230</v>
      </c>
    </row>
    <row r="161" spans="2:65" s="1" customFormat="1" ht="24.15" customHeight="1">
      <c r="B161" s="28"/>
      <c r="C161" s="135" t="s">
        <v>182</v>
      </c>
      <c r="D161" s="135" t="s">
        <v>130</v>
      </c>
      <c r="E161" s="136" t="s">
        <v>231</v>
      </c>
      <c r="F161" s="137" t="s">
        <v>232</v>
      </c>
      <c r="G161" s="138" t="s">
        <v>144</v>
      </c>
      <c r="H161" s="139">
        <v>25</v>
      </c>
      <c r="I161" s="140"/>
      <c r="J161" s="141">
        <f t="shared" si="0"/>
        <v>0</v>
      </c>
      <c r="K161" s="142"/>
      <c r="L161" s="28"/>
      <c r="M161" s="143" t="s">
        <v>1</v>
      </c>
      <c r="N161" s="144" t="s">
        <v>42</v>
      </c>
      <c r="P161" s="145">
        <f t="shared" si="1"/>
        <v>0</v>
      </c>
      <c r="Q161" s="145">
        <v>0</v>
      </c>
      <c r="R161" s="145">
        <f t="shared" si="2"/>
        <v>0</v>
      </c>
      <c r="S161" s="145">
        <v>0</v>
      </c>
      <c r="T161" s="146">
        <f t="shared" si="3"/>
        <v>0</v>
      </c>
      <c r="AR161" s="147" t="s">
        <v>134</v>
      </c>
      <c r="AT161" s="147" t="s">
        <v>130</v>
      </c>
      <c r="AU161" s="147" t="s">
        <v>135</v>
      </c>
      <c r="AY161" s="13" t="s">
        <v>128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13" t="s">
        <v>135</v>
      </c>
      <c r="BK161" s="148">
        <f t="shared" si="9"/>
        <v>0</v>
      </c>
      <c r="BL161" s="13" t="s">
        <v>134</v>
      </c>
      <c r="BM161" s="147" t="s">
        <v>233</v>
      </c>
    </row>
    <row r="162" spans="2:65" s="1" customFormat="1" ht="21.75" customHeight="1">
      <c r="B162" s="28"/>
      <c r="C162" s="135" t="s">
        <v>234</v>
      </c>
      <c r="D162" s="135" t="s">
        <v>130</v>
      </c>
      <c r="E162" s="136" t="s">
        <v>235</v>
      </c>
      <c r="F162" s="137" t="s">
        <v>236</v>
      </c>
      <c r="G162" s="138" t="s">
        <v>170</v>
      </c>
      <c r="H162" s="139">
        <v>2130</v>
      </c>
      <c r="I162" s="140"/>
      <c r="J162" s="141">
        <f t="shared" si="0"/>
        <v>0</v>
      </c>
      <c r="K162" s="142"/>
      <c r="L162" s="28"/>
      <c r="M162" s="143" t="s">
        <v>1</v>
      </c>
      <c r="N162" s="144" t="s">
        <v>42</v>
      </c>
      <c r="P162" s="145">
        <f t="shared" si="1"/>
        <v>0</v>
      </c>
      <c r="Q162" s="145">
        <v>0</v>
      </c>
      <c r="R162" s="145">
        <f t="shared" si="2"/>
        <v>0</v>
      </c>
      <c r="S162" s="145">
        <v>0</v>
      </c>
      <c r="T162" s="146">
        <f t="shared" si="3"/>
        <v>0</v>
      </c>
      <c r="AR162" s="147" t="s">
        <v>134</v>
      </c>
      <c r="AT162" s="147" t="s">
        <v>130</v>
      </c>
      <c r="AU162" s="147" t="s">
        <v>135</v>
      </c>
      <c r="AY162" s="13" t="s">
        <v>128</v>
      </c>
      <c r="BE162" s="148">
        <f t="shared" si="4"/>
        <v>0</v>
      </c>
      <c r="BF162" s="148">
        <f t="shared" si="5"/>
        <v>0</v>
      </c>
      <c r="BG162" s="148">
        <f t="shared" si="6"/>
        <v>0</v>
      </c>
      <c r="BH162" s="148">
        <f t="shared" si="7"/>
        <v>0</v>
      </c>
      <c r="BI162" s="148">
        <f t="shared" si="8"/>
        <v>0</v>
      </c>
      <c r="BJ162" s="13" t="s">
        <v>135</v>
      </c>
      <c r="BK162" s="148">
        <f t="shared" si="9"/>
        <v>0</v>
      </c>
      <c r="BL162" s="13" t="s">
        <v>134</v>
      </c>
      <c r="BM162" s="147" t="s">
        <v>237</v>
      </c>
    </row>
    <row r="163" spans="2:65" s="11" customFormat="1" ht="22.8" customHeight="1">
      <c r="B163" s="123"/>
      <c r="D163" s="124" t="s">
        <v>75</v>
      </c>
      <c r="E163" s="133" t="s">
        <v>146</v>
      </c>
      <c r="F163" s="133" t="s">
        <v>238</v>
      </c>
      <c r="I163" s="126"/>
      <c r="J163" s="134">
        <f>BK163</f>
        <v>0</v>
      </c>
      <c r="L163" s="123"/>
      <c r="M163" s="128"/>
      <c r="P163" s="129">
        <f>SUM(P164:P170)</f>
        <v>0</v>
      </c>
      <c r="R163" s="129">
        <f>SUM(R164:R170)</f>
        <v>109.2803</v>
      </c>
      <c r="T163" s="130">
        <f>SUM(T164:T170)</f>
        <v>0</v>
      </c>
      <c r="AR163" s="124" t="s">
        <v>84</v>
      </c>
      <c r="AT163" s="131" t="s">
        <v>75</v>
      </c>
      <c r="AU163" s="131" t="s">
        <v>84</v>
      </c>
      <c r="AY163" s="124" t="s">
        <v>128</v>
      </c>
      <c r="BK163" s="132">
        <f>SUM(BK164:BK170)</f>
        <v>0</v>
      </c>
    </row>
    <row r="164" spans="2:65" s="1" customFormat="1" ht="21.75" customHeight="1">
      <c r="B164" s="28"/>
      <c r="C164" s="135" t="s">
        <v>186</v>
      </c>
      <c r="D164" s="135" t="s">
        <v>130</v>
      </c>
      <c r="E164" s="136" t="s">
        <v>239</v>
      </c>
      <c r="F164" s="137" t="s">
        <v>240</v>
      </c>
      <c r="G164" s="138" t="s">
        <v>170</v>
      </c>
      <c r="H164" s="139">
        <v>497</v>
      </c>
      <c r="I164" s="140"/>
      <c r="J164" s="141">
        <f t="shared" ref="J164:J170" si="10">ROUND(I164*H164,2)</f>
        <v>0</v>
      </c>
      <c r="K164" s="142"/>
      <c r="L164" s="28"/>
      <c r="M164" s="143" t="s">
        <v>1</v>
      </c>
      <c r="N164" s="144" t="s">
        <v>42</v>
      </c>
      <c r="P164" s="145">
        <f t="shared" ref="P164:P170" si="11">O164*H164</f>
        <v>0</v>
      </c>
      <c r="Q164" s="145">
        <v>7.9200000000000007E-2</v>
      </c>
      <c r="R164" s="145">
        <f t="shared" ref="R164:R170" si="12">Q164*H164</f>
        <v>39.362400000000001</v>
      </c>
      <c r="S164" s="145">
        <v>0</v>
      </c>
      <c r="T164" s="146">
        <f t="shared" ref="T164:T170" si="13">S164*H164</f>
        <v>0</v>
      </c>
      <c r="AR164" s="147" t="s">
        <v>134</v>
      </c>
      <c r="AT164" s="147" t="s">
        <v>130</v>
      </c>
      <c r="AU164" s="147" t="s">
        <v>135</v>
      </c>
      <c r="AY164" s="13" t="s">
        <v>128</v>
      </c>
      <c r="BE164" s="148">
        <f t="shared" ref="BE164:BE170" si="14">IF(N164="základná",J164,0)</f>
        <v>0</v>
      </c>
      <c r="BF164" s="148">
        <f t="shared" ref="BF164:BF170" si="15">IF(N164="znížená",J164,0)</f>
        <v>0</v>
      </c>
      <c r="BG164" s="148">
        <f t="shared" ref="BG164:BG170" si="16">IF(N164="zákl. prenesená",J164,0)</f>
        <v>0</v>
      </c>
      <c r="BH164" s="148">
        <f t="shared" ref="BH164:BH170" si="17">IF(N164="zníž. prenesená",J164,0)</f>
        <v>0</v>
      </c>
      <c r="BI164" s="148">
        <f t="shared" ref="BI164:BI170" si="18">IF(N164="nulová",J164,0)</f>
        <v>0</v>
      </c>
      <c r="BJ164" s="13" t="s">
        <v>135</v>
      </c>
      <c r="BK164" s="148">
        <f t="shared" ref="BK164:BK170" si="19">ROUND(I164*H164,2)</f>
        <v>0</v>
      </c>
      <c r="BL164" s="13" t="s">
        <v>134</v>
      </c>
      <c r="BM164" s="147" t="s">
        <v>241</v>
      </c>
    </row>
    <row r="165" spans="2:65" s="1" customFormat="1" ht="24.15" customHeight="1">
      <c r="B165" s="28"/>
      <c r="C165" s="135" t="s">
        <v>242</v>
      </c>
      <c r="D165" s="135" t="s">
        <v>130</v>
      </c>
      <c r="E165" s="136" t="s">
        <v>243</v>
      </c>
      <c r="F165" s="137" t="s">
        <v>244</v>
      </c>
      <c r="G165" s="138" t="s">
        <v>170</v>
      </c>
      <c r="H165" s="139">
        <v>497</v>
      </c>
      <c r="I165" s="140"/>
      <c r="J165" s="141">
        <f t="shared" si="10"/>
        <v>0</v>
      </c>
      <c r="K165" s="142"/>
      <c r="L165" s="28"/>
      <c r="M165" s="143" t="s">
        <v>1</v>
      </c>
      <c r="N165" s="144" t="s">
        <v>42</v>
      </c>
      <c r="P165" s="145">
        <f t="shared" si="11"/>
        <v>0</v>
      </c>
      <c r="Q165" s="145">
        <v>8.3900000000000002E-2</v>
      </c>
      <c r="R165" s="145">
        <f t="shared" si="12"/>
        <v>41.698300000000003</v>
      </c>
      <c r="S165" s="145">
        <v>0</v>
      </c>
      <c r="T165" s="146">
        <f t="shared" si="13"/>
        <v>0</v>
      </c>
      <c r="AR165" s="147" t="s">
        <v>134</v>
      </c>
      <c r="AT165" s="147" t="s">
        <v>130</v>
      </c>
      <c r="AU165" s="147" t="s">
        <v>135</v>
      </c>
      <c r="AY165" s="13" t="s">
        <v>128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135</v>
      </c>
      <c r="BK165" s="148">
        <f t="shared" si="19"/>
        <v>0</v>
      </c>
      <c r="BL165" s="13" t="s">
        <v>134</v>
      </c>
      <c r="BM165" s="147" t="s">
        <v>245</v>
      </c>
    </row>
    <row r="166" spans="2:65" s="1" customFormat="1" ht="21.75" customHeight="1">
      <c r="B166" s="28"/>
      <c r="C166" s="149" t="s">
        <v>189</v>
      </c>
      <c r="D166" s="149" t="s">
        <v>150</v>
      </c>
      <c r="E166" s="150" t="s">
        <v>246</v>
      </c>
      <c r="F166" s="151" t="s">
        <v>247</v>
      </c>
      <c r="G166" s="152" t="s">
        <v>170</v>
      </c>
      <c r="H166" s="153">
        <v>497</v>
      </c>
      <c r="I166" s="154"/>
      <c r="J166" s="155">
        <f t="shared" si="10"/>
        <v>0</v>
      </c>
      <c r="K166" s="156"/>
      <c r="L166" s="157"/>
      <c r="M166" s="158" t="s">
        <v>1</v>
      </c>
      <c r="N166" s="159" t="s">
        <v>42</v>
      </c>
      <c r="P166" s="145">
        <f t="shared" si="11"/>
        <v>0</v>
      </c>
      <c r="Q166" s="145">
        <v>3.1E-2</v>
      </c>
      <c r="R166" s="145">
        <f t="shared" si="12"/>
        <v>15.407</v>
      </c>
      <c r="S166" s="145">
        <v>0</v>
      </c>
      <c r="T166" s="146">
        <f t="shared" si="13"/>
        <v>0</v>
      </c>
      <c r="AR166" s="147" t="s">
        <v>145</v>
      </c>
      <c r="AT166" s="147" t="s">
        <v>150</v>
      </c>
      <c r="AU166" s="147" t="s">
        <v>135</v>
      </c>
      <c r="AY166" s="13" t="s">
        <v>128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135</v>
      </c>
      <c r="BK166" s="148">
        <f t="shared" si="19"/>
        <v>0</v>
      </c>
      <c r="BL166" s="13" t="s">
        <v>134</v>
      </c>
      <c r="BM166" s="147" t="s">
        <v>248</v>
      </c>
    </row>
    <row r="167" spans="2:65" s="1" customFormat="1" ht="33" customHeight="1">
      <c r="B167" s="28"/>
      <c r="C167" s="135" t="s">
        <v>249</v>
      </c>
      <c r="D167" s="135" t="s">
        <v>130</v>
      </c>
      <c r="E167" s="136" t="s">
        <v>250</v>
      </c>
      <c r="F167" s="137" t="s">
        <v>251</v>
      </c>
      <c r="G167" s="138" t="s">
        <v>144</v>
      </c>
      <c r="H167" s="139">
        <v>158</v>
      </c>
      <c r="I167" s="140"/>
      <c r="J167" s="141">
        <f t="shared" si="10"/>
        <v>0</v>
      </c>
      <c r="K167" s="142"/>
      <c r="L167" s="28"/>
      <c r="M167" s="143" t="s">
        <v>1</v>
      </c>
      <c r="N167" s="144" t="s">
        <v>42</v>
      </c>
      <c r="P167" s="145">
        <f t="shared" si="11"/>
        <v>0</v>
      </c>
      <c r="Q167" s="145">
        <v>1.678E-2</v>
      </c>
      <c r="R167" s="145">
        <f t="shared" si="12"/>
        <v>2.65124</v>
      </c>
      <c r="S167" s="145">
        <v>0</v>
      </c>
      <c r="T167" s="146">
        <f t="shared" si="13"/>
        <v>0</v>
      </c>
      <c r="AR167" s="147" t="s">
        <v>134</v>
      </c>
      <c r="AT167" s="147" t="s">
        <v>130</v>
      </c>
      <c r="AU167" s="147" t="s">
        <v>135</v>
      </c>
      <c r="AY167" s="13" t="s">
        <v>128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135</v>
      </c>
      <c r="BK167" s="148">
        <f t="shared" si="19"/>
        <v>0</v>
      </c>
      <c r="BL167" s="13" t="s">
        <v>134</v>
      </c>
      <c r="BM167" s="147" t="s">
        <v>252</v>
      </c>
    </row>
    <row r="168" spans="2:65" s="1" customFormat="1" ht="24.15" customHeight="1">
      <c r="B168" s="28"/>
      <c r="C168" s="149" t="s">
        <v>194</v>
      </c>
      <c r="D168" s="149" t="s">
        <v>150</v>
      </c>
      <c r="E168" s="150" t="s">
        <v>253</v>
      </c>
      <c r="F168" s="151" t="s">
        <v>254</v>
      </c>
      <c r="G168" s="152" t="s">
        <v>144</v>
      </c>
      <c r="H168" s="153">
        <v>158</v>
      </c>
      <c r="I168" s="154"/>
      <c r="J168" s="155">
        <f t="shared" si="10"/>
        <v>0</v>
      </c>
      <c r="K168" s="156"/>
      <c r="L168" s="157"/>
      <c r="M168" s="158" t="s">
        <v>1</v>
      </c>
      <c r="N168" s="159" t="s">
        <v>42</v>
      </c>
      <c r="P168" s="145">
        <f t="shared" si="11"/>
        <v>0</v>
      </c>
      <c r="Q168" s="145">
        <v>7.92E-3</v>
      </c>
      <c r="R168" s="145">
        <f t="shared" si="12"/>
        <v>1.25136</v>
      </c>
      <c r="S168" s="145">
        <v>0</v>
      </c>
      <c r="T168" s="146">
        <f t="shared" si="13"/>
        <v>0</v>
      </c>
      <c r="AR168" s="147" t="s">
        <v>145</v>
      </c>
      <c r="AT168" s="147" t="s">
        <v>150</v>
      </c>
      <c r="AU168" s="147" t="s">
        <v>135</v>
      </c>
      <c r="AY168" s="13" t="s">
        <v>128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135</v>
      </c>
      <c r="BK168" s="148">
        <f t="shared" si="19"/>
        <v>0</v>
      </c>
      <c r="BL168" s="13" t="s">
        <v>134</v>
      </c>
      <c r="BM168" s="147" t="s">
        <v>255</v>
      </c>
    </row>
    <row r="169" spans="2:65" s="1" customFormat="1" ht="24.15" customHeight="1">
      <c r="B169" s="28"/>
      <c r="C169" s="135" t="s">
        <v>256</v>
      </c>
      <c r="D169" s="135" t="s">
        <v>130</v>
      </c>
      <c r="E169" s="136" t="s">
        <v>257</v>
      </c>
      <c r="F169" s="137" t="s">
        <v>258</v>
      </c>
      <c r="G169" s="138" t="s">
        <v>144</v>
      </c>
      <c r="H169" s="139">
        <v>81</v>
      </c>
      <c r="I169" s="140"/>
      <c r="J169" s="141">
        <f t="shared" si="10"/>
        <v>0</v>
      </c>
      <c r="K169" s="142"/>
      <c r="L169" s="28"/>
      <c r="M169" s="143" t="s">
        <v>1</v>
      </c>
      <c r="N169" s="144" t="s">
        <v>42</v>
      </c>
      <c r="P169" s="145">
        <f t="shared" si="11"/>
        <v>0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AR169" s="147" t="s">
        <v>134</v>
      </c>
      <c r="AT169" s="147" t="s">
        <v>130</v>
      </c>
      <c r="AU169" s="147" t="s">
        <v>135</v>
      </c>
      <c r="AY169" s="13" t="s">
        <v>128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135</v>
      </c>
      <c r="BK169" s="148">
        <f t="shared" si="19"/>
        <v>0</v>
      </c>
      <c r="BL169" s="13" t="s">
        <v>134</v>
      </c>
      <c r="BM169" s="147" t="s">
        <v>259</v>
      </c>
    </row>
    <row r="170" spans="2:65" s="1" customFormat="1" ht="16.5" customHeight="1">
      <c r="B170" s="28"/>
      <c r="C170" s="149" t="s">
        <v>197</v>
      </c>
      <c r="D170" s="149" t="s">
        <v>150</v>
      </c>
      <c r="E170" s="150" t="s">
        <v>260</v>
      </c>
      <c r="F170" s="151" t="s">
        <v>261</v>
      </c>
      <c r="G170" s="152" t="s">
        <v>144</v>
      </c>
      <c r="H170" s="153">
        <v>81</v>
      </c>
      <c r="I170" s="154"/>
      <c r="J170" s="155">
        <f t="shared" si="10"/>
        <v>0</v>
      </c>
      <c r="K170" s="156"/>
      <c r="L170" s="157"/>
      <c r="M170" s="158" t="s">
        <v>1</v>
      </c>
      <c r="N170" s="159" t="s">
        <v>42</v>
      </c>
      <c r="P170" s="145">
        <f t="shared" si="11"/>
        <v>0</v>
      </c>
      <c r="Q170" s="145">
        <v>0.11</v>
      </c>
      <c r="R170" s="145">
        <f t="shared" si="12"/>
        <v>8.91</v>
      </c>
      <c r="S170" s="145">
        <v>0</v>
      </c>
      <c r="T170" s="146">
        <f t="shared" si="13"/>
        <v>0</v>
      </c>
      <c r="AR170" s="147" t="s">
        <v>145</v>
      </c>
      <c r="AT170" s="147" t="s">
        <v>150</v>
      </c>
      <c r="AU170" s="147" t="s">
        <v>135</v>
      </c>
      <c r="AY170" s="13" t="s">
        <v>128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135</v>
      </c>
      <c r="BK170" s="148">
        <f t="shared" si="19"/>
        <v>0</v>
      </c>
      <c r="BL170" s="13" t="s">
        <v>134</v>
      </c>
      <c r="BM170" s="147" t="s">
        <v>262</v>
      </c>
    </row>
    <row r="171" spans="2:65" s="11" customFormat="1" ht="22.8" customHeight="1">
      <c r="B171" s="123"/>
      <c r="D171" s="124" t="s">
        <v>75</v>
      </c>
      <c r="E171" s="133" t="s">
        <v>141</v>
      </c>
      <c r="F171" s="133" t="s">
        <v>263</v>
      </c>
      <c r="I171" s="126"/>
      <c r="J171" s="134">
        <f>BK171</f>
        <v>0</v>
      </c>
      <c r="L171" s="123"/>
      <c r="M171" s="128"/>
      <c r="P171" s="129">
        <f>SUM(P172:P175)</f>
        <v>0</v>
      </c>
      <c r="R171" s="129">
        <f>SUM(R172:R175)</f>
        <v>0.33840000000000003</v>
      </c>
      <c r="T171" s="130">
        <f>SUM(T172:T175)</f>
        <v>0</v>
      </c>
      <c r="AR171" s="124" t="s">
        <v>84</v>
      </c>
      <c r="AT171" s="131" t="s">
        <v>75</v>
      </c>
      <c r="AU171" s="131" t="s">
        <v>84</v>
      </c>
      <c r="AY171" s="124" t="s">
        <v>128</v>
      </c>
      <c r="BK171" s="132">
        <f>SUM(BK172:BK175)</f>
        <v>0</v>
      </c>
    </row>
    <row r="172" spans="2:65" s="1" customFormat="1" ht="37.799999999999997" customHeight="1">
      <c r="B172" s="28"/>
      <c r="C172" s="135" t="s">
        <v>264</v>
      </c>
      <c r="D172" s="135" t="s">
        <v>130</v>
      </c>
      <c r="E172" s="136" t="s">
        <v>265</v>
      </c>
      <c r="F172" s="137" t="s">
        <v>266</v>
      </c>
      <c r="G172" s="138" t="s">
        <v>170</v>
      </c>
      <c r="H172" s="139">
        <v>30</v>
      </c>
      <c r="I172" s="140"/>
      <c r="J172" s="141">
        <f>ROUND(I172*H172,2)</f>
        <v>0</v>
      </c>
      <c r="K172" s="142"/>
      <c r="L172" s="28"/>
      <c r="M172" s="143" t="s">
        <v>1</v>
      </c>
      <c r="N172" s="144" t="s">
        <v>42</v>
      </c>
      <c r="P172" s="145">
        <f>O172*H172</f>
        <v>0</v>
      </c>
      <c r="Q172" s="145">
        <v>6.4000000000000003E-3</v>
      </c>
      <c r="R172" s="145">
        <f>Q172*H172</f>
        <v>0.192</v>
      </c>
      <c r="S172" s="145">
        <v>0</v>
      </c>
      <c r="T172" s="146">
        <f>S172*H172</f>
        <v>0</v>
      </c>
      <c r="AR172" s="147" t="s">
        <v>134</v>
      </c>
      <c r="AT172" s="147" t="s">
        <v>130</v>
      </c>
      <c r="AU172" s="147" t="s">
        <v>135</v>
      </c>
      <c r="AY172" s="13" t="s">
        <v>128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3" t="s">
        <v>135</v>
      </c>
      <c r="BK172" s="148">
        <f>ROUND(I172*H172,2)</f>
        <v>0</v>
      </c>
      <c r="BL172" s="13" t="s">
        <v>134</v>
      </c>
      <c r="BM172" s="147" t="s">
        <v>267</v>
      </c>
    </row>
    <row r="173" spans="2:65" s="1" customFormat="1" ht="37.799999999999997" customHeight="1">
      <c r="B173" s="28"/>
      <c r="C173" s="135" t="s">
        <v>201</v>
      </c>
      <c r="D173" s="135" t="s">
        <v>130</v>
      </c>
      <c r="E173" s="136" t="s">
        <v>268</v>
      </c>
      <c r="F173" s="137" t="s">
        <v>269</v>
      </c>
      <c r="G173" s="138" t="s">
        <v>170</v>
      </c>
      <c r="H173" s="139">
        <v>30</v>
      </c>
      <c r="I173" s="140"/>
      <c r="J173" s="141">
        <f>ROUND(I173*H173,2)</f>
        <v>0</v>
      </c>
      <c r="K173" s="142"/>
      <c r="L173" s="28"/>
      <c r="M173" s="143" t="s">
        <v>1</v>
      </c>
      <c r="N173" s="144" t="s">
        <v>42</v>
      </c>
      <c r="P173" s="145">
        <f>O173*H173</f>
        <v>0</v>
      </c>
      <c r="Q173" s="145">
        <v>1.4999999999999999E-4</v>
      </c>
      <c r="R173" s="145">
        <f>Q173*H173</f>
        <v>4.4999999999999997E-3</v>
      </c>
      <c r="S173" s="145">
        <v>0</v>
      </c>
      <c r="T173" s="146">
        <f>S173*H173</f>
        <v>0</v>
      </c>
      <c r="AR173" s="147" t="s">
        <v>134</v>
      </c>
      <c r="AT173" s="147" t="s">
        <v>130</v>
      </c>
      <c r="AU173" s="147" t="s">
        <v>135</v>
      </c>
      <c r="AY173" s="13" t="s">
        <v>128</v>
      </c>
      <c r="BE173" s="148">
        <f>IF(N173="základná",J173,0)</f>
        <v>0</v>
      </c>
      <c r="BF173" s="148">
        <f>IF(N173="znížená",J173,0)</f>
        <v>0</v>
      </c>
      <c r="BG173" s="148">
        <f>IF(N173="zákl. prenesená",J173,0)</f>
        <v>0</v>
      </c>
      <c r="BH173" s="148">
        <f>IF(N173="zníž. prenesená",J173,0)</f>
        <v>0</v>
      </c>
      <c r="BI173" s="148">
        <f>IF(N173="nulová",J173,0)</f>
        <v>0</v>
      </c>
      <c r="BJ173" s="13" t="s">
        <v>135</v>
      </c>
      <c r="BK173" s="148">
        <f>ROUND(I173*H173,2)</f>
        <v>0</v>
      </c>
      <c r="BL173" s="13" t="s">
        <v>134</v>
      </c>
      <c r="BM173" s="147" t="s">
        <v>270</v>
      </c>
    </row>
    <row r="174" spans="2:65" s="1" customFormat="1" ht="24.15" customHeight="1">
      <c r="B174" s="28"/>
      <c r="C174" s="135" t="s">
        <v>271</v>
      </c>
      <c r="D174" s="135" t="s">
        <v>130</v>
      </c>
      <c r="E174" s="136" t="s">
        <v>272</v>
      </c>
      <c r="F174" s="137" t="s">
        <v>273</v>
      </c>
      <c r="G174" s="138" t="s">
        <v>170</v>
      </c>
      <c r="H174" s="139">
        <v>30</v>
      </c>
      <c r="I174" s="140"/>
      <c r="J174" s="141">
        <f>ROUND(I174*H174,2)</f>
        <v>0</v>
      </c>
      <c r="K174" s="142"/>
      <c r="L174" s="28"/>
      <c r="M174" s="143" t="s">
        <v>1</v>
      </c>
      <c r="N174" s="144" t="s">
        <v>42</v>
      </c>
      <c r="P174" s="145">
        <f>O174*H174</f>
        <v>0</v>
      </c>
      <c r="Q174" s="145">
        <v>4.15E-3</v>
      </c>
      <c r="R174" s="145">
        <f>Q174*H174</f>
        <v>0.1245</v>
      </c>
      <c r="S174" s="145">
        <v>0</v>
      </c>
      <c r="T174" s="146">
        <f>S174*H174</f>
        <v>0</v>
      </c>
      <c r="AR174" s="147" t="s">
        <v>134</v>
      </c>
      <c r="AT174" s="147" t="s">
        <v>130</v>
      </c>
      <c r="AU174" s="147" t="s">
        <v>135</v>
      </c>
      <c r="AY174" s="13" t="s">
        <v>128</v>
      </c>
      <c r="BE174" s="148">
        <f>IF(N174="základná",J174,0)</f>
        <v>0</v>
      </c>
      <c r="BF174" s="148">
        <f>IF(N174="znížená",J174,0)</f>
        <v>0</v>
      </c>
      <c r="BG174" s="148">
        <f>IF(N174="zákl. prenesená",J174,0)</f>
        <v>0</v>
      </c>
      <c r="BH174" s="148">
        <f>IF(N174="zníž. prenesená",J174,0)</f>
        <v>0</v>
      </c>
      <c r="BI174" s="148">
        <f>IF(N174="nulová",J174,0)</f>
        <v>0</v>
      </c>
      <c r="BJ174" s="13" t="s">
        <v>135</v>
      </c>
      <c r="BK174" s="148">
        <f>ROUND(I174*H174,2)</f>
        <v>0</v>
      </c>
      <c r="BL174" s="13" t="s">
        <v>134</v>
      </c>
      <c r="BM174" s="147" t="s">
        <v>274</v>
      </c>
    </row>
    <row r="175" spans="2:65" s="1" customFormat="1" ht="24.15" customHeight="1">
      <c r="B175" s="28"/>
      <c r="C175" s="135" t="s">
        <v>204</v>
      </c>
      <c r="D175" s="135" t="s">
        <v>130</v>
      </c>
      <c r="E175" s="136" t="s">
        <v>275</v>
      </c>
      <c r="F175" s="137" t="s">
        <v>276</v>
      </c>
      <c r="G175" s="138" t="s">
        <v>170</v>
      </c>
      <c r="H175" s="139">
        <v>30</v>
      </c>
      <c r="I175" s="140"/>
      <c r="J175" s="141">
        <f>ROUND(I175*H175,2)</f>
        <v>0</v>
      </c>
      <c r="K175" s="142"/>
      <c r="L175" s="28"/>
      <c r="M175" s="143" t="s">
        <v>1</v>
      </c>
      <c r="N175" s="144" t="s">
        <v>42</v>
      </c>
      <c r="P175" s="145">
        <f>O175*H175</f>
        <v>0</v>
      </c>
      <c r="Q175" s="145">
        <v>5.8E-4</v>
      </c>
      <c r="R175" s="145">
        <f>Q175*H175</f>
        <v>1.7399999999999999E-2</v>
      </c>
      <c r="S175" s="145">
        <v>0</v>
      </c>
      <c r="T175" s="146">
        <f>S175*H175</f>
        <v>0</v>
      </c>
      <c r="AR175" s="147" t="s">
        <v>134</v>
      </c>
      <c r="AT175" s="147" t="s">
        <v>130</v>
      </c>
      <c r="AU175" s="147" t="s">
        <v>135</v>
      </c>
      <c r="AY175" s="13" t="s">
        <v>128</v>
      </c>
      <c r="BE175" s="148">
        <f>IF(N175="základná",J175,0)</f>
        <v>0</v>
      </c>
      <c r="BF175" s="148">
        <f>IF(N175="znížená",J175,0)</f>
        <v>0</v>
      </c>
      <c r="BG175" s="148">
        <f>IF(N175="zákl. prenesená",J175,0)</f>
        <v>0</v>
      </c>
      <c r="BH175" s="148">
        <f>IF(N175="zníž. prenesená",J175,0)</f>
        <v>0</v>
      </c>
      <c r="BI175" s="148">
        <f>IF(N175="nulová",J175,0)</f>
        <v>0</v>
      </c>
      <c r="BJ175" s="13" t="s">
        <v>135</v>
      </c>
      <c r="BK175" s="148">
        <f>ROUND(I175*H175,2)</f>
        <v>0</v>
      </c>
      <c r="BL175" s="13" t="s">
        <v>134</v>
      </c>
      <c r="BM175" s="147" t="s">
        <v>277</v>
      </c>
    </row>
    <row r="176" spans="2:65" s="11" customFormat="1" ht="22.8" customHeight="1">
      <c r="B176" s="123"/>
      <c r="D176" s="124" t="s">
        <v>75</v>
      </c>
      <c r="E176" s="133" t="s">
        <v>161</v>
      </c>
      <c r="F176" s="133" t="s">
        <v>278</v>
      </c>
      <c r="I176" s="126"/>
      <c r="J176" s="134">
        <f>BK176</f>
        <v>0</v>
      </c>
      <c r="L176" s="123"/>
      <c r="M176" s="128"/>
      <c r="P176" s="129">
        <f>SUM(P177:P201)</f>
        <v>0</v>
      </c>
      <c r="R176" s="129">
        <f>SUM(R177:R201)</f>
        <v>5.5693899999999985</v>
      </c>
      <c r="T176" s="130">
        <f>SUM(T177:T201)</f>
        <v>0</v>
      </c>
      <c r="AR176" s="124" t="s">
        <v>84</v>
      </c>
      <c r="AT176" s="131" t="s">
        <v>75</v>
      </c>
      <c r="AU176" s="131" t="s">
        <v>84</v>
      </c>
      <c r="AY176" s="124" t="s">
        <v>128</v>
      </c>
      <c r="BK176" s="132">
        <f>SUM(BK177:BK201)</f>
        <v>0</v>
      </c>
    </row>
    <row r="177" spans="2:65" s="1" customFormat="1" ht="37.799999999999997" customHeight="1">
      <c r="B177" s="28"/>
      <c r="C177" s="135" t="s">
        <v>279</v>
      </c>
      <c r="D177" s="135" t="s">
        <v>130</v>
      </c>
      <c r="E177" s="136" t="s">
        <v>280</v>
      </c>
      <c r="F177" s="137" t="s">
        <v>281</v>
      </c>
      <c r="G177" s="138" t="s">
        <v>282</v>
      </c>
      <c r="H177" s="139">
        <v>1</v>
      </c>
      <c r="I177" s="140"/>
      <c r="J177" s="141">
        <f t="shared" ref="J177:J201" si="20">ROUND(I177*H177,2)</f>
        <v>0</v>
      </c>
      <c r="K177" s="142"/>
      <c r="L177" s="28"/>
      <c r="M177" s="143" t="s">
        <v>1</v>
      </c>
      <c r="N177" s="144" t="s">
        <v>42</v>
      </c>
      <c r="P177" s="145">
        <f t="shared" ref="P177:P201" si="21">O177*H177</f>
        <v>0</v>
      </c>
      <c r="Q177" s="145">
        <v>1.9259999999999999E-2</v>
      </c>
      <c r="R177" s="145">
        <f t="shared" ref="R177:R201" si="22">Q177*H177</f>
        <v>1.9259999999999999E-2</v>
      </c>
      <c r="S177" s="145">
        <v>0</v>
      </c>
      <c r="T177" s="146">
        <f t="shared" ref="T177:T201" si="23">S177*H177</f>
        <v>0</v>
      </c>
      <c r="AR177" s="147" t="s">
        <v>134</v>
      </c>
      <c r="AT177" s="147" t="s">
        <v>130</v>
      </c>
      <c r="AU177" s="147" t="s">
        <v>135</v>
      </c>
      <c r="AY177" s="13" t="s">
        <v>128</v>
      </c>
      <c r="BE177" s="148">
        <f t="shared" ref="BE177:BE201" si="24">IF(N177="základná",J177,0)</f>
        <v>0</v>
      </c>
      <c r="BF177" s="148">
        <f t="shared" ref="BF177:BF201" si="25">IF(N177="znížená",J177,0)</f>
        <v>0</v>
      </c>
      <c r="BG177" s="148">
        <f t="shared" ref="BG177:BG201" si="26">IF(N177="zákl. prenesená",J177,0)</f>
        <v>0</v>
      </c>
      <c r="BH177" s="148">
        <f t="shared" ref="BH177:BH201" si="27">IF(N177="zníž. prenesená",J177,0)</f>
        <v>0</v>
      </c>
      <c r="BI177" s="148">
        <f t="shared" ref="BI177:BI201" si="28">IF(N177="nulová",J177,0)</f>
        <v>0</v>
      </c>
      <c r="BJ177" s="13" t="s">
        <v>135</v>
      </c>
      <c r="BK177" s="148">
        <f t="shared" ref="BK177:BK201" si="29">ROUND(I177*H177,2)</f>
        <v>0</v>
      </c>
      <c r="BL177" s="13" t="s">
        <v>134</v>
      </c>
      <c r="BM177" s="147" t="s">
        <v>283</v>
      </c>
    </row>
    <row r="178" spans="2:65" s="1" customFormat="1" ht="24.15" customHeight="1">
      <c r="B178" s="28"/>
      <c r="C178" s="149" t="s">
        <v>284</v>
      </c>
      <c r="D178" s="149" t="s">
        <v>150</v>
      </c>
      <c r="E178" s="150" t="s">
        <v>285</v>
      </c>
      <c r="F178" s="151" t="s">
        <v>286</v>
      </c>
      <c r="G178" s="152" t="s">
        <v>144</v>
      </c>
      <c r="H178" s="153">
        <v>1</v>
      </c>
      <c r="I178" s="154"/>
      <c r="J178" s="155">
        <f t="shared" si="20"/>
        <v>0</v>
      </c>
      <c r="K178" s="156"/>
      <c r="L178" s="157"/>
      <c r="M178" s="158" t="s">
        <v>1</v>
      </c>
      <c r="N178" s="159" t="s">
        <v>42</v>
      </c>
      <c r="P178" s="145">
        <f t="shared" si="21"/>
        <v>0</v>
      </c>
      <c r="Q178" s="145">
        <v>0.49</v>
      </c>
      <c r="R178" s="145">
        <f t="shared" si="22"/>
        <v>0.49</v>
      </c>
      <c r="S178" s="145">
        <v>0</v>
      </c>
      <c r="T178" s="146">
        <f t="shared" si="23"/>
        <v>0</v>
      </c>
      <c r="AR178" s="147" t="s">
        <v>145</v>
      </c>
      <c r="AT178" s="147" t="s">
        <v>150</v>
      </c>
      <c r="AU178" s="147" t="s">
        <v>135</v>
      </c>
      <c r="AY178" s="13" t="s">
        <v>128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135</v>
      </c>
      <c r="BK178" s="148">
        <f t="shared" si="29"/>
        <v>0</v>
      </c>
      <c r="BL178" s="13" t="s">
        <v>134</v>
      </c>
      <c r="BM178" s="147" t="s">
        <v>287</v>
      </c>
    </row>
    <row r="179" spans="2:65" s="1" customFormat="1" ht="37.799999999999997" customHeight="1">
      <c r="B179" s="28"/>
      <c r="C179" s="135" t="s">
        <v>208</v>
      </c>
      <c r="D179" s="135" t="s">
        <v>130</v>
      </c>
      <c r="E179" s="136" t="s">
        <v>288</v>
      </c>
      <c r="F179" s="137" t="s">
        <v>289</v>
      </c>
      <c r="G179" s="138" t="s">
        <v>282</v>
      </c>
      <c r="H179" s="139">
        <v>1</v>
      </c>
      <c r="I179" s="140"/>
      <c r="J179" s="141">
        <f t="shared" si="20"/>
        <v>0</v>
      </c>
      <c r="K179" s="142"/>
      <c r="L179" s="28"/>
      <c r="M179" s="143" t="s">
        <v>1</v>
      </c>
      <c r="N179" s="144" t="s">
        <v>42</v>
      </c>
      <c r="P179" s="145">
        <f t="shared" si="21"/>
        <v>0</v>
      </c>
      <c r="Q179" s="145">
        <v>5.228E-2</v>
      </c>
      <c r="R179" s="145">
        <f t="shared" si="22"/>
        <v>5.228E-2</v>
      </c>
      <c r="S179" s="145">
        <v>0</v>
      </c>
      <c r="T179" s="146">
        <f t="shared" si="23"/>
        <v>0</v>
      </c>
      <c r="AR179" s="147" t="s">
        <v>134</v>
      </c>
      <c r="AT179" s="147" t="s">
        <v>130</v>
      </c>
      <c r="AU179" s="147" t="s">
        <v>135</v>
      </c>
      <c r="AY179" s="13" t="s">
        <v>128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135</v>
      </c>
      <c r="BK179" s="148">
        <f t="shared" si="29"/>
        <v>0</v>
      </c>
      <c r="BL179" s="13" t="s">
        <v>134</v>
      </c>
      <c r="BM179" s="147" t="s">
        <v>290</v>
      </c>
    </row>
    <row r="180" spans="2:65" s="1" customFormat="1" ht="33" customHeight="1">
      <c r="B180" s="28"/>
      <c r="C180" s="149" t="s">
        <v>291</v>
      </c>
      <c r="D180" s="149" t="s">
        <v>150</v>
      </c>
      <c r="E180" s="150" t="s">
        <v>292</v>
      </c>
      <c r="F180" s="151" t="s">
        <v>293</v>
      </c>
      <c r="G180" s="152" t="s">
        <v>144</v>
      </c>
      <c r="H180" s="153">
        <v>1</v>
      </c>
      <c r="I180" s="154"/>
      <c r="J180" s="155">
        <f t="shared" si="20"/>
        <v>0</v>
      </c>
      <c r="K180" s="156"/>
      <c r="L180" s="157"/>
      <c r="M180" s="158" t="s">
        <v>1</v>
      </c>
      <c r="N180" s="159" t="s">
        <v>42</v>
      </c>
      <c r="P180" s="145">
        <f t="shared" si="21"/>
        <v>0</v>
      </c>
      <c r="Q180" s="145">
        <v>1.67</v>
      </c>
      <c r="R180" s="145">
        <f t="shared" si="22"/>
        <v>1.67</v>
      </c>
      <c r="S180" s="145">
        <v>0</v>
      </c>
      <c r="T180" s="146">
        <f t="shared" si="23"/>
        <v>0</v>
      </c>
      <c r="AR180" s="147" t="s">
        <v>145</v>
      </c>
      <c r="AT180" s="147" t="s">
        <v>150</v>
      </c>
      <c r="AU180" s="147" t="s">
        <v>135</v>
      </c>
      <c r="AY180" s="13" t="s">
        <v>128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135</v>
      </c>
      <c r="BK180" s="148">
        <f t="shared" si="29"/>
        <v>0</v>
      </c>
      <c r="BL180" s="13" t="s">
        <v>134</v>
      </c>
      <c r="BM180" s="147" t="s">
        <v>294</v>
      </c>
    </row>
    <row r="181" spans="2:65" s="1" customFormat="1" ht="37.799999999999997" customHeight="1">
      <c r="B181" s="28"/>
      <c r="C181" s="135" t="s">
        <v>211</v>
      </c>
      <c r="D181" s="135" t="s">
        <v>130</v>
      </c>
      <c r="E181" s="136" t="s">
        <v>295</v>
      </c>
      <c r="F181" s="137" t="s">
        <v>296</v>
      </c>
      <c r="G181" s="138" t="s">
        <v>282</v>
      </c>
      <c r="H181" s="139">
        <v>1</v>
      </c>
      <c r="I181" s="140"/>
      <c r="J181" s="141">
        <f t="shared" si="20"/>
        <v>0</v>
      </c>
      <c r="K181" s="142"/>
      <c r="L181" s="28"/>
      <c r="M181" s="143" t="s">
        <v>1</v>
      </c>
      <c r="N181" s="144" t="s">
        <v>42</v>
      </c>
      <c r="P181" s="145">
        <f t="shared" si="21"/>
        <v>0</v>
      </c>
      <c r="Q181" s="145">
        <v>0.69499</v>
      </c>
      <c r="R181" s="145">
        <f t="shared" si="22"/>
        <v>0.69499</v>
      </c>
      <c r="S181" s="145">
        <v>0</v>
      </c>
      <c r="T181" s="146">
        <f t="shared" si="23"/>
        <v>0</v>
      </c>
      <c r="AR181" s="147" t="s">
        <v>134</v>
      </c>
      <c r="AT181" s="147" t="s">
        <v>130</v>
      </c>
      <c r="AU181" s="147" t="s">
        <v>135</v>
      </c>
      <c r="AY181" s="13" t="s">
        <v>128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135</v>
      </c>
      <c r="BK181" s="148">
        <f t="shared" si="29"/>
        <v>0</v>
      </c>
      <c r="BL181" s="13" t="s">
        <v>134</v>
      </c>
      <c r="BM181" s="147" t="s">
        <v>297</v>
      </c>
    </row>
    <row r="182" spans="2:65" s="1" customFormat="1" ht="37.799999999999997" customHeight="1">
      <c r="B182" s="28"/>
      <c r="C182" s="149" t="s">
        <v>298</v>
      </c>
      <c r="D182" s="149" t="s">
        <v>150</v>
      </c>
      <c r="E182" s="150" t="s">
        <v>299</v>
      </c>
      <c r="F182" s="151" t="s">
        <v>300</v>
      </c>
      <c r="G182" s="152" t="s">
        <v>144</v>
      </c>
      <c r="H182" s="153">
        <v>1</v>
      </c>
      <c r="I182" s="154"/>
      <c r="J182" s="155">
        <f t="shared" si="20"/>
        <v>0</v>
      </c>
      <c r="K182" s="156"/>
      <c r="L182" s="157"/>
      <c r="M182" s="158" t="s">
        <v>1</v>
      </c>
      <c r="N182" s="159" t="s">
        <v>42</v>
      </c>
      <c r="P182" s="145">
        <f t="shared" si="21"/>
        <v>0</v>
      </c>
      <c r="Q182" s="145">
        <v>6.5000000000000002E-2</v>
      </c>
      <c r="R182" s="145">
        <f t="shared" si="22"/>
        <v>6.5000000000000002E-2</v>
      </c>
      <c r="S182" s="145">
        <v>0</v>
      </c>
      <c r="T182" s="146">
        <f t="shared" si="23"/>
        <v>0</v>
      </c>
      <c r="AR182" s="147" t="s">
        <v>145</v>
      </c>
      <c r="AT182" s="147" t="s">
        <v>150</v>
      </c>
      <c r="AU182" s="147" t="s">
        <v>135</v>
      </c>
      <c r="AY182" s="13" t="s">
        <v>128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135</v>
      </c>
      <c r="BK182" s="148">
        <f t="shared" si="29"/>
        <v>0</v>
      </c>
      <c r="BL182" s="13" t="s">
        <v>134</v>
      </c>
      <c r="BM182" s="147" t="s">
        <v>301</v>
      </c>
    </row>
    <row r="183" spans="2:65" s="1" customFormat="1" ht="37.799999999999997" customHeight="1">
      <c r="B183" s="28"/>
      <c r="C183" s="135" t="s">
        <v>215</v>
      </c>
      <c r="D183" s="135" t="s">
        <v>130</v>
      </c>
      <c r="E183" s="136" t="s">
        <v>302</v>
      </c>
      <c r="F183" s="137" t="s">
        <v>303</v>
      </c>
      <c r="G183" s="138" t="s">
        <v>282</v>
      </c>
      <c r="H183" s="139">
        <v>1</v>
      </c>
      <c r="I183" s="140"/>
      <c r="J183" s="141">
        <f t="shared" si="20"/>
        <v>0</v>
      </c>
      <c r="K183" s="142"/>
      <c r="L183" s="28"/>
      <c r="M183" s="143" t="s">
        <v>1</v>
      </c>
      <c r="N183" s="144" t="s">
        <v>42</v>
      </c>
      <c r="P183" s="145">
        <f t="shared" si="21"/>
        <v>0</v>
      </c>
      <c r="Q183" s="145">
        <v>1.376E-2</v>
      </c>
      <c r="R183" s="145">
        <f t="shared" si="22"/>
        <v>1.376E-2</v>
      </c>
      <c r="S183" s="145">
        <v>0</v>
      </c>
      <c r="T183" s="146">
        <f t="shared" si="23"/>
        <v>0</v>
      </c>
      <c r="AR183" s="147" t="s">
        <v>134</v>
      </c>
      <c r="AT183" s="147" t="s">
        <v>130</v>
      </c>
      <c r="AU183" s="147" t="s">
        <v>135</v>
      </c>
      <c r="AY183" s="13" t="s">
        <v>128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135</v>
      </c>
      <c r="BK183" s="148">
        <f t="shared" si="29"/>
        <v>0</v>
      </c>
      <c r="BL183" s="13" t="s">
        <v>134</v>
      </c>
      <c r="BM183" s="147" t="s">
        <v>304</v>
      </c>
    </row>
    <row r="184" spans="2:65" s="1" customFormat="1" ht="33" customHeight="1">
      <c r="B184" s="28"/>
      <c r="C184" s="149" t="s">
        <v>305</v>
      </c>
      <c r="D184" s="149" t="s">
        <v>150</v>
      </c>
      <c r="E184" s="150" t="s">
        <v>306</v>
      </c>
      <c r="F184" s="151" t="s">
        <v>307</v>
      </c>
      <c r="G184" s="152" t="s">
        <v>144</v>
      </c>
      <c r="H184" s="153">
        <v>1</v>
      </c>
      <c r="I184" s="154"/>
      <c r="J184" s="155">
        <f t="shared" si="20"/>
        <v>0</v>
      </c>
      <c r="K184" s="156"/>
      <c r="L184" s="157"/>
      <c r="M184" s="158" t="s">
        <v>1</v>
      </c>
      <c r="N184" s="159" t="s">
        <v>42</v>
      </c>
      <c r="P184" s="145">
        <f t="shared" si="21"/>
        <v>0</v>
      </c>
      <c r="Q184" s="145">
        <v>0.21</v>
      </c>
      <c r="R184" s="145">
        <f t="shared" si="22"/>
        <v>0.21</v>
      </c>
      <c r="S184" s="145">
        <v>0</v>
      </c>
      <c r="T184" s="146">
        <f t="shared" si="23"/>
        <v>0</v>
      </c>
      <c r="AR184" s="147" t="s">
        <v>145</v>
      </c>
      <c r="AT184" s="147" t="s">
        <v>150</v>
      </c>
      <c r="AU184" s="147" t="s">
        <v>135</v>
      </c>
      <c r="AY184" s="13" t="s">
        <v>128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135</v>
      </c>
      <c r="BK184" s="148">
        <f t="shared" si="29"/>
        <v>0</v>
      </c>
      <c r="BL184" s="13" t="s">
        <v>134</v>
      </c>
      <c r="BM184" s="147" t="s">
        <v>308</v>
      </c>
    </row>
    <row r="185" spans="2:65" s="1" customFormat="1" ht="37.799999999999997" customHeight="1">
      <c r="B185" s="28"/>
      <c r="C185" s="135" t="s">
        <v>218</v>
      </c>
      <c r="D185" s="135" t="s">
        <v>130</v>
      </c>
      <c r="E185" s="136" t="s">
        <v>309</v>
      </c>
      <c r="F185" s="137" t="s">
        <v>310</v>
      </c>
      <c r="G185" s="138" t="s">
        <v>282</v>
      </c>
      <c r="H185" s="139">
        <v>1</v>
      </c>
      <c r="I185" s="140"/>
      <c r="J185" s="141">
        <f t="shared" si="20"/>
        <v>0</v>
      </c>
      <c r="K185" s="142"/>
      <c r="L185" s="28"/>
      <c r="M185" s="143" t="s">
        <v>1</v>
      </c>
      <c r="N185" s="144" t="s">
        <v>42</v>
      </c>
      <c r="P185" s="145">
        <f t="shared" si="21"/>
        <v>0</v>
      </c>
      <c r="Q185" s="145">
        <v>2.7499999999999998E-3</v>
      </c>
      <c r="R185" s="145">
        <f t="shared" si="22"/>
        <v>2.7499999999999998E-3</v>
      </c>
      <c r="S185" s="145">
        <v>0</v>
      </c>
      <c r="T185" s="146">
        <f t="shared" si="23"/>
        <v>0</v>
      </c>
      <c r="AR185" s="147" t="s">
        <v>134</v>
      </c>
      <c r="AT185" s="147" t="s">
        <v>130</v>
      </c>
      <c r="AU185" s="147" t="s">
        <v>135</v>
      </c>
      <c r="AY185" s="13" t="s">
        <v>128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3" t="s">
        <v>135</v>
      </c>
      <c r="BK185" s="148">
        <f t="shared" si="29"/>
        <v>0</v>
      </c>
      <c r="BL185" s="13" t="s">
        <v>134</v>
      </c>
      <c r="BM185" s="147" t="s">
        <v>311</v>
      </c>
    </row>
    <row r="186" spans="2:65" s="1" customFormat="1" ht="33" customHeight="1">
      <c r="B186" s="28"/>
      <c r="C186" s="149" t="s">
        <v>312</v>
      </c>
      <c r="D186" s="149" t="s">
        <v>150</v>
      </c>
      <c r="E186" s="150" t="s">
        <v>313</v>
      </c>
      <c r="F186" s="151" t="s">
        <v>314</v>
      </c>
      <c r="G186" s="152" t="s">
        <v>144</v>
      </c>
      <c r="H186" s="153">
        <v>1</v>
      </c>
      <c r="I186" s="154"/>
      <c r="J186" s="155">
        <f t="shared" si="20"/>
        <v>0</v>
      </c>
      <c r="K186" s="156"/>
      <c r="L186" s="157"/>
      <c r="M186" s="158" t="s">
        <v>1</v>
      </c>
      <c r="N186" s="159" t="s">
        <v>42</v>
      </c>
      <c r="P186" s="145">
        <f t="shared" si="21"/>
        <v>0</v>
      </c>
      <c r="Q186" s="145">
        <v>0.02</v>
      </c>
      <c r="R186" s="145">
        <f t="shared" si="22"/>
        <v>0.02</v>
      </c>
      <c r="S186" s="145">
        <v>0</v>
      </c>
      <c r="T186" s="146">
        <f t="shared" si="23"/>
        <v>0</v>
      </c>
      <c r="AR186" s="147" t="s">
        <v>145</v>
      </c>
      <c r="AT186" s="147" t="s">
        <v>150</v>
      </c>
      <c r="AU186" s="147" t="s">
        <v>135</v>
      </c>
      <c r="AY186" s="13" t="s">
        <v>128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13" t="s">
        <v>135</v>
      </c>
      <c r="BK186" s="148">
        <f t="shared" si="29"/>
        <v>0</v>
      </c>
      <c r="BL186" s="13" t="s">
        <v>134</v>
      </c>
      <c r="BM186" s="147" t="s">
        <v>315</v>
      </c>
    </row>
    <row r="187" spans="2:65" s="1" customFormat="1" ht="33" customHeight="1">
      <c r="B187" s="28"/>
      <c r="C187" s="135" t="s">
        <v>222</v>
      </c>
      <c r="D187" s="135" t="s">
        <v>130</v>
      </c>
      <c r="E187" s="136" t="s">
        <v>316</v>
      </c>
      <c r="F187" s="137" t="s">
        <v>317</v>
      </c>
      <c r="G187" s="138" t="s">
        <v>282</v>
      </c>
      <c r="H187" s="139">
        <v>1</v>
      </c>
      <c r="I187" s="140"/>
      <c r="J187" s="141">
        <f t="shared" si="20"/>
        <v>0</v>
      </c>
      <c r="K187" s="142"/>
      <c r="L187" s="28"/>
      <c r="M187" s="143" t="s">
        <v>1</v>
      </c>
      <c r="N187" s="144" t="s">
        <v>42</v>
      </c>
      <c r="P187" s="145">
        <f t="shared" si="21"/>
        <v>0</v>
      </c>
      <c r="Q187" s="145">
        <v>1.1010000000000001E-2</v>
      </c>
      <c r="R187" s="145">
        <f t="shared" si="22"/>
        <v>1.1010000000000001E-2</v>
      </c>
      <c r="S187" s="145">
        <v>0</v>
      </c>
      <c r="T187" s="146">
        <f t="shared" si="23"/>
        <v>0</v>
      </c>
      <c r="AR187" s="147" t="s">
        <v>134</v>
      </c>
      <c r="AT187" s="147" t="s">
        <v>130</v>
      </c>
      <c r="AU187" s="147" t="s">
        <v>135</v>
      </c>
      <c r="AY187" s="13" t="s">
        <v>128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13" t="s">
        <v>135</v>
      </c>
      <c r="BK187" s="148">
        <f t="shared" si="29"/>
        <v>0</v>
      </c>
      <c r="BL187" s="13" t="s">
        <v>134</v>
      </c>
      <c r="BM187" s="147" t="s">
        <v>318</v>
      </c>
    </row>
    <row r="188" spans="2:65" s="1" customFormat="1" ht="44.25" customHeight="1">
      <c r="B188" s="28"/>
      <c r="C188" s="149" t="s">
        <v>319</v>
      </c>
      <c r="D188" s="149" t="s">
        <v>150</v>
      </c>
      <c r="E188" s="150" t="s">
        <v>320</v>
      </c>
      <c r="F188" s="151" t="s">
        <v>321</v>
      </c>
      <c r="G188" s="152" t="s">
        <v>144</v>
      </c>
      <c r="H188" s="153">
        <v>1</v>
      </c>
      <c r="I188" s="154"/>
      <c r="J188" s="155">
        <f t="shared" si="20"/>
        <v>0</v>
      </c>
      <c r="K188" s="156"/>
      <c r="L188" s="157"/>
      <c r="M188" s="158" t="s">
        <v>1</v>
      </c>
      <c r="N188" s="159" t="s">
        <v>42</v>
      </c>
      <c r="P188" s="145">
        <f t="shared" si="21"/>
        <v>0</v>
      </c>
      <c r="Q188" s="145">
        <v>0.05</v>
      </c>
      <c r="R188" s="145">
        <f t="shared" si="22"/>
        <v>0.05</v>
      </c>
      <c r="S188" s="145">
        <v>0</v>
      </c>
      <c r="T188" s="146">
        <f t="shared" si="23"/>
        <v>0</v>
      </c>
      <c r="AR188" s="147" t="s">
        <v>145</v>
      </c>
      <c r="AT188" s="147" t="s">
        <v>150</v>
      </c>
      <c r="AU188" s="147" t="s">
        <v>135</v>
      </c>
      <c r="AY188" s="13" t="s">
        <v>128</v>
      </c>
      <c r="BE188" s="148">
        <f t="shared" si="24"/>
        <v>0</v>
      </c>
      <c r="BF188" s="148">
        <f t="shared" si="25"/>
        <v>0</v>
      </c>
      <c r="BG188" s="148">
        <f t="shared" si="26"/>
        <v>0</v>
      </c>
      <c r="BH188" s="148">
        <f t="shared" si="27"/>
        <v>0</v>
      </c>
      <c r="BI188" s="148">
        <f t="shared" si="28"/>
        <v>0</v>
      </c>
      <c r="BJ188" s="13" t="s">
        <v>135</v>
      </c>
      <c r="BK188" s="148">
        <f t="shared" si="29"/>
        <v>0</v>
      </c>
      <c r="BL188" s="13" t="s">
        <v>134</v>
      </c>
      <c r="BM188" s="147" t="s">
        <v>322</v>
      </c>
    </row>
    <row r="189" spans="2:65" s="1" customFormat="1" ht="37.799999999999997" customHeight="1">
      <c r="B189" s="28"/>
      <c r="C189" s="135" t="s">
        <v>225</v>
      </c>
      <c r="D189" s="135" t="s">
        <v>130</v>
      </c>
      <c r="E189" s="136" t="s">
        <v>323</v>
      </c>
      <c r="F189" s="137" t="s">
        <v>324</v>
      </c>
      <c r="G189" s="138" t="s">
        <v>282</v>
      </c>
      <c r="H189" s="139">
        <v>1</v>
      </c>
      <c r="I189" s="140"/>
      <c r="J189" s="141">
        <f t="shared" si="20"/>
        <v>0</v>
      </c>
      <c r="K189" s="142"/>
      <c r="L189" s="28"/>
      <c r="M189" s="143" t="s">
        <v>1</v>
      </c>
      <c r="N189" s="144" t="s">
        <v>42</v>
      </c>
      <c r="P189" s="145">
        <f t="shared" si="21"/>
        <v>0</v>
      </c>
      <c r="Q189" s="145">
        <v>1.1010000000000001E-2</v>
      </c>
      <c r="R189" s="145">
        <f t="shared" si="22"/>
        <v>1.1010000000000001E-2</v>
      </c>
      <c r="S189" s="145">
        <v>0</v>
      </c>
      <c r="T189" s="146">
        <f t="shared" si="23"/>
        <v>0</v>
      </c>
      <c r="AR189" s="147" t="s">
        <v>134</v>
      </c>
      <c r="AT189" s="147" t="s">
        <v>130</v>
      </c>
      <c r="AU189" s="147" t="s">
        <v>135</v>
      </c>
      <c r="AY189" s="13" t="s">
        <v>128</v>
      </c>
      <c r="BE189" s="148">
        <f t="shared" si="24"/>
        <v>0</v>
      </c>
      <c r="BF189" s="148">
        <f t="shared" si="25"/>
        <v>0</v>
      </c>
      <c r="BG189" s="148">
        <f t="shared" si="26"/>
        <v>0</v>
      </c>
      <c r="BH189" s="148">
        <f t="shared" si="27"/>
        <v>0</v>
      </c>
      <c r="BI189" s="148">
        <f t="shared" si="28"/>
        <v>0</v>
      </c>
      <c r="BJ189" s="13" t="s">
        <v>135</v>
      </c>
      <c r="BK189" s="148">
        <f t="shared" si="29"/>
        <v>0</v>
      </c>
      <c r="BL189" s="13" t="s">
        <v>134</v>
      </c>
      <c r="BM189" s="147" t="s">
        <v>325</v>
      </c>
    </row>
    <row r="190" spans="2:65" s="1" customFormat="1" ht="24.15" customHeight="1">
      <c r="B190" s="28"/>
      <c r="C190" s="149" t="s">
        <v>326</v>
      </c>
      <c r="D190" s="149" t="s">
        <v>150</v>
      </c>
      <c r="E190" s="150" t="s">
        <v>327</v>
      </c>
      <c r="F190" s="151" t="s">
        <v>328</v>
      </c>
      <c r="G190" s="152" t="s">
        <v>144</v>
      </c>
      <c r="H190" s="153">
        <v>1</v>
      </c>
      <c r="I190" s="154"/>
      <c r="J190" s="155">
        <f t="shared" si="20"/>
        <v>0</v>
      </c>
      <c r="K190" s="156"/>
      <c r="L190" s="157"/>
      <c r="M190" s="158" t="s">
        <v>1</v>
      </c>
      <c r="N190" s="159" t="s">
        <v>42</v>
      </c>
      <c r="P190" s="145">
        <f t="shared" si="21"/>
        <v>0</v>
      </c>
      <c r="Q190" s="145">
        <v>0.12</v>
      </c>
      <c r="R190" s="145">
        <f t="shared" si="22"/>
        <v>0.12</v>
      </c>
      <c r="S190" s="145">
        <v>0</v>
      </c>
      <c r="T190" s="146">
        <f t="shared" si="23"/>
        <v>0</v>
      </c>
      <c r="AR190" s="147" t="s">
        <v>145</v>
      </c>
      <c r="AT190" s="147" t="s">
        <v>150</v>
      </c>
      <c r="AU190" s="147" t="s">
        <v>135</v>
      </c>
      <c r="AY190" s="13" t="s">
        <v>128</v>
      </c>
      <c r="BE190" s="148">
        <f t="shared" si="24"/>
        <v>0</v>
      </c>
      <c r="BF190" s="148">
        <f t="shared" si="25"/>
        <v>0</v>
      </c>
      <c r="BG190" s="148">
        <f t="shared" si="26"/>
        <v>0</v>
      </c>
      <c r="BH190" s="148">
        <f t="shared" si="27"/>
        <v>0</v>
      </c>
      <c r="BI190" s="148">
        <f t="shared" si="28"/>
        <v>0</v>
      </c>
      <c r="BJ190" s="13" t="s">
        <v>135</v>
      </c>
      <c r="BK190" s="148">
        <f t="shared" si="29"/>
        <v>0</v>
      </c>
      <c r="BL190" s="13" t="s">
        <v>134</v>
      </c>
      <c r="BM190" s="147" t="s">
        <v>329</v>
      </c>
    </row>
    <row r="191" spans="2:65" s="1" customFormat="1" ht="37.799999999999997" customHeight="1">
      <c r="B191" s="28"/>
      <c r="C191" s="135" t="s">
        <v>230</v>
      </c>
      <c r="D191" s="135" t="s">
        <v>130</v>
      </c>
      <c r="E191" s="136" t="s">
        <v>330</v>
      </c>
      <c r="F191" s="137" t="s">
        <v>331</v>
      </c>
      <c r="G191" s="138" t="s">
        <v>282</v>
      </c>
      <c r="H191" s="139">
        <v>1</v>
      </c>
      <c r="I191" s="140"/>
      <c r="J191" s="141">
        <f t="shared" si="20"/>
        <v>0</v>
      </c>
      <c r="K191" s="142"/>
      <c r="L191" s="28"/>
      <c r="M191" s="143" t="s">
        <v>1</v>
      </c>
      <c r="N191" s="144" t="s">
        <v>42</v>
      </c>
      <c r="P191" s="145">
        <f t="shared" si="21"/>
        <v>0</v>
      </c>
      <c r="Q191" s="145">
        <v>1.1010000000000001E-2</v>
      </c>
      <c r="R191" s="145">
        <f t="shared" si="22"/>
        <v>1.1010000000000001E-2</v>
      </c>
      <c r="S191" s="145">
        <v>0</v>
      </c>
      <c r="T191" s="146">
        <f t="shared" si="23"/>
        <v>0</v>
      </c>
      <c r="AR191" s="147" t="s">
        <v>134</v>
      </c>
      <c r="AT191" s="147" t="s">
        <v>130</v>
      </c>
      <c r="AU191" s="147" t="s">
        <v>135</v>
      </c>
      <c r="AY191" s="13" t="s">
        <v>128</v>
      </c>
      <c r="BE191" s="148">
        <f t="shared" si="24"/>
        <v>0</v>
      </c>
      <c r="BF191" s="148">
        <f t="shared" si="25"/>
        <v>0</v>
      </c>
      <c r="BG191" s="148">
        <f t="shared" si="26"/>
        <v>0</v>
      </c>
      <c r="BH191" s="148">
        <f t="shared" si="27"/>
        <v>0</v>
      </c>
      <c r="BI191" s="148">
        <f t="shared" si="28"/>
        <v>0</v>
      </c>
      <c r="BJ191" s="13" t="s">
        <v>135</v>
      </c>
      <c r="BK191" s="148">
        <f t="shared" si="29"/>
        <v>0</v>
      </c>
      <c r="BL191" s="13" t="s">
        <v>134</v>
      </c>
      <c r="BM191" s="147" t="s">
        <v>332</v>
      </c>
    </row>
    <row r="192" spans="2:65" s="1" customFormat="1" ht="24.15" customHeight="1">
      <c r="B192" s="28"/>
      <c r="C192" s="149" t="s">
        <v>333</v>
      </c>
      <c r="D192" s="149" t="s">
        <v>150</v>
      </c>
      <c r="E192" s="150" t="s">
        <v>334</v>
      </c>
      <c r="F192" s="151" t="s">
        <v>335</v>
      </c>
      <c r="G192" s="152" t="s">
        <v>144</v>
      </c>
      <c r="H192" s="153">
        <v>1</v>
      </c>
      <c r="I192" s="154"/>
      <c r="J192" s="155">
        <f t="shared" si="20"/>
        <v>0</v>
      </c>
      <c r="K192" s="156"/>
      <c r="L192" s="157"/>
      <c r="M192" s="158" t="s">
        <v>1</v>
      </c>
      <c r="N192" s="159" t="s">
        <v>42</v>
      </c>
      <c r="P192" s="145">
        <f t="shared" si="21"/>
        <v>0</v>
      </c>
      <c r="Q192" s="145">
        <v>7.0000000000000007E-2</v>
      </c>
      <c r="R192" s="145">
        <f t="shared" si="22"/>
        <v>7.0000000000000007E-2</v>
      </c>
      <c r="S192" s="145">
        <v>0</v>
      </c>
      <c r="T192" s="146">
        <f t="shared" si="23"/>
        <v>0</v>
      </c>
      <c r="AR192" s="147" t="s">
        <v>145</v>
      </c>
      <c r="AT192" s="147" t="s">
        <v>150</v>
      </c>
      <c r="AU192" s="147" t="s">
        <v>135</v>
      </c>
      <c r="AY192" s="13" t="s">
        <v>128</v>
      </c>
      <c r="BE192" s="148">
        <f t="shared" si="24"/>
        <v>0</v>
      </c>
      <c r="BF192" s="148">
        <f t="shared" si="25"/>
        <v>0</v>
      </c>
      <c r="BG192" s="148">
        <f t="shared" si="26"/>
        <v>0</v>
      </c>
      <c r="BH192" s="148">
        <f t="shared" si="27"/>
        <v>0</v>
      </c>
      <c r="BI192" s="148">
        <f t="shared" si="28"/>
        <v>0</v>
      </c>
      <c r="BJ192" s="13" t="s">
        <v>135</v>
      </c>
      <c r="BK192" s="148">
        <f t="shared" si="29"/>
        <v>0</v>
      </c>
      <c r="BL192" s="13" t="s">
        <v>134</v>
      </c>
      <c r="BM192" s="147" t="s">
        <v>336</v>
      </c>
    </row>
    <row r="193" spans="2:65" s="1" customFormat="1" ht="37.799999999999997" customHeight="1">
      <c r="B193" s="28"/>
      <c r="C193" s="135" t="s">
        <v>233</v>
      </c>
      <c r="D193" s="135" t="s">
        <v>130</v>
      </c>
      <c r="E193" s="136" t="s">
        <v>337</v>
      </c>
      <c r="F193" s="137" t="s">
        <v>338</v>
      </c>
      <c r="G193" s="138" t="s">
        <v>282</v>
      </c>
      <c r="H193" s="139">
        <v>1</v>
      </c>
      <c r="I193" s="140"/>
      <c r="J193" s="141">
        <f t="shared" si="20"/>
        <v>0</v>
      </c>
      <c r="K193" s="142"/>
      <c r="L193" s="28"/>
      <c r="M193" s="143" t="s">
        <v>1</v>
      </c>
      <c r="N193" s="144" t="s">
        <v>42</v>
      </c>
      <c r="P193" s="145">
        <f t="shared" si="21"/>
        <v>0</v>
      </c>
      <c r="Q193" s="145">
        <v>1.25098</v>
      </c>
      <c r="R193" s="145">
        <f t="shared" si="22"/>
        <v>1.25098</v>
      </c>
      <c r="S193" s="145">
        <v>0</v>
      </c>
      <c r="T193" s="146">
        <f t="shared" si="23"/>
        <v>0</v>
      </c>
      <c r="AR193" s="147" t="s">
        <v>134</v>
      </c>
      <c r="AT193" s="147" t="s">
        <v>130</v>
      </c>
      <c r="AU193" s="147" t="s">
        <v>135</v>
      </c>
      <c r="AY193" s="13" t="s">
        <v>128</v>
      </c>
      <c r="BE193" s="148">
        <f t="shared" si="24"/>
        <v>0</v>
      </c>
      <c r="BF193" s="148">
        <f t="shared" si="25"/>
        <v>0</v>
      </c>
      <c r="BG193" s="148">
        <f t="shared" si="26"/>
        <v>0</v>
      </c>
      <c r="BH193" s="148">
        <f t="shared" si="27"/>
        <v>0</v>
      </c>
      <c r="BI193" s="148">
        <f t="shared" si="28"/>
        <v>0</v>
      </c>
      <c r="BJ193" s="13" t="s">
        <v>135</v>
      </c>
      <c r="BK193" s="148">
        <f t="shared" si="29"/>
        <v>0</v>
      </c>
      <c r="BL193" s="13" t="s">
        <v>134</v>
      </c>
      <c r="BM193" s="147" t="s">
        <v>339</v>
      </c>
    </row>
    <row r="194" spans="2:65" s="1" customFormat="1" ht="24.15" customHeight="1">
      <c r="B194" s="28"/>
      <c r="C194" s="149" t="s">
        <v>237</v>
      </c>
      <c r="D194" s="149" t="s">
        <v>150</v>
      </c>
      <c r="E194" s="150" t="s">
        <v>340</v>
      </c>
      <c r="F194" s="151" t="s">
        <v>341</v>
      </c>
      <c r="G194" s="152" t="s">
        <v>144</v>
      </c>
      <c r="H194" s="153">
        <v>1</v>
      </c>
      <c r="I194" s="154"/>
      <c r="J194" s="155">
        <f t="shared" si="20"/>
        <v>0</v>
      </c>
      <c r="K194" s="156"/>
      <c r="L194" s="157"/>
      <c r="M194" s="158" t="s">
        <v>1</v>
      </c>
      <c r="N194" s="159" t="s">
        <v>42</v>
      </c>
      <c r="P194" s="145">
        <f t="shared" si="21"/>
        <v>0</v>
      </c>
      <c r="Q194" s="145">
        <v>0.09</v>
      </c>
      <c r="R194" s="145">
        <f t="shared" si="22"/>
        <v>0.09</v>
      </c>
      <c r="S194" s="145">
        <v>0</v>
      </c>
      <c r="T194" s="146">
        <f t="shared" si="23"/>
        <v>0</v>
      </c>
      <c r="AR194" s="147" t="s">
        <v>145</v>
      </c>
      <c r="AT194" s="147" t="s">
        <v>150</v>
      </c>
      <c r="AU194" s="147" t="s">
        <v>135</v>
      </c>
      <c r="AY194" s="13" t="s">
        <v>128</v>
      </c>
      <c r="BE194" s="148">
        <f t="shared" si="24"/>
        <v>0</v>
      </c>
      <c r="BF194" s="148">
        <f t="shared" si="25"/>
        <v>0</v>
      </c>
      <c r="BG194" s="148">
        <f t="shared" si="26"/>
        <v>0</v>
      </c>
      <c r="BH194" s="148">
        <f t="shared" si="27"/>
        <v>0</v>
      </c>
      <c r="BI194" s="148">
        <f t="shared" si="28"/>
        <v>0</v>
      </c>
      <c r="BJ194" s="13" t="s">
        <v>135</v>
      </c>
      <c r="BK194" s="148">
        <f t="shared" si="29"/>
        <v>0</v>
      </c>
      <c r="BL194" s="13" t="s">
        <v>134</v>
      </c>
      <c r="BM194" s="147" t="s">
        <v>342</v>
      </c>
    </row>
    <row r="195" spans="2:65" s="1" customFormat="1" ht="37.799999999999997" customHeight="1">
      <c r="B195" s="28"/>
      <c r="C195" s="135" t="s">
        <v>343</v>
      </c>
      <c r="D195" s="135" t="s">
        <v>130</v>
      </c>
      <c r="E195" s="136" t="s">
        <v>344</v>
      </c>
      <c r="F195" s="137" t="s">
        <v>345</v>
      </c>
      <c r="G195" s="138" t="s">
        <v>282</v>
      </c>
      <c r="H195" s="139">
        <v>1</v>
      </c>
      <c r="I195" s="140"/>
      <c r="J195" s="141">
        <f t="shared" si="20"/>
        <v>0</v>
      </c>
      <c r="K195" s="142"/>
      <c r="L195" s="28"/>
      <c r="M195" s="143" t="s">
        <v>1</v>
      </c>
      <c r="N195" s="144" t="s">
        <v>42</v>
      </c>
      <c r="P195" s="145">
        <f t="shared" si="21"/>
        <v>0</v>
      </c>
      <c r="Q195" s="145">
        <v>0.27800000000000002</v>
      </c>
      <c r="R195" s="145">
        <f t="shared" si="22"/>
        <v>0.27800000000000002</v>
      </c>
      <c r="S195" s="145">
        <v>0</v>
      </c>
      <c r="T195" s="146">
        <f t="shared" si="23"/>
        <v>0</v>
      </c>
      <c r="AR195" s="147" t="s">
        <v>134</v>
      </c>
      <c r="AT195" s="147" t="s">
        <v>130</v>
      </c>
      <c r="AU195" s="147" t="s">
        <v>135</v>
      </c>
      <c r="AY195" s="13" t="s">
        <v>128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3" t="s">
        <v>135</v>
      </c>
      <c r="BK195" s="148">
        <f t="shared" si="29"/>
        <v>0</v>
      </c>
      <c r="BL195" s="13" t="s">
        <v>134</v>
      </c>
      <c r="BM195" s="147" t="s">
        <v>346</v>
      </c>
    </row>
    <row r="196" spans="2:65" s="1" customFormat="1" ht="21.75" customHeight="1">
      <c r="B196" s="28"/>
      <c r="C196" s="149" t="s">
        <v>241</v>
      </c>
      <c r="D196" s="149" t="s">
        <v>150</v>
      </c>
      <c r="E196" s="150" t="s">
        <v>347</v>
      </c>
      <c r="F196" s="151" t="s">
        <v>348</v>
      </c>
      <c r="G196" s="152" t="s">
        <v>144</v>
      </c>
      <c r="H196" s="153">
        <v>1</v>
      </c>
      <c r="I196" s="154"/>
      <c r="J196" s="155">
        <f t="shared" si="20"/>
        <v>0</v>
      </c>
      <c r="K196" s="156"/>
      <c r="L196" s="157"/>
      <c r="M196" s="158" t="s">
        <v>1</v>
      </c>
      <c r="N196" s="159" t="s">
        <v>42</v>
      </c>
      <c r="P196" s="145">
        <f t="shared" si="21"/>
        <v>0</v>
      </c>
      <c r="Q196" s="145">
        <v>4.215E-2</v>
      </c>
      <c r="R196" s="145">
        <f t="shared" si="22"/>
        <v>4.215E-2</v>
      </c>
      <c r="S196" s="145">
        <v>0</v>
      </c>
      <c r="T196" s="146">
        <f t="shared" si="23"/>
        <v>0</v>
      </c>
      <c r="AR196" s="147" t="s">
        <v>145</v>
      </c>
      <c r="AT196" s="147" t="s">
        <v>150</v>
      </c>
      <c r="AU196" s="147" t="s">
        <v>135</v>
      </c>
      <c r="AY196" s="13" t="s">
        <v>128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13" t="s">
        <v>135</v>
      </c>
      <c r="BK196" s="148">
        <f t="shared" si="29"/>
        <v>0</v>
      </c>
      <c r="BL196" s="13" t="s">
        <v>134</v>
      </c>
      <c r="BM196" s="147" t="s">
        <v>349</v>
      </c>
    </row>
    <row r="197" spans="2:65" s="1" customFormat="1" ht="33" customHeight="1">
      <c r="B197" s="28"/>
      <c r="C197" s="135" t="s">
        <v>350</v>
      </c>
      <c r="D197" s="135" t="s">
        <v>130</v>
      </c>
      <c r="E197" s="136" t="s">
        <v>351</v>
      </c>
      <c r="F197" s="137" t="s">
        <v>352</v>
      </c>
      <c r="G197" s="138" t="s">
        <v>282</v>
      </c>
      <c r="H197" s="139">
        <v>1</v>
      </c>
      <c r="I197" s="140"/>
      <c r="J197" s="141">
        <f t="shared" si="20"/>
        <v>0</v>
      </c>
      <c r="K197" s="142"/>
      <c r="L197" s="28"/>
      <c r="M197" s="143" t="s">
        <v>1</v>
      </c>
      <c r="N197" s="144" t="s">
        <v>42</v>
      </c>
      <c r="P197" s="145">
        <f t="shared" si="21"/>
        <v>0</v>
      </c>
      <c r="Q197" s="145">
        <v>6.8999999999999999E-3</v>
      </c>
      <c r="R197" s="145">
        <f t="shared" si="22"/>
        <v>6.8999999999999999E-3</v>
      </c>
      <c r="S197" s="145">
        <v>0</v>
      </c>
      <c r="T197" s="146">
        <f t="shared" si="23"/>
        <v>0</v>
      </c>
      <c r="AR197" s="147" t="s">
        <v>134</v>
      </c>
      <c r="AT197" s="147" t="s">
        <v>130</v>
      </c>
      <c r="AU197" s="147" t="s">
        <v>135</v>
      </c>
      <c r="AY197" s="13" t="s">
        <v>128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13" t="s">
        <v>135</v>
      </c>
      <c r="BK197" s="148">
        <f t="shared" si="29"/>
        <v>0</v>
      </c>
      <c r="BL197" s="13" t="s">
        <v>134</v>
      </c>
      <c r="BM197" s="147" t="s">
        <v>353</v>
      </c>
    </row>
    <row r="198" spans="2:65" s="1" customFormat="1" ht="24.15" customHeight="1">
      <c r="B198" s="28"/>
      <c r="C198" s="149" t="s">
        <v>245</v>
      </c>
      <c r="D198" s="149" t="s">
        <v>150</v>
      </c>
      <c r="E198" s="150" t="s">
        <v>354</v>
      </c>
      <c r="F198" s="151" t="s">
        <v>355</v>
      </c>
      <c r="G198" s="152" t="s">
        <v>144</v>
      </c>
      <c r="H198" s="153">
        <v>1</v>
      </c>
      <c r="I198" s="154"/>
      <c r="J198" s="155">
        <f t="shared" si="20"/>
        <v>0</v>
      </c>
      <c r="K198" s="156"/>
      <c r="L198" s="157"/>
      <c r="M198" s="158" t="s">
        <v>1</v>
      </c>
      <c r="N198" s="159" t="s">
        <v>42</v>
      </c>
      <c r="P198" s="145">
        <f t="shared" si="21"/>
        <v>0</v>
      </c>
      <c r="Q198" s="145">
        <v>0.17</v>
      </c>
      <c r="R198" s="145">
        <f t="shared" si="22"/>
        <v>0.17</v>
      </c>
      <c r="S198" s="145">
        <v>0</v>
      </c>
      <c r="T198" s="146">
        <f t="shared" si="23"/>
        <v>0</v>
      </c>
      <c r="AR198" s="147" t="s">
        <v>145</v>
      </c>
      <c r="AT198" s="147" t="s">
        <v>150</v>
      </c>
      <c r="AU198" s="147" t="s">
        <v>135</v>
      </c>
      <c r="AY198" s="13" t="s">
        <v>128</v>
      </c>
      <c r="BE198" s="148">
        <f t="shared" si="24"/>
        <v>0</v>
      </c>
      <c r="BF198" s="148">
        <f t="shared" si="25"/>
        <v>0</v>
      </c>
      <c r="BG198" s="148">
        <f t="shared" si="26"/>
        <v>0</v>
      </c>
      <c r="BH198" s="148">
        <f t="shared" si="27"/>
        <v>0</v>
      </c>
      <c r="BI198" s="148">
        <f t="shared" si="28"/>
        <v>0</v>
      </c>
      <c r="BJ198" s="13" t="s">
        <v>135</v>
      </c>
      <c r="BK198" s="148">
        <f t="shared" si="29"/>
        <v>0</v>
      </c>
      <c r="BL198" s="13" t="s">
        <v>134</v>
      </c>
      <c r="BM198" s="147" t="s">
        <v>356</v>
      </c>
    </row>
    <row r="199" spans="2:65" s="1" customFormat="1" ht="24.15" customHeight="1">
      <c r="B199" s="28"/>
      <c r="C199" s="135" t="s">
        <v>357</v>
      </c>
      <c r="D199" s="135" t="s">
        <v>130</v>
      </c>
      <c r="E199" s="136" t="s">
        <v>358</v>
      </c>
      <c r="F199" s="137" t="s">
        <v>359</v>
      </c>
      <c r="G199" s="138" t="s">
        <v>144</v>
      </c>
      <c r="H199" s="139">
        <v>7</v>
      </c>
      <c r="I199" s="140"/>
      <c r="J199" s="141">
        <f t="shared" si="20"/>
        <v>0</v>
      </c>
      <c r="K199" s="142"/>
      <c r="L199" s="28"/>
      <c r="M199" s="143" t="s">
        <v>1</v>
      </c>
      <c r="N199" s="144" t="s">
        <v>42</v>
      </c>
      <c r="P199" s="145">
        <f t="shared" si="21"/>
        <v>0</v>
      </c>
      <c r="Q199" s="145">
        <v>4.6999999999999999E-4</v>
      </c>
      <c r="R199" s="145">
        <f t="shared" si="22"/>
        <v>3.29E-3</v>
      </c>
      <c r="S199" s="145">
        <v>0</v>
      </c>
      <c r="T199" s="146">
        <f t="shared" si="23"/>
        <v>0</v>
      </c>
      <c r="AR199" s="147" t="s">
        <v>134</v>
      </c>
      <c r="AT199" s="147" t="s">
        <v>130</v>
      </c>
      <c r="AU199" s="147" t="s">
        <v>135</v>
      </c>
      <c r="AY199" s="13" t="s">
        <v>128</v>
      </c>
      <c r="BE199" s="148">
        <f t="shared" si="24"/>
        <v>0</v>
      </c>
      <c r="BF199" s="148">
        <f t="shared" si="25"/>
        <v>0</v>
      </c>
      <c r="BG199" s="148">
        <f t="shared" si="26"/>
        <v>0</v>
      </c>
      <c r="BH199" s="148">
        <f t="shared" si="27"/>
        <v>0</v>
      </c>
      <c r="BI199" s="148">
        <f t="shared" si="28"/>
        <v>0</v>
      </c>
      <c r="BJ199" s="13" t="s">
        <v>135</v>
      </c>
      <c r="BK199" s="148">
        <f t="shared" si="29"/>
        <v>0</v>
      </c>
      <c r="BL199" s="13" t="s">
        <v>134</v>
      </c>
      <c r="BM199" s="147" t="s">
        <v>360</v>
      </c>
    </row>
    <row r="200" spans="2:65" s="1" customFormat="1" ht="49.05" customHeight="1">
      <c r="B200" s="28"/>
      <c r="C200" s="149" t="s">
        <v>248</v>
      </c>
      <c r="D200" s="149" t="s">
        <v>150</v>
      </c>
      <c r="E200" s="150" t="s">
        <v>361</v>
      </c>
      <c r="F200" s="151" t="s">
        <v>362</v>
      </c>
      <c r="G200" s="152" t="s">
        <v>144</v>
      </c>
      <c r="H200" s="153">
        <v>7</v>
      </c>
      <c r="I200" s="154"/>
      <c r="J200" s="155">
        <f t="shared" si="20"/>
        <v>0</v>
      </c>
      <c r="K200" s="156"/>
      <c r="L200" s="157"/>
      <c r="M200" s="158" t="s">
        <v>1</v>
      </c>
      <c r="N200" s="159" t="s">
        <v>42</v>
      </c>
      <c r="P200" s="145">
        <f t="shared" si="21"/>
        <v>0</v>
      </c>
      <c r="Q200" s="145">
        <v>3.1E-2</v>
      </c>
      <c r="R200" s="145">
        <f t="shared" si="22"/>
        <v>0.217</v>
      </c>
      <c r="S200" s="145">
        <v>0</v>
      </c>
      <c r="T200" s="146">
        <f t="shared" si="23"/>
        <v>0</v>
      </c>
      <c r="AR200" s="147" t="s">
        <v>145</v>
      </c>
      <c r="AT200" s="147" t="s">
        <v>150</v>
      </c>
      <c r="AU200" s="147" t="s">
        <v>135</v>
      </c>
      <c r="AY200" s="13" t="s">
        <v>128</v>
      </c>
      <c r="BE200" s="148">
        <f t="shared" si="24"/>
        <v>0</v>
      </c>
      <c r="BF200" s="148">
        <f t="shared" si="25"/>
        <v>0</v>
      </c>
      <c r="BG200" s="148">
        <f t="shared" si="26"/>
        <v>0</v>
      </c>
      <c r="BH200" s="148">
        <f t="shared" si="27"/>
        <v>0</v>
      </c>
      <c r="BI200" s="148">
        <f t="shared" si="28"/>
        <v>0</v>
      </c>
      <c r="BJ200" s="13" t="s">
        <v>135</v>
      </c>
      <c r="BK200" s="148">
        <f t="shared" si="29"/>
        <v>0</v>
      </c>
      <c r="BL200" s="13" t="s">
        <v>134</v>
      </c>
      <c r="BM200" s="147" t="s">
        <v>363</v>
      </c>
    </row>
    <row r="201" spans="2:65" s="1" customFormat="1" ht="24.15" customHeight="1">
      <c r="B201" s="28"/>
      <c r="C201" s="135" t="s">
        <v>364</v>
      </c>
      <c r="D201" s="135" t="s">
        <v>130</v>
      </c>
      <c r="E201" s="136" t="s">
        <v>365</v>
      </c>
      <c r="F201" s="137" t="s">
        <v>366</v>
      </c>
      <c r="G201" s="138" t="s">
        <v>367</v>
      </c>
      <c r="H201" s="139">
        <v>6.3</v>
      </c>
      <c r="I201" s="140"/>
      <c r="J201" s="141">
        <f t="shared" si="20"/>
        <v>0</v>
      </c>
      <c r="K201" s="142"/>
      <c r="L201" s="28"/>
      <c r="M201" s="143" t="s">
        <v>1</v>
      </c>
      <c r="N201" s="144" t="s">
        <v>42</v>
      </c>
      <c r="P201" s="145">
        <f t="shared" si="21"/>
        <v>0</v>
      </c>
      <c r="Q201" s="145">
        <v>0</v>
      </c>
      <c r="R201" s="145">
        <f t="shared" si="22"/>
        <v>0</v>
      </c>
      <c r="S201" s="145">
        <v>0</v>
      </c>
      <c r="T201" s="146">
        <f t="shared" si="23"/>
        <v>0</v>
      </c>
      <c r="AR201" s="147" t="s">
        <v>134</v>
      </c>
      <c r="AT201" s="147" t="s">
        <v>130</v>
      </c>
      <c r="AU201" s="147" t="s">
        <v>135</v>
      </c>
      <c r="AY201" s="13" t="s">
        <v>128</v>
      </c>
      <c r="BE201" s="148">
        <f t="shared" si="24"/>
        <v>0</v>
      </c>
      <c r="BF201" s="148">
        <f t="shared" si="25"/>
        <v>0</v>
      </c>
      <c r="BG201" s="148">
        <f t="shared" si="26"/>
        <v>0</v>
      </c>
      <c r="BH201" s="148">
        <f t="shared" si="27"/>
        <v>0</v>
      </c>
      <c r="BI201" s="148">
        <f t="shared" si="28"/>
        <v>0</v>
      </c>
      <c r="BJ201" s="13" t="s">
        <v>135</v>
      </c>
      <c r="BK201" s="148">
        <f t="shared" si="29"/>
        <v>0</v>
      </c>
      <c r="BL201" s="13" t="s">
        <v>134</v>
      </c>
      <c r="BM201" s="147" t="s">
        <v>368</v>
      </c>
    </row>
    <row r="202" spans="2:65" s="11" customFormat="1" ht="22.8" customHeight="1">
      <c r="B202" s="123"/>
      <c r="D202" s="124" t="s">
        <v>75</v>
      </c>
      <c r="E202" s="133" t="s">
        <v>369</v>
      </c>
      <c r="F202" s="133" t="s">
        <v>370</v>
      </c>
      <c r="I202" s="126"/>
      <c r="J202" s="134">
        <f>BK202</f>
        <v>0</v>
      </c>
      <c r="L202" s="123"/>
      <c r="M202" s="128"/>
      <c r="P202" s="129">
        <f>P203</f>
        <v>0</v>
      </c>
      <c r="R202" s="129">
        <f>R203</f>
        <v>0</v>
      </c>
      <c r="T202" s="130">
        <f>T203</f>
        <v>0</v>
      </c>
      <c r="AR202" s="124" t="s">
        <v>84</v>
      </c>
      <c r="AT202" s="131" t="s">
        <v>75</v>
      </c>
      <c r="AU202" s="131" t="s">
        <v>84</v>
      </c>
      <c r="AY202" s="124" t="s">
        <v>128</v>
      </c>
      <c r="BK202" s="132">
        <f>BK203</f>
        <v>0</v>
      </c>
    </row>
    <row r="203" spans="2:65" s="1" customFormat="1" ht="33" customHeight="1">
      <c r="B203" s="28"/>
      <c r="C203" s="135" t="s">
        <v>252</v>
      </c>
      <c r="D203" s="135" t="s">
        <v>130</v>
      </c>
      <c r="E203" s="136" t="s">
        <v>371</v>
      </c>
      <c r="F203" s="137" t="s">
        <v>372</v>
      </c>
      <c r="G203" s="138" t="s">
        <v>367</v>
      </c>
      <c r="H203" s="139">
        <v>123.017</v>
      </c>
      <c r="I203" s="140"/>
      <c r="J203" s="141">
        <f>ROUND(I203*H203,2)</f>
        <v>0</v>
      </c>
      <c r="K203" s="142"/>
      <c r="L203" s="28"/>
      <c r="M203" s="143" t="s">
        <v>1</v>
      </c>
      <c r="N203" s="144" t="s">
        <v>42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134</v>
      </c>
      <c r="AT203" s="147" t="s">
        <v>130</v>
      </c>
      <c r="AU203" s="147" t="s">
        <v>135</v>
      </c>
      <c r="AY203" s="13" t="s">
        <v>128</v>
      </c>
      <c r="BE203" s="148">
        <f>IF(N203="základná",J203,0)</f>
        <v>0</v>
      </c>
      <c r="BF203" s="148">
        <f>IF(N203="znížená",J203,0)</f>
        <v>0</v>
      </c>
      <c r="BG203" s="148">
        <f>IF(N203="zákl. prenesená",J203,0)</f>
        <v>0</v>
      </c>
      <c r="BH203" s="148">
        <f>IF(N203="zníž. prenesená",J203,0)</f>
        <v>0</v>
      </c>
      <c r="BI203" s="148">
        <f>IF(N203="nulová",J203,0)</f>
        <v>0</v>
      </c>
      <c r="BJ203" s="13" t="s">
        <v>135</v>
      </c>
      <c r="BK203" s="148">
        <f>ROUND(I203*H203,2)</f>
        <v>0</v>
      </c>
      <c r="BL203" s="13" t="s">
        <v>134</v>
      </c>
      <c r="BM203" s="147" t="s">
        <v>373</v>
      </c>
    </row>
    <row r="204" spans="2:65" s="11" customFormat="1" ht="25.95" customHeight="1">
      <c r="B204" s="123"/>
      <c r="D204" s="124" t="s">
        <v>75</v>
      </c>
      <c r="E204" s="125" t="s">
        <v>374</v>
      </c>
      <c r="F204" s="125" t="s">
        <v>375</v>
      </c>
      <c r="I204" s="126"/>
      <c r="J204" s="127">
        <f>BK204</f>
        <v>0</v>
      </c>
      <c r="L204" s="123"/>
      <c r="M204" s="128"/>
      <c r="P204" s="129">
        <f>P205+P208</f>
        <v>0</v>
      </c>
      <c r="R204" s="129">
        <f>R205+R208</f>
        <v>0.92998999999999987</v>
      </c>
      <c r="T204" s="130">
        <f>T205+T208</f>
        <v>0</v>
      </c>
      <c r="AR204" s="124" t="s">
        <v>135</v>
      </c>
      <c r="AT204" s="131" t="s">
        <v>75</v>
      </c>
      <c r="AU204" s="131" t="s">
        <v>76</v>
      </c>
      <c r="AY204" s="124" t="s">
        <v>128</v>
      </c>
      <c r="BK204" s="132">
        <f>BK205+BK208</f>
        <v>0</v>
      </c>
    </row>
    <row r="205" spans="2:65" s="11" customFormat="1" ht="22.8" customHeight="1">
      <c r="B205" s="123"/>
      <c r="D205" s="124" t="s">
        <v>75</v>
      </c>
      <c r="E205" s="133" t="s">
        <v>376</v>
      </c>
      <c r="F205" s="133" t="s">
        <v>377</v>
      </c>
      <c r="I205" s="126"/>
      <c r="J205" s="134">
        <f>BK205</f>
        <v>0</v>
      </c>
      <c r="L205" s="123"/>
      <c r="M205" s="128"/>
      <c r="P205" s="129">
        <f>SUM(P206:P207)</f>
        <v>0</v>
      </c>
      <c r="R205" s="129">
        <f>SUM(R206:R207)</f>
        <v>0.16882</v>
      </c>
      <c r="T205" s="130">
        <f>SUM(T206:T207)</f>
        <v>0</v>
      </c>
      <c r="AR205" s="124" t="s">
        <v>135</v>
      </c>
      <c r="AT205" s="131" t="s">
        <v>75</v>
      </c>
      <c r="AU205" s="131" t="s">
        <v>84</v>
      </c>
      <c r="AY205" s="124" t="s">
        <v>128</v>
      </c>
      <c r="BK205" s="132">
        <f>SUM(BK206:BK207)</f>
        <v>0</v>
      </c>
    </row>
    <row r="206" spans="2:65" s="1" customFormat="1" ht="37.799999999999997" customHeight="1">
      <c r="B206" s="28"/>
      <c r="C206" s="135" t="s">
        <v>378</v>
      </c>
      <c r="D206" s="135" t="s">
        <v>130</v>
      </c>
      <c r="E206" s="136" t="s">
        <v>379</v>
      </c>
      <c r="F206" s="137" t="s">
        <v>380</v>
      </c>
      <c r="G206" s="138" t="s">
        <v>144</v>
      </c>
      <c r="H206" s="139">
        <v>27.4</v>
      </c>
      <c r="I206" s="140"/>
      <c r="J206" s="141">
        <f>ROUND(I206*H206,2)</f>
        <v>0</v>
      </c>
      <c r="K206" s="142"/>
      <c r="L206" s="28"/>
      <c r="M206" s="143" t="s">
        <v>1</v>
      </c>
      <c r="N206" s="144" t="s">
        <v>42</v>
      </c>
      <c r="P206" s="145">
        <f>O206*H206</f>
        <v>0</v>
      </c>
      <c r="Q206" s="145">
        <v>2.9927007299270099E-5</v>
      </c>
      <c r="R206" s="145">
        <f>Q206*H206</f>
        <v>8.2000000000000063E-4</v>
      </c>
      <c r="S206" s="145">
        <v>0</v>
      </c>
      <c r="T206" s="146">
        <f>S206*H206</f>
        <v>0</v>
      </c>
      <c r="AR206" s="147" t="s">
        <v>160</v>
      </c>
      <c r="AT206" s="147" t="s">
        <v>130</v>
      </c>
      <c r="AU206" s="147" t="s">
        <v>135</v>
      </c>
      <c r="AY206" s="13" t="s">
        <v>128</v>
      </c>
      <c r="BE206" s="148">
        <f>IF(N206="základná",J206,0)</f>
        <v>0</v>
      </c>
      <c r="BF206" s="148">
        <f>IF(N206="znížená",J206,0)</f>
        <v>0</v>
      </c>
      <c r="BG206" s="148">
        <f>IF(N206="zákl. prenesená",J206,0)</f>
        <v>0</v>
      </c>
      <c r="BH206" s="148">
        <f>IF(N206="zníž. prenesená",J206,0)</f>
        <v>0</v>
      </c>
      <c r="BI206" s="148">
        <f>IF(N206="nulová",J206,0)</f>
        <v>0</v>
      </c>
      <c r="BJ206" s="13" t="s">
        <v>135</v>
      </c>
      <c r="BK206" s="148">
        <f>ROUND(I206*H206,2)</f>
        <v>0</v>
      </c>
      <c r="BL206" s="13" t="s">
        <v>160</v>
      </c>
      <c r="BM206" s="147" t="s">
        <v>381</v>
      </c>
    </row>
    <row r="207" spans="2:65" s="1" customFormat="1" ht="24.15" customHeight="1">
      <c r="B207" s="28"/>
      <c r="C207" s="149" t="s">
        <v>255</v>
      </c>
      <c r="D207" s="149" t="s">
        <v>150</v>
      </c>
      <c r="E207" s="150" t="s">
        <v>382</v>
      </c>
      <c r="F207" s="151" t="s">
        <v>383</v>
      </c>
      <c r="G207" s="152" t="s">
        <v>229</v>
      </c>
      <c r="H207" s="153">
        <v>60</v>
      </c>
      <c r="I207" s="154"/>
      <c r="J207" s="155">
        <f>ROUND(I207*H207,2)</f>
        <v>0</v>
      </c>
      <c r="K207" s="156"/>
      <c r="L207" s="157"/>
      <c r="M207" s="158" t="s">
        <v>1</v>
      </c>
      <c r="N207" s="159" t="s">
        <v>42</v>
      </c>
      <c r="P207" s="145">
        <f>O207*H207</f>
        <v>0</v>
      </c>
      <c r="Q207" s="145">
        <v>2.8E-3</v>
      </c>
      <c r="R207" s="145">
        <f>Q207*H207</f>
        <v>0.16800000000000001</v>
      </c>
      <c r="S207" s="145">
        <v>0</v>
      </c>
      <c r="T207" s="146">
        <f>S207*H207</f>
        <v>0</v>
      </c>
      <c r="AR207" s="147" t="s">
        <v>189</v>
      </c>
      <c r="AT207" s="147" t="s">
        <v>150</v>
      </c>
      <c r="AU207" s="147" t="s">
        <v>135</v>
      </c>
      <c r="AY207" s="13" t="s">
        <v>128</v>
      </c>
      <c r="BE207" s="148">
        <f>IF(N207="základná",J207,0)</f>
        <v>0</v>
      </c>
      <c r="BF207" s="148">
        <f>IF(N207="znížená",J207,0)</f>
        <v>0</v>
      </c>
      <c r="BG207" s="148">
        <f>IF(N207="zákl. prenesená",J207,0)</f>
        <v>0</v>
      </c>
      <c r="BH207" s="148">
        <f>IF(N207="zníž. prenesená",J207,0)</f>
        <v>0</v>
      </c>
      <c r="BI207" s="148">
        <f>IF(N207="nulová",J207,0)</f>
        <v>0</v>
      </c>
      <c r="BJ207" s="13" t="s">
        <v>135</v>
      </c>
      <c r="BK207" s="148">
        <f>ROUND(I207*H207,2)</f>
        <v>0</v>
      </c>
      <c r="BL207" s="13" t="s">
        <v>160</v>
      </c>
      <c r="BM207" s="147" t="s">
        <v>384</v>
      </c>
    </row>
    <row r="208" spans="2:65" s="11" customFormat="1" ht="22.8" customHeight="1">
      <c r="B208" s="123"/>
      <c r="D208" s="124" t="s">
        <v>75</v>
      </c>
      <c r="E208" s="133" t="s">
        <v>385</v>
      </c>
      <c r="F208" s="133" t="s">
        <v>386</v>
      </c>
      <c r="I208" s="126"/>
      <c r="J208" s="134">
        <f>BK208</f>
        <v>0</v>
      </c>
      <c r="L208" s="123"/>
      <c r="M208" s="128"/>
      <c r="P208" s="129">
        <f>SUM(P209:P214)</f>
        <v>0</v>
      </c>
      <c r="R208" s="129">
        <f>SUM(R209:R214)</f>
        <v>0.7611699999999999</v>
      </c>
      <c r="T208" s="130">
        <f>SUM(T209:T214)</f>
        <v>0</v>
      </c>
      <c r="AR208" s="124" t="s">
        <v>135</v>
      </c>
      <c r="AT208" s="131" t="s">
        <v>75</v>
      </c>
      <c r="AU208" s="131" t="s">
        <v>84</v>
      </c>
      <c r="AY208" s="124" t="s">
        <v>128</v>
      </c>
      <c r="BK208" s="132">
        <f>SUM(BK209:BK214)</f>
        <v>0</v>
      </c>
    </row>
    <row r="209" spans="2:65" s="1" customFormat="1" ht="21.75" customHeight="1">
      <c r="B209" s="28"/>
      <c r="C209" s="135" t="s">
        <v>387</v>
      </c>
      <c r="D209" s="135" t="s">
        <v>130</v>
      </c>
      <c r="E209" s="136" t="s">
        <v>388</v>
      </c>
      <c r="F209" s="137" t="s">
        <v>389</v>
      </c>
      <c r="G209" s="138" t="s">
        <v>170</v>
      </c>
      <c r="H209" s="139">
        <v>35</v>
      </c>
      <c r="I209" s="140"/>
      <c r="J209" s="141">
        <f t="shared" ref="J209:J214" si="30">ROUND(I209*H209,2)</f>
        <v>0</v>
      </c>
      <c r="K209" s="142"/>
      <c r="L209" s="28"/>
      <c r="M209" s="143" t="s">
        <v>1</v>
      </c>
      <c r="N209" s="144" t="s">
        <v>42</v>
      </c>
      <c r="P209" s="145">
        <f t="shared" ref="P209:P214" si="31">O209*H209</f>
        <v>0</v>
      </c>
      <c r="Q209" s="145">
        <v>0</v>
      </c>
      <c r="R209" s="145">
        <f t="shared" ref="R209:R214" si="32">Q209*H209</f>
        <v>0</v>
      </c>
      <c r="S209" s="145">
        <v>0</v>
      </c>
      <c r="T209" s="146">
        <f t="shared" ref="T209:T214" si="33">S209*H209</f>
        <v>0</v>
      </c>
      <c r="AR209" s="147" t="s">
        <v>160</v>
      </c>
      <c r="AT209" s="147" t="s">
        <v>130</v>
      </c>
      <c r="AU209" s="147" t="s">
        <v>135</v>
      </c>
      <c r="AY209" s="13" t="s">
        <v>128</v>
      </c>
      <c r="BE209" s="148">
        <f t="shared" ref="BE209:BE214" si="34">IF(N209="základná",J209,0)</f>
        <v>0</v>
      </c>
      <c r="BF209" s="148">
        <f t="shared" ref="BF209:BF214" si="35">IF(N209="znížená",J209,0)</f>
        <v>0</v>
      </c>
      <c r="BG209" s="148">
        <f t="shared" ref="BG209:BG214" si="36">IF(N209="zákl. prenesená",J209,0)</f>
        <v>0</v>
      </c>
      <c r="BH209" s="148">
        <f t="shared" ref="BH209:BH214" si="37">IF(N209="zníž. prenesená",J209,0)</f>
        <v>0</v>
      </c>
      <c r="BI209" s="148">
        <f t="shared" ref="BI209:BI214" si="38">IF(N209="nulová",J209,0)</f>
        <v>0</v>
      </c>
      <c r="BJ209" s="13" t="s">
        <v>135</v>
      </c>
      <c r="BK209" s="148">
        <f t="shared" ref="BK209:BK214" si="39">ROUND(I209*H209,2)</f>
        <v>0</v>
      </c>
      <c r="BL209" s="13" t="s">
        <v>160</v>
      </c>
      <c r="BM209" s="147" t="s">
        <v>390</v>
      </c>
    </row>
    <row r="210" spans="2:65" s="1" customFormat="1" ht="33" customHeight="1">
      <c r="B210" s="28"/>
      <c r="C210" s="149" t="s">
        <v>259</v>
      </c>
      <c r="D210" s="149" t="s">
        <v>150</v>
      </c>
      <c r="E210" s="150" t="s">
        <v>391</v>
      </c>
      <c r="F210" s="151" t="s">
        <v>392</v>
      </c>
      <c r="G210" s="152" t="s">
        <v>170</v>
      </c>
      <c r="H210" s="153">
        <v>35</v>
      </c>
      <c r="I210" s="154"/>
      <c r="J210" s="155">
        <f t="shared" si="30"/>
        <v>0</v>
      </c>
      <c r="K210" s="156"/>
      <c r="L210" s="157"/>
      <c r="M210" s="158" t="s">
        <v>1</v>
      </c>
      <c r="N210" s="159" t="s">
        <v>42</v>
      </c>
      <c r="P210" s="145">
        <f t="shared" si="31"/>
        <v>0</v>
      </c>
      <c r="Q210" s="145">
        <v>1.09E-2</v>
      </c>
      <c r="R210" s="145">
        <f t="shared" si="32"/>
        <v>0.38150000000000001</v>
      </c>
      <c r="S210" s="145">
        <v>0</v>
      </c>
      <c r="T210" s="146">
        <f t="shared" si="33"/>
        <v>0</v>
      </c>
      <c r="AR210" s="147" t="s">
        <v>189</v>
      </c>
      <c r="AT210" s="147" t="s">
        <v>150</v>
      </c>
      <c r="AU210" s="147" t="s">
        <v>135</v>
      </c>
      <c r="AY210" s="13" t="s">
        <v>128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135</v>
      </c>
      <c r="BK210" s="148">
        <f t="shared" si="39"/>
        <v>0</v>
      </c>
      <c r="BL210" s="13" t="s">
        <v>160</v>
      </c>
      <c r="BM210" s="147" t="s">
        <v>393</v>
      </c>
    </row>
    <row r="211" spans="2:65" s="1" customFormat="1" ht="37.799999999999997" customHeight="1">
      <c r="B211" s="28"/>
      <c r="C211" s="149" t="s">
        <v>394</v>
      </c>
      <c r="D211" s="149" t="s">
        <v>150</v>
      </c>
      <c r="E211" s="150" t="s">
        <v>395</v>
      </c>
      <c r="F211" s="151" t="s">
        <v>396</v>
      </c>
      <c r="G211" s="152" t="s">
        <v>144</v>
      </c>
      <c r="H211" s="153">
        <v>2</v>
      </c>
      <c r="I211" s="154"/>
      <c r="J211" s="155">
        <f t="shared" si="30"/>
        <v>0</v>
      </c>
      <c r="K211" s="156"/>
      <c r="L211" s="157"/>
      <c r="M211" s="158" t="s">
        <v>1</v>
      </c>
      <c r="N211" s="159" t="s">
        <v>42</v>
      </c>
      <c r="P211" s="145">
        <f t="shared" si="31"/>
        <v>0</v>
      </c>
      <c r="Q211" s="145">
        <v>1.47E-2</v>
      </c>
      <c r="R211" s="145">
        <f t="shared" si="32"/>
        <v>2.9399999999999999E-2</v>
      </c>
      <c r="S211" s="145">
        <v>0</v>
      </c>
      <c r="T211" s="146">
        <f t="shared" si="33"/>
        <v>0</v>
      </c>
      <c r="AR211" s="147" t="s">
        <v>189</v>
      </c>
      <c r="AT211" s="147" t="s">
        <v>150</v>
      </c>
      <c r="AU211" s="147" t="s">
        <v>135</v>
      </c>
      <c r="AY211" s="13" t="s">
        <v>128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135</v>
      </c>
      <c r="BK211" s="148">
        <f t="shared" si="39"/>
        <v>0</v>
      </c>
      <c r="BL211" s="13" t="s">
        <v>160</v>
      </c>
      <c r="BM211" s="147" t="s">
        <v>397</v>
      </c>
    </row>
    <row r="212" spans="2:65" s="1" customFormat="1" ht="33" customHeight="1">
      <c r="B212" s="28"/>
      <c r="C212" s="135" t="s">
        <v>262</v>
      </c>
      <c r="D212" s="135" t="s">
        <v>130</v>
      </c>
      <c r="E212" s="136" t="s">
        <v>398</v>
      </c>
      <c r="F212" s="137" t="s">
        <v>399</v>
      </c>
      <c r="G212" s="138" t="s">
        <v>229</v>
      </c>
      <c r="H212" s="139">
        <v>27.4</v>
      </c>
      <c r="I212" s="140"/>
      <c r="J212" s="141">
        <f t="shared" si="30"/>
        <v>0</v>
      </c>
      <c r="K212" s="142"/>
      <c r="L212" s="28"/>
      <c r="M212" s="143" t="s">
        <v>1</v>
      </c>
      <c r="N212" s="144" t="s">
        <v>42</v>
      </c>
      <c r="P212" s="145">
        <f t="shared" si="31"/>
        <v>0</v>
      </c>
      <c r="Q212" s="145">
        <v>9.8540145985401493E-6</v>
      </c>
      <c r="R212" s="145">
        <f t="shared" si="32"/>
        <v>2.7000000000000006E-4</v>
      </c>
      <c r="S212" s="145">
        <v>0</v>
      </c>
      <c r="T212" s="146">
        <f t="shared" si="33"/>
        <v>0</v>
      </c>
      <c r="AR212" s="147" t="s">
        <v>160</v>
      </c>
      <c r="AT212" s="147" t="s">
        <v>130</v>
      </c>
      <c r="AU212" s="147" t="s">
        <v>135</v>
      </c>
      <c r="AY212" s="13" t="s">
        <v>128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135</v>
      </c>
      <c r="BK212" s="148">
        <f t="shared" si="39"/>
        <v>0</v>
      </c>
      <c r="BL212" s="13" t="s">
        <v>160</v>
      </c>
      <c r="BM212" s="147" t="s">
        <v>400</v>
      </c>
    </row>
    <row r="213" spans="2:65" s="1" customFormat="1" ht="24.15" customHeight="1">
      <c r="B213" s="28"/>
      <c r="C213" s="149" t="s">
        <v>401</v>
      </c>
      <c r="D213" s="149" t="s">
        <v>150</v>
      </c>
      <c r="E213" s="150" t="s">
        <v>402</v>
      </c>
      <c r="F213" s="151" t="s">
        <v>403</v>
      </c>
      <c r="G213" s="152" t="s">
        <v>367</v>
      </c>
      <c r="H213" s="153">
        <v>0.35</v>
      </c>
      <c r="I213" s="154"/>
      <c r="J213" s="155">
        <f t="shared" si="30"/>
        <v>0</v>
      </c>
      <c r="K213" s="156"/>
      <c r="L213" s="157"/>
      <c r="M213" s="158" t="s">
        <v>1</v>
      </c>
      <c r="N213" s="159" t="s">
        <v>42</v>
      </c>
      <c r="P213" s="145">
        <f t="shared" si="31"/>
        <v>0</v>
      </c>
      <c r="Q213" s="145">
        <v>1</v>
      </c>
      <c r="R213" s="145">
        <f t="shared" si="32"/>
        <v>0.35</v>
      </c>
      <c r="S213" s="145">
        <v>0</v>
      </c>
      <c r="T213" s="146">
        <f t="shared" si="33"/>
        <v>0</v>
      </c>
      <c r="AR213" s="147" t="s">
        <v>189</v>
      </c>
      <c r="AT213" s="147" t="s">
        <v>150</v>
      </c>
      <c r="AU213" s="147" t="s">
        <v>135</v>
      </c>
      <c r="AY213" s="13" t="s">
        <v>128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13" t="s">
        <v>135</v>
      </c>
      <c r="BK213" s="148">
        <f t="shared" si="39"/>
        <v>0</v>
      </c>
      <c r="BL213" s="13" t="s">
        <v>160</v>
      </c>
      <c r="BM213" s="147" t="s">
        <v>404</v>
      </c>
    </row>
    <row r="214" spans="2:65" s="1" customFormat="1" ht="24.15" customHeight="1">
      <c r="B214" s="28"/>
      <c r="C214" s="135" t="s">
        <v>267</v>
      </c>
      <c r="D214" s="135" t="s">
        <v>130</v>
      </c>
      <c r="E214" s="136" t="s">
        <v>405</v>
      </c>
      <c r="F214" s="137" t="s">
        <v>406</v>
      </c>
      <c r="G214" s="138" t="s">
        <v>367</v>
      </c>
      <c r="H214" s="139">
        <v>0.76100000000000001</v>
      </c>
      <c r="I214" s="140"/>
      <c r="J214" s="141">
        <f t="shared" si="30"/>
        <v>0</v>
      </c>
      <c r="K214" s="142"/>
      <c r="L214" s="28"/>
      <c r="M214" s="143" t="s">
        <v>1</v>
      </c>
      <c r="N214" s="144" t="s">
        <v>42</v>
      </c>
      <c r="P214" s="145">
        <f t="shared" si="31"/>
        <v>0</v>
      </c>
      <c r="Q214" s="145">
        <v>0</v>
      </c>
      <c r="R214" s="145">
        <f t="shared" si="32"/>
        <v>0</v>
      </c>
      <c r="S214" s="145">
        <v>0</v>
      </c>
      <c r="T214" s="146">
        <f t="shared" si="33"/>
        <v>0</v>
      </c>
      <c r="AR214" s="147" t="s">
        <v>160</v>
      </c>
      <c r="AT214" s="147" t="s">
        <v>130</v>
      </c>
      <c r="AU214" s="147" t="s">
        <v>135</v>
      </c>
      <c r="AY214" s="13" t="s">
        <v>128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13" t="s">
        <v>135</v>
      </c>
      <c r="BK214" s="148">
        <f t="shared" si="39"/>
        <v>0</v>
      </c>
      <c r="BL214" s="13" t="s">
        <v>160</v>
      </c>
      <c r="BM214" s="147" t="s">
        <v>407</v>
      </c>
    </row>
    <row r="215" spans="2:65" s="11" customFormat="1" ht="25.95" customHeight="1">
      <c r="B215" s="123"/>
      <c r="D215" s="124" t="s">
        <v>75</v>
      </c>
      <c r="E215" s="125" t="s">
        <v>150</v>
      </c>
      <c r="F215" s="125" t="s">
        <v>408</v>
      </c>
      <c r="I215" s="126"/>
      <c r="J215" s="127">
        <f>BK215</f>
        <v>0</v>
      </c>
      <c r="L215" s="123"/>
      <c r="M215" s="128"/>
      <c r="P215" s="129">
        <f>P216+P222+P224</f>
        <v>0</v>
      </c>
      <c r="R215" s="129">
        <f>R216+R222+R224</f>
        <v>2.9700000000000001E-2</v>
      </c>
      <c r="T215" s="130">
        <f>T216+T222+T224</f>
        <v>0</v>
      </c>
      <c r="AR215" s="124" t="s">
        <v>138</v>
      </c>
      <c r="AT215" s="131" t="s">
        <v>75</v>
      </c>
      <c r="AU215" s="131" t="s">
        <v>76</v>
      </c>
      <c r="AY215" s="124" t="s">
        <v>128</v>
      </c>
      <c r="BK215" s="132">
        <f>BK216+BK222+BK224</f>
        <v>0</v>
      </c>
    </row>
    <row r="216" spans="2:65" s="11" customFormat="1" ht="22.8" customHeight="1">
      <c r="B216" s="123"/>
      <c r="D216" s="124" t="s">
        <v>75</v>
      </c>
      <c r="E216" s="133" t="s">
        <v>409</v>
      </c>
      <c r="F216" s="133" t="s">
        <v>410</v>
      </c>
      <c r="I216" s="126"/>
      <c r="J216" s="134">
        <f>BK216</f>
        <v>0</v>
      </c>
      <c r="L216" s="123"/>
      <c r="M216" s="128"/>
      <c r="P216" s="129">
        <f>SUM(P217:P221)</f>
        <v>0</v>
      </c>
      <c r="R216" s="129">
        <f>SUM(R217:R221)</f>
        <v>2.9999999999999997E-4</v>
      </c>
      <c r="T216" s="130">
        <f>SUM(T217:T221)</f>
        <v>0</v>
      </c>
      <c r="AR216" s="124" t="s">
        <v>138</v>
      </c>
      <c r="AT216" s="131" t="s">
        <v>75</v>
      </c>
      <c r="AU216" s="131" t="s">
        <v>84</v>
      </c>
      <c r="AY216" s="124" t="s">
        <v>128</v>
      </c>
      <c r="BK216" s="132">
        <f>SUM(BK217:BK221)</f>
        <v>0</v>
      </c>
    </row>
    <row r="217" spans="2:65" s="1" customFormat="1" ht="24.15" customHeight="1">
      <c r="B217" s="28"/>
      <c r="C217" s="135" t="s">
        <v>411</v>
      </c>
      <c r="D217" s="135" t="s">
        <v>130</v>
      </c>
      <c r="E217" s="136" t="s">
        <v>412</v>
      </c>
      <c r="F217" s="137" t="s">
        <v>413</v>
      </c>
      <c r="G217" s="138" t="s">
        <v>144</v>
      </c>
      <c r="H217" s="139">
        <v>2</v>
      </c>
      <c r="I217" s="140"/>
      <c r="J217" s="141">
        <f>ROUND(I217*H217,2)</f>
        <v>0</v>
      </c>
      <c r="K217" s="142"/>
      <c r="L217" s="28"/>
      <c r="M217" s="143" t="s">
        <v>1</v>
      </c>
      <c r="N217" s="144" t="s">
        <v>42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248</v>
      </c>
      <c r="AT217" s="147" t="s">
        <v>130</v>
      </c>
      <c r="AU217" s="147" t="s">
        <v>135</v>
      </c>
      <c r="AY217" s="13" t="s">
        <v>128</v>
      </c>
      <c r="BE217" s="148">
        <f>IF(N217="základná",J217,0)</f>
        <v>0</v>
      </c>
      <c r="BF217" s="148">
        <f>IF(N217="znížená",J217,0)</f>
        <v>0</v>
      </c>
      <c r="BG217" s="148">
        <f>IF(N217="zákl. prenesená",J217,0)</f>
        <v>0</v>
      </c>
      <c r="BH217" s="148">
        <f>IF(N217="zníž. prenesená",J217,0)</f>
        <v>0</v>
      </c>
      <c r="BI217" s="148">
        <f>IF(N217="nulová",J217,0)</f>
        <v>0</v>
      </c>
      <c r="BJ217" s="13" t="s">
        <v>135</v>
      </c>
      <c r="BK217" s="148">
        <f>ROUND(I217*H217,2)</f>
        <v>0</v>
      </c>
      <c r="BL217" s="13" t="s">
        <v>248</v>
      </c>
      <c r="BM217" s="147" t="s">
        <v>414</v>
      </c>
    </row>
    <row r="218" spans="2:65" s="1" customFormat="1" ht="16.5" customHeight="1">
      <c r="B218" s="28"/>
      <c r="C218" s="135" t="s">
        <v>270</v>
      </c>
      <c r="D218" s="135" t="s">
        <v>130</v>
      </c>
      <c r="E218" s="136" t="s">
        <v>415</v>
      </c>
      <c r="F218" s="137" t="s">
        <v>416</v>
      </c>
      <c r="G218" s="138" t="s">
        <v>144</v>
      </c>
      <c r="H218" s="139">
        <v>2</v>
      </c>
      <c r="I218" s="140"/>
      <c r="J218" s="141">
        <f>ROUND(I218*H218,2)</f>
        <v>0</v>
      </c>
      <c r="K218" s="142"/>
      <c r="L218" s="28"/>
      <c r="M218" s="143" t="s">
        <v>1</v>
      </c>
      <c r="N218" s="144" t="s">
        <v>42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248</v>
      </c>
      <c r="AT218" s="147" t="s">
        <v>130</v>
      </c>
      <c r="AU218" s="147" t="s">
        <v>135</v>
      </c>
      <c r="AY218" s="13" t="s">
        <v>128</v>
      </c>
      <c r="BE218" s="148">
        <f>IF(N218="základná",J218,0)</f>
        <v>0</v>
      </c>
      <c r="BF218" s="148">
        <f>IF(N218="znížená",J218,0)</f>
        <v>0</v>
      </c>
      <c r="BG218" s="148">
        <f>IF(N218="zákl. prenesená",J218,0)</f>
        <v>0</v>
      </c>
      <c r="BH218" s="148">
        <f>IF(N218="zníž. prenesená",J218,0)</f>
        <v>0</v>
      </c>
      <c r="BI218" s="148">
        <f>IF(N218="nulová",J218,0)</f>
        <v>0</v>
      </c>
      <c r="BJ218" s="13" t="s">
        <v>135</v>
      </c>
      <c r="BK218" s="148">
        <f>ROUND(I218*H218,2)</f>
        <v>0</v>
      </c>
      <c r="BL218" s="13" t="s">
        <v>248</v>
      </c>
      <c r="BM218" s="147" t="s">
        <v>417</v>
      </c>
    </row>
    <row r="219" spans="2:65" s="1" customFormat="1" ht="21.75" customHeight="1">
      <c r="B219" s="28"/>
      <c r="C219" s="135" t="s">
        <v>418</v>
      </c>
      <c r="D219" s="135" t="s">
        <v>130</v>
      </c>
      <c r="E219" s="136" t="s">
        <v>419</v>
      </c>
      <c r="F219" s="137" t="s">
        <v>420</v>
      </c>
      <c r="G219" s="138" t="s">
        <v>144</v>
      </c>
      <c r="H219" s="139">
        <v>2</v>
      </c>
      <c r="I219" s="140"/>
      <c r="J219" s="141">
        <f>ROUND(I219*H219,2)</f>
        <v>0</v>
      </c>
      <c r="K219" s="142"/>
      <c r="L219" s="28"/>
      <c r="M219" s="143" t="s">
        <v>1</v>
      </c>
      <c r="N219" s="144" t="s">
        <v>42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248</v>
      </c>
      <c r="AT219" s="147" t="s">
        <v>130</v>
      </c>
      <c r="AU219" s="147" t="s">
        <v>135</v>
      </c>
      <c r="AY219" s="13" t="s">
        <v>128</v>
      </c>
      <c r="BE219" s="148">
        <f>IF(N219="základná",J219,0)</f>
        <v>0</v>
      </c>
      <c r="BF219" s="148">
        <f>IF(N219="znížená",J219,0)</f>
        <v>0</v>
      </c>
      <c r="BG219" s="148">
        <f>IF(N219="zákl. prenesená",J219,0)</f>
        <v>0</v>
      </c>
      <c r="BH219" s="148">
        <f>IF(N219="zníž. prenesená",J219,0)</f>
        <v>0</v>
      </c>
      <c r="BI219" s="148">
        <f>IF(N219="nulová",J219,0)</f>
        <v>0</v>
      </c>
      <c r="BJ219" s="13" t="s">
        <v>135</v>
      </c>
      <c r="BK219" s="148">
        <f>ROUND(I219*H219,2)</f>
        <v>0</v>
      </c>
      <c r="BL219" s="13" t="s">
        <v>248</v>
      </c>
      <c r="BM219" s="147" t="s">
        <v>421</v>
      </c>
    </row>
    <row r="220" spans="2:65" s="1" customFormat="1" ht="16.5" customHeight="1">
      <c r="B220" s="28"/>
      <c r="C220" s="149" t="s">
        <v>274</v>
      </c>
      <c r="D220" s="149" t="s">
        <v>150</v>
      </c>
      <c r="E220" s="150" t="s">
        <v>422</v>
      </c>
      <c r="F220" s="151" t="s">
        <v>423</v>
      </c>
      <c r="G220" s="152" t="s">
        <v>144</v>
      </c>
      <c r="H220" s="153">
        <v>2</v>
      </c>
      <c r="I220" s="154"/>
      <c r="J220" s="155">
        <f>ROUND(I220*H220,2)</f>
        <v>0</v>
      </c>
      <c r="K220" s="156"/>
      <c r="L220" s="157"/>
      <c r="M220" s="158" t="s">
        <v>1</v>
      </c>
      <c r="N220" s="159" t="s">
        <v>42</v>
      </c>
      <c r="P220" s="145">
        <f>O220*H220</f>
        <v>0</v>
      </c>
      <c r="Q220" s="145">
        <v>1.4999999999999999E-4</v>
      </c>
      <c r="R220" s="145">
        <f>Q220*H220</f>
        <v>2.9999999999999997E-4</v>
      </c>
      <c r="S220" s="145">
        <v>0</v>
      </c>
      <c r="T220" s="146">
        <f>S220*H220</f>
        <v>0</v>
      </c>
      <c r="AR220" s="147" t="s">
        <v>424</v>
      </c>
      <c r="AT220" s="147" t="s">
        <v>150</v>
      </c>
      <c r="AU220" s="147" t="s">
        <v>135</v>
      </c>
      <c r="AY220" s="13" t="s">
        <v>128</v>
      </c>
      <c r="BE220" s="148">
        <f>IF(N220="základná",J220,0)</f>
        <v>0</v>
      </c>
      <c r="BF220" s="148">
        <f>IF(N220="znížená",J220,0)</f>
        <v>0</v>
      </c>
      <c r="BG220" s="148">
        <f>IF(N220="zákl. prenesená",J220,0)</f>
        <v>0</v>
      </c>
      <c r="BH220" s="148">
        <f>IF(N220="zníž. prenesená",J220,0)</f>
        <v>0</v>
      </c>
      <c r="BI220" s="148">
        <f>IF(N220="nulová",J220,0)</f>
        <v>0</v>
      </c>
      <c r="BJ220" s="13" t="s">
        <v>135</v>
      </c>
      <c r="BK220" s="148">
        <f>ROUND(I220*H220,2)</f>
        <v>0</v>
      </c>
      <c r="BL220" s="13" t="s">
        <v>248</v>
      </c>
      <c r="BM220" s="147" t="s">
        <v>425</v>
      </c>
    </row>
    <row r="221" spans="2:65" s="1" customFormat="1" ht="24.15" customHeight="1">
      <c r="B221" s="28"/>
      <c r="C221" s="135" t="s">
        <v>426</v>
      </c>
      <c r="D221" s="135" t="s">
        <v>130</v>
      </c>
      <c r="E221" s="136" t="s">
        <v>427</v>
      </c>
      <c r="F221" s="137" t="s">
        <v>428</v>
      </c>
      <c r="G221" s="138" t="s">
        <v>144</v>
      </c>
      <c r="H221" s="139">
        <v>2</v>
      </c>
      <c r="I221" s="140"/>
      <c r="J221" s="141">
        <f>ROUND(I221*H221,2)</f>
        <v>0</v>
      </c>
      <c r="K221" s="142"/>
      <c r="L221" s="28"/>
      <c r="M221" s="143" t="s">
        <v>1</v>
      </c>
      <c r="N221" s="144" t="s">
        <v>42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248</v>
      </c>
      <c r="AT221" s="147" t="s">
        <v>130</v>
      </c>
      <c r="AU221" s="147" t="s">
        <v>135</v>
      </c>
      <c r="AY221" s="13" t="s">
        <v>128</v>
      </c>
      <c r="BE221" s="148">
        <f>IF(N221="základná",J221,0)</f>
        <v>0</v>
      </c>
      <c r="BF221" s="148">
        <f>IF(N221="znížená",J221,0)</f>
        <v>0</v>
      </c>
      <c r="BG221" s="148">
        <f>IF(N221="zákl. prenesená",J221,0)</f>
        <v>0</v>
      </c>
      <c r="BH221" s="148">
        <f>IF(N221="zníž. prenesená",J221,0)</f>
        <v>0</v>
      </c>
      <c r="BI221" s="148">
        <f>IF(N221="nulová",J221,0)</f>
        <v>0</v>
      </c>
      <c r="BJ221" s="13" t="s">
        <v>135</v>
      </c>
      <c r="BK221" s="148">
        <f>ROUND(I221*H221,2)</f>
        <v>0</v>
      </c>
      <c r="BL221" s="13" t="s">
        <v>248</v>
      </c>
      <c r="BM221" s="147" t="s">
        <v>429</v>
      </c>
    </row>
    <row r="222" spans="2:65" s="11" customFormat="1" ht="22.8" customHeight="1">
      <c r="B222" s="123"/>
      <c r="D222" s="124" t="s">
        <v>75</v>
      </c>
      <c r="E222" s="133" t="s">
        <v>430</v>
      </c>
      <c r="F222" s="133" t="s">
        <v>431</v>
      </c>
      <c r="I222" s="126"/>
      <c r="J222" s="134">
        <f>BK222</f>
        <v>0</v>
      </c>
      <c r="L222" s="123"/>
      <c r="M222" s="128"/>
      <c r="P222" s="129">
        <f>P223</f>
        <v>0</v>
      </c>
      <c r="R222" s="129">
        <f>R223</f>
        <v>2.9399999999999999E-2</v>
      </c>
      <c r="T222" s="130">
        <f>T223</f>
        <v>0</v>
      </c>
      <c r="AR222" s="124" t="s">
        <v>138</v>
      </c>
      <c r="AT222" s="131" t="s">
        <v>75</v>
      </c>
      <c r="AU222" s="131" t="s">
        <v>84</v>
      </c>
      <c r="AY222" s="124" t="s">
        <v>128</v>
      </c>
      <c r="BK222" s="132">
        <f>BK223</f>
        <v>0</v>
      </c>
    </row>
    <row r="223" spans="2:65" s="1" customFormat="1" ht="37.799999999999997" customHeight="1">
      <c r="B223" s="28"/>
      <c r="C223" s="149" t="s">
        <v>277</v>
      </c>
      <c r="D223" s="149" t="s">
        <v>150</v>
      </c>
      <c r="E223" s="150" t="s">
        <v>432</v>
      </c>
      <c r="F223" s="151" t="s">
        <v>433</v>
      </c>
      <c r="G223" s="152" t="s">
        <v>144</v>
      </c>
      <c r="H223" s="153">
        <v>2</v>
      </c>
      <c r="I223" s="154"/>
      <c r="J223" s="155">
        <f>ROUND(I223*H223,2)</f>
        <v>0</v>
      </c>
      <c r="K223" s="156"/>
      <c r="L223" s="157"/>
      <c r="M223" s="158" t="s">
        <v>1</v>
      </c>
      <c r="N223" s="159" t="s">
        <v>42</v>
      </c>
      <c r="P223" s="145">
        <f>O223*H223</f>
        <v>0</v>
      </c>
      <c r="Q223" s="145">
        <v>1.47E-2</v>
      </c>
      <c r="R223" s="145">
        <f>Q223*H223</f>
        <v>2.9399999999999999E-2</v>
      </c>
      <c r="S223" s="145">
        <v>0</v>
      </c>
      <c r="T223" s="146">
        <f>S223*H223</f>
        <v>0</v>
      </c>
      <c r="AR223" s="147" t="s">
        <v>424</v>
      </c>
      <c r="AT223" s="147" t="s">
        <v>150</v>
      </c>
      <c r="AU223" s="147" t="s">
        <v>135</v>
      </c>
      <c r="AY223" s="13" t="s">
        <v>128</v>
      </c>
      <c r="BE223" s="148">
        <f>IF(N223="základná",J223,0)</f>
        <v>0</v>
      </c>
      <c r="BF223" s="148">
        <f>IF(N223="znížená",J223,0)</f>
        <v>0</v>
      </c>
      <c r="BG223" s="148">
        <f>IF(N223="zákl. prenesená",J223,0)</f>
        <v>0</v>
      </c>
      <c r="BH223" s="148">
        <f>IF(N223="zníž. prenesená",J223,0)</f>
        <v>0</v>
      </c>
      <c r="BI223" s="148">
        <f>IF(N223="nulová",J223,0)</f>
        <v>0</v>
      </c>
      <c r="BJ223" s="13" t="s">
        <v>135</v>
      </c>
      <c r="BK223" s="148">
        <f>ROUND(I223*H223,2)</f>
        <v>0</v>
      </c>
      <c r="BL223" s="13" t="s">
        <v>248</v>
      </c>
      <c r="BM223" s="147" t="s">
        <v>434</v>
      </c>
    </row>
    <row r="224" spans="2:65" s="11" customFormat="1" ht="22.8" customHeight="1">
      <c r="B224" s="123"/>
      <c r="D224" s="124" t="s">
        <v>75</v>
      </c>
      <c r="E224" s="133" t="s">
        <v>435</v>
      </c>
      <c r="F224" s="133" t="s">
        <v>436</v>
      </c>
      <c r="I224" s="126"/>
      <c r="J224" s="134">
        <f>BK224</f>
        <v>0</v>
      </c>
      <c r="L224" s="123"/>
      <c r="M224" s="128"/>
      <c r="P224" s="129">
        <f>P225</f>
        <v>0</v>
      </c>
      <c r="R224" s="129">
        <f>R225</f>
        <v>0</v>
      </c>
      <c r="T224" s="130">
        <f>T225</f>
        <v>0</v>
      </c>
      <c r="AR224" s="124" t="s">
        <v>138</v>
      </c>
      <c r="AT224" s="131" t="s">
        <v>75</v>
      </c>
      <c r="AU224" s="131" t="s">
        <v>84</v>
      </c>
      <c r="AY224" s="124" t="s">
        <v>128</v>
      </c>
      <c r="BK224" s="132">
        <f>BK225</f>
        <v>0</v>
      </c>
    </row>
    <row r="225" spans="2:65" s="1" customFormat="1" ht="24.15" customHeight="1">
      <c r="B225" s="28"/>
      <c r="C225" s="135" t="s">
        <v>437</v>
      </c>
      <c r="D225" s="135" t="s">
        <v>130</v>
      </c>
      <c r="E225" s="136" t="s">
        <v>438</v>
      </c>
      <c r="F225" s="137" t="s">
        <v>439</v>
      </c>
      <c r="G225" s="138" t="s">
        <v>440</v>
      </c>
      <c r="H225" s="139">
        <v>1</v>
      </c>
      <c r="I225" s="140"/>
      <c r="J225" s="141">
        <f>ROUND(I225*H225,2)</f>
        <v>0</v>
      </c>
      <c r="K225" s="142"/>
      <c r="L225" s="28"/>
      <c r="M225" s="143" t="s">
        <v>1</v>
      </c>
      <c r="N225" s="144" t="s">
        <v>42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248</v>
      </c>
      <c r="AT225" s="147" t="s">
        <v>130</v>
      </c>
      <c r="AU225" s="147" t="s">
        <v>135</v>
      </c>
      <c r="AY225" s="13" t="s">
        <v>128</v>
      </c>
      <c r="BE225" s="148">
        <f>IF(N225="základná",J225,0)</f>
        <v>0</v>
      </c>
      <c r="BF225" s="148">
        <f>IF(N225="znížená",J225,0)</f>
        <v>0</v>
      </c>
      <c r="BG225" s="148">
        <f>IF(N225="zákl. prenesená",J225,0)</f>
        <v>0</v>
      </c>
      <c r="BH225" s="148">
        <f>IF(N225="zníž. prenesená",J225,0)</f>
        <v>0</v>
      </c>
      <c r="BI225" s="148">
        <f>IF(N225="nulová",J225,0)</f>
        <v>0</v>
      </c>
      <c r="BJ225" s="13" t="s">
        <v>135</v>
      </c>
      <c r="BK225" s="148">
        <f>ROUND(I225*H225,2)</f>
        <v>0</v>
      </c>
      <c r="BL225" s="13" t="s">
        <v>248</v>
      </c>
      <c r="BM225" s="147" t="s">
        <v>441</v>
      </c>
    </row>
    <row r="226" spans="2:65" s="11" customFormat="1" ht="25.95" customHeight="1">
      <c r="B226" s="123"/>
      <c r="D226" s="124" t="s">
        <v>75</v>
      </c>
      <c r="E226" s="125" t="s">
        <v>442</v>
      </c>
      <c r="F226" s="125" t="s">
        <v>443</v>
      </c>
      <c r="I226" s="126"/>
      <c r="J226" s="127">
        <f>BK226</f>
        <v>0</v>
      </c>
      <c r="L226" s="123"/>
      <c r="M226" s="128"/>
      <c r="P226" s="129">
        <f>P227</f>
        <v>0</v>
      </c>
      <c r="R226" s="129">
        <f>R227</f>
        <v>0</v>
      </c>
      <c r="T226" s="130">
        <f>T227</f>
        <v>0</v>
      </c>
      <c r="AR226" s="124" t="s">
        <v>134</v>
      </c>
      <c r="AT226" s="131" t="s">
        <v>75</v>
      </c>
      <c r="AU226" s="131" t="s">
        <v>76</v>
      </c>
      <c r="AY226" s="124" t="s">
        <v>128</v>
      </c>
      <c r="BK226" s="132">
        <f>BK227</f>
        <v>0</v>
      </c>
    </row>
    <row r="227" spans="2:65" s="1" customFormat="1" ht="33" customHeight="1">
      <c r="B227" s="28"/>
      <c r="C227" s="135" t="s">
        <v>283</v>
      </c>
      <c r="D227" s="135" t="s">
        <v>130</v>
      </c>
      <c r="E227" s="136" t="s">
        <v>444</v>
      </c>
      <c r="F227" s="137" t="s">
        <v>445</v>
      </c>
      <c r="G227" s="138" t="s">
        <v>446</v>
      </c>
      <c r="H227" s="139">
        <v>25</v>
      </c>
      <c r="I227" s="140"/>
      <c r="J227" s="141">
        <f>ROUND(I227*H227,2)</f>
        <v>0</v>
      </c>
      <c r="K227" s="142"/>
      <c r="L227" s="28"/>
      <c r="M227" s="143" t="s">
        <v>1</v>
      </c>
      <c r="N227" s="144" t="s">
        <v>42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447</v>
      </c>
      <c r="AT227" s="147" t="s">
        <v>130</v>
      </c>
      <c r="AU227" s="147" t="s">
        <v>84</v>
      </c>
      <c r="AY227" s="13" t="s">
        <v>128</v>
      </c>
      <c r="BE227" s="148">
        <f>IF(N227="základná",J227,0)</f>
        <v>0</v>
      </c>
      <c r="BF227" s="148">
        <f>IF(N227="znížená",J227,0)</f>
        <v>0</v>
      </c>
      <c r="BG227" s="148">
        <f>IF(N227="zákl. prenesená",J227,0)</f>
        <v>0</v>
      </c>
      <c r="BH227" s="148">
        <f>IF(N227="zníž. prenesená",J227,0)</f>
        <v>0</v>
      </c>
      <c r="BI227" s="148">
        <f>IF(N227="nulová",J227,0)</f>
        <v>0</v>
      </c>
      <c r="BJ227" s="13" t="s">
        <v>135</v>
      </c>
      <c r="BK227" s="148">
        <f>ROUND(I227*H227,2)</f>
        <v>0</v>
      </c>
      <c r="BL227" s="13" t="s">
        <v>447</v>
      </c>
      <c r="BM227" s="147" t="s">
        <v>448</v>
      </c>
    </row>
    <row r="228" spans="2:65" s="11" customFormat="1" ht="25.95" customHeight="1">
      <c r="B228" s="123"/>
      <c r="D228" s="124" t="s">
        <v>75</v>
      </c>
      <c r="E228" s="125" t="s">
        <v>449</v>
      </c>
      <c r="F228" s="125" t="s">
        <v>450</v>
      </c>
      <c r="I228" s="126"/>
      <c r="J228" s="127">
        <f>BK228</f>
        <v>0</v>
      </c>
      <c r="L228" s="123"/>
      <c r="M228" s="128"/>
      <c r="P228" s="129">
        <f>SUM(P229:P232)</f>
        <v>0</v>
      </c>
      <c r="R228" s="129">
        <f>SUM(R229:R232)</f>
        <v>0</v>
      </c>
      <c r="T228" s="130">
        <f>SUM(T229:T232)</f>
        <v>0</v>
      </c>
      <c r="AR228" s="124" t="s">
        <v>146</v>
      </c>
      <c r="AT228" s="131" t="s">
        <v>75</v>
      </c>
      <c r="AU228" s="131" t="s">
        <v>76</v>
      </c>
      <c r="AY228" s="124" t="s">
        <v>128</v>
      </c>
      <c r="BK228" s="132">
        <f>SUM(BK229:BK232)</f>
        <v>0</v>
      </c>
    </row>
    <row r="229" spans="2:65" s="1" customFormat="1" ht="16.5" customHeight="1">
      <c r="B229" s="28"/>
      <c r="C229" s="135" t="s">
        <v>451</v>
      </c>
      <c r="D229" s="135" t="s">
        <v>130</v>
      </c>
      <c r="E229" s="136" t="s">
        <v>452</v>
      </c>
      <c r="F229" s="137" t="s">
        <v>453</v>
      </c>
      <c r="G229" s="138" t="s">
        <v>440</v>
      </c>
      <c r="H229" s="139">
        <v>1</v>
      </c>
      <c r="I229" s="140"/>
      <c r="J229" s="141">
        <f>ROUND(I229*H229,2)</f>
        <v>0</v>
      </c>
      <c r="K229" s="142"/>
      <c r="L229" s="28"/>
      <c r="M229" s="143" t="s">
        <v>1</v>
      </c>
      <c r="N229" s="144" t="s">
        <v>42</v>
      </c>
      <c r="P229" s="145">
        <f>O229*H229</f>
        <v>0</v>
      </c>
      <c r="Q229" s="145">
        <v>0</v>
      </c>
      <c r="R229" s="145">
        <f>Q229*H229</f>
        <v>0</v>
      </c>
      <c r="S229" s="145">
        <v>0</v>
      </c>
      <c r="T229" s="146">
        <f>S229*H229</f>
        <v>0</v>
      </c>
      <c r="AR229" s="147" t="s">
        <v>134</v>
      </c>
      <c r="AT229" s="147" t="s">
        <v>130</v>
      </c>
      <c r="AU229" s="147" t="s">
        <v>84</v>
      </c>
      <c r="AY229" s="13" t="s">
        <v>128</v>
      </c>
      <c r="BE229" s="148">
        <f>IF(N229="základná",J229,0)</f>
        <v>0</v>
      </c>
      <c r="BF229" s="148">
        <f>IF(N229="znížená",J229,0)</f>
        <v>0</v>
      </c>
      <c r="BG229" s="148">
        <f>IF(N229="zákl. prenesená",J229,0)</f>
        <v>0</v>
      </c>
      <c r="BH229" s="148">
        <f>IF(N229="zníž. prenesená",J229,0)</f>
        <v>0</v>
      </c>
      <c r="BI229" s="148">
        <f>IF(N229="nulová",J229,0)</f>
        <v>0</v>
      </c>
      <c r="BJ229" s="13" t="s">
        <v>135</v>
      </c>
      <c r="BK229" s="148">
        <f>ROUND(I229*H229,2)</f>
        <v>0</v>
      </c>
      <c r="BL229" s="13" t="s">
        <v>134</v>
      </c>
      <c r="BM229" s="147" t="s">
        <v>454</v>
      </c>
    </row>
    <row r="230" spans="2:65" s="1" customFormat="1" ht="44.25" customHeight="1">
      <c r="B230" s="28"/>
      <c r="C230" s="135" t="s">
        <v>290</v>
      </c>
      <c r="D230" s="135" t="s">
        <v>130</v>
      </c>
      <c r="E230" s="136" t="s">
        <v>455</v>
      </c>
      <c r="F230" s="137" t="s">
        <v>456</v>
      </c>
      <c r="G230" s="138" t="s">
        <v>457</v>
      </c>
      <c r="H230" s="139">
        <v>1</v>
      </c>
      <c r="I230" s="140"/>
      <c r="J230" s="141">
        <f>ROUND(I230*H230,2)</f>
        <v>0</v>
      </c>
      <c r="K230" s="142"/>
      <c r="L230" s="28"/>
      <c r="M230" s="143" t="s">
        <v>1</v>
      </c>
      <c r="N230" s="144" t="s">
        <v>42</v>
      </c>
      <c r="P230" s="145">
        <f>O230*H230</f>
        <v>0</v>
      </c>
      <c r="Q230" s="145">
        <v>0</v>
      </c>
      <c r="R230" s="145">
        <f>Q230*H230</f>
        <v>0</v>
      </c>
      <c r="S230" s="145">
        <v>0</v>
      </c>
      <c r="T230" s="146">
        <f>S230*H230</f>
        <v>0</v>
      </c>
      <c r="AR230" s="147" t="s">
        <v>134</v>
      </c>
      <c r="AT230" s="147" t="s">
        <v>130</v>
      </c>
      <c r="AU230" s="147" t="s">
        <v>84</v>
      </c>
      <c r="AY230" s="13" t="s">
        <v>128</v>
      </c>
      <c r="BE230" s="148">
        <f>IF(N230="základná",J230,0)</f>
        <v>0</v>
      </c>
      <c r="BF230" s="148">
        <f>IF(N230="znížená",J230,0)</f>
        <v>0</v>
      </c>
      <c r="BG230" s="148">
        <f>IF(N230="zákl. prenesená",J230,0)</f>
        <v>0</v>
      </c>
      <c r="BH230" s="148">
        <f>IF(N230="zníž. prenesená",J230,0)</f>
        <v>0</v>
      </c>
      <c r="BI230" s="148">
        <f>IF(N230="nulová",J230,0)</f>
        <v>0</v>
      </c>
      <c r="BJ230" s="13" t="s">
        <v>135</v>
      </c>
      <c r="BK230" s="148">
        <f>ROUND(I230*H230,2)</f>
        <v>0</v>
      </c>
      <c r="BL230" s="13" t="s">
        <v>134</v>
      </c>
      <c r="BM230" s="147" t="s">
        <v>458</v>
      </c>
    </row>
    <row r="231" spans="2:65" s="1" customFormat="1" ht="24.15" customHeight="1">
      <c r="B231" s="28"/>
      <c r="C231" s="135" t="s">
        <v>459</v>
      </c>
      <c r="D231" s="135" t="s">
        <v>130</v>
      </c>
      <c r="E231" s="136" t="s">
        <v>460</v>
      </c>
      <c r="F231" s="137" t="s">
        <v>461</v>
      </c>
      <c r="G231" s="138" t="s">
        <v>457</v>
      </c>
      <c r="H231" s="139">
        <v>1</v>
      </c>
      <c r="I231" s="140"/>
      <c r="J231" s="141">
        <f>ROUND(I231*H231,2)</f>
        <v>0</v>
      </c>
      <c r="K231" s="142"/>
      <c r="L231" s="28"/>
      <c r="M231" s="143" t="s">
        <v>1</v>
      </c>
      <c r="N231" s="144" t="s">
        <v>42</v>
      </c>
      <c r="P231" s="145">
        <f>O231*H231</f>
        <v>0</v>
      </c>
      <c r="Q231" s="145">
        <v>0</v>
      </c>
      <c r="R231" s="145">
        <f>Q231*H231</f>
        <v>0</v>
      </c>
      <c r="S231" s="145">
        <v>0</v>
      </c>
      <c r="T231" s="146">
        <f>S231*H231</f>
        <v>0</v>
      </c>
      <c r="AR231" s="147" t="s">
        <v>134</v>
      </c>
      <c r="AT231" s="147" t="s">
        <v>130</v>
      </c>
      <c r="AU231" s="147" t="s">
        <v>84</v>
      </c>
      <c r="AY231" s="13" t="s">
        <v>128</v>
      </c>
      <c r="BE231" s="148">
        <f>IF(N231="základná",J231,0)</f>
        <v>0</v>
      </c>
      <c r="BF231" s="148">
        <f>IF(N231="znížená",J231,0)</f>
        <v>0</v>
      </c>
      <c r="BG231" s="148">
        <f>IF(N231="zákl. prenesená",J231,0)</f>
        <v>0</v>
      </c>
      <c r="BH231" s="148">
        <f>IF(N231="zníž. prenesená",J231,0)</f>
        <v>0</v>
      </c>
      <c r="BI231" s="148">
        <f>IF(N231="nulová",J231,0)</f>
        <v>0</v>
      </c>
      <c r="BJ231" s="13" t="s">
        <v>135</v>
      </c>
      <c r="BK231" s="148">
        <f>ROUND(I231*H231,2)</f>
        <v>0</v>
      </c>
      <c r="BL231" s="13" t="s">
        <v>134</v>
      </c>
      <c r="BM231" s="147" t="s">
        <v>462</v>
      </c>
    </row>
    <row r="232" spans="2:65" s="1" customFormat="1" ht="24.15" customHeight="1">
      <c r="B232" s="28"/>
      <c r="C232" s="135" t="s">
        <v>294</v>
      </c>
      <c r="D232" s="135" t="s">
        <v>130</v>
      </c>
      <c r="E232" s="136" t="s">
        <v>463</v>
      </c>
      <c r="F232" s="137" t="s">
        <v>464</v>
      </c>
      <c r="G232" s="138" t="s">
        <v>457</v>
      </c>
      <c r="H232" s="139">
        <v>1</v>
      </c>
      <c r="I232" s="140"/>
      <c r="J232" s="141">
        <f>ROUND(I232*H232,2)</f>
        <v>0</v>
      </c>
      <c r="K232" s="142"/>
      <c r="L232" s="28"/>
      <c r="M232" s="160" t="s">
        <v>1</v>
      </c>
      <c r="N232" s="161" t="s">
        <v>42</v>
      </c>
      <c r="O232" s="162"/>
      <c r="P232" s="163">
        <f>O232*H232</f>
        <v>0</v>
      </c>
      <c r="Q232" s="163">
        <v>0</v>
      </c>
      <c r="R232" s="163">
        <f>Q232*H232</f>
        <v>0</v>
      </c>
      <c r="S232" s="163">
        <v>0</v>
      </c>
      <c r="T232" s="164">
        <f>S232*H232</f>
        <v>0</v>
      </c>
      <c r="AR232" s="147" t="s">
        <v>134</v>
      </c>
      <c r="AT232" s="147" t="s">
        <v>130</v>
      </c>
      <c r="AU232" s="147" t="s">
        <v>84</v>
      </c>
      <c r="AY232" s="13" t="s">
        <v>128</v>
      </c>
      <c r="BE232" s="148">
        <f>IF(N232="základná",J232,0)</f>
        <v>0</v>
      </c>
      <c r="BF232" s="148">
        <f>IF(N232="znížená",J232,0)</f>
        <v>0</v>
      </c>
      <c r="BG232" s="148">
        <f>IF(N232="zákl. prenesená",J232,0)</f>
        <v>0</v>
      </c>
      <c r="BH232" s="148">
        <f>IF(N232="zníž. prenesená",J232,0)</f>
        <v>0</v>
      </c>
      <c r="BI232" s="148">
        <f>IF(N232="nulová",J232,0)</f>
        <v>0</v>
      </c>
      <c r="BJ232" s="13" t="s">
        <v>135</v>
      </c>
      <c r="BK232" s="148">
        <f>ROUND(I232*H232,2)</f>
        <v>0</v>
      </c>
      <c r="BL232" s="13" t="s">
        <v>134</v>
      </c>
      <c r="BM232" s="147" t="s">
        <v>465</v>
      </c>
    </row>
    <row r="233" spans="2:65" s="1" customFormat="1" ht="6.9" customHeight="1">
      <c r="B233" s="43"/>
      <c r="C233" s="44"/>
      <c r="D233" s="44"/>
      <c r="E233" s="44"/>
      <c r="F233" s="44"/>
      <c r="G233" s="44"/>
      <c r="H233" s="44"/>
      <c r="I233" s="44"/>
      <c r="J233" s="44"/>
      <c r="K233" s="44"/>
      <c r="L233" s="28"/>
    </row>
  </sheetData>
  <sheetProtection algorithmName="SHA-512" hashValue="ln2RFnH4r2ddKpLOEn+VO7P4sNCdSxLBiCO8mMAfJdiATpk1z5Y5HGC6BfMENdtu0kx9Rg7uYIYe4bdYNLPx4w==" saltValue="DFxEa7yOnibpYLqUndeEFxul9M/o3dEEmp7lc5PhPzccmxCiV3FYBSJq7araQzifMQStZaLELoK+efvIB9EO3w==" spinCount="100000" sheet="1" objects="1" scenarios="1" formatColumns="0" formatRows="0" autoFilter="0"/>
  <autoFilter ref="C130:K232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5"/>
  <sheetViews>
    <sheetView showGridLines="0" workbookViewId="0">
      <selection activeCell="A127" sqref="A127:XFD128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4.9" customHeight="1">
      <c r="B4" s="16"/>
      <c r="D4" s="17" t="s">
        <v>91</v>
      </c>
      <c r="L4" s="16"/>
      <c r="M4" s="87" t="s">
        <v>9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7" t="str">
        <f>'Rekapitulácia stavby'!K6</f>
        <v>Regenerácia vnútrobloku ul.L.Svobodu</v>
      </c>
      <c r="F7" s="208"/>
      <c r="G7" s="208"/>
      <c r="H7" s="208"/>
      <c r="L7" s="16"/>
    </row>
    <row r="8" spans="2:46" s="1" customFormat="1" ht="12" customHeight="1">
      <c r="B8" s="28"/>
      <c r="D8" s="23" t="s">
        <v>92</v>
      </c>
      <c r="L8" s="28"/>
    </row>
    <row r="9" spans="2:46" s="1" customFormat="1" ht="16.5" customHeight="1">
      <c r="B9" s="28"/>
      <c r="E9" s="188" t="s">
        <v>466</v>
      </c>
      <c r="F9" s="209"/>
      <c r="G9" s="209"/>
      <c r="H9" s="209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23. 11. 2022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0" t="str">
        <f>'Rekapitulácia stavby'!E14</f>
        <v>Vyplň údaj</v>
      </c>
      <c r="F18" s="169"/>
      <c r="G18" s="169"/>
      <c r="H18" s="169"/>
      <c r="I18" s="23" t="s">
        <v>27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">
        <v>1</v>
      </c>
      <c r="L23" s="28"/>
    </row>
    <row r="24" spans="2:12" s="1" customFormat="1" ht="18" customHeight="1">
      <c r="B24" s="28"/>
      <c r="E24" s="21" t="s">
        <v>32</v>
      </c>
      <c r="I24" s="23" t="s">
        <v>27</v>
      </c>
      <c r="J24" s="21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8"/>
      <c r="E27" s="174" t="s">
        <v>1</v>
      </c>
      <c r="F27" s="174"/>
      <c r="G27" s="174"/>
      <c r="H27" s="174"/>
      <c r="L27" s="88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36</v>
      </c>
      <c r="J30" s="65">
        <f>ROUND(J131,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" customHeight="1">
      <c r="B33" s="28"/>
      <c r="D33" s="54" t="s">
        <v>40</v>
      </c>
      <c r="E33" s="33" t="s">
        <v>41</v>
      </c>
      <c r="F33" s="90">
        <f>ROUND((SUM(BE131:BE224)),  2)</f>
        <v>0</v>
      </c>
      <c r="G33" s="91"/>
      <c r="H33" s="91"/>
      <c r="I33" s="92">
        <v>0.2</v>
      </c>
      <c r="J33" s="90">
        <f>ROUND(((SUM(BE131:BE224))*I33),  2)</f>
        <v>0</v>
      </c>
      <c r="L33" s="28"/>
    </row>
    <row r="34" spans="2:12" s="1" customFormat="1" ht="14.4" customHeight="1">
      <c r="B34" s="28"/>
      <c r="E34" s="33" t="s">
        <v>42</v>
      </c>
      <c r="F34" s="90">
        <f>ROUND((SUM(BF131:BF224)),  2)</f>
        <v>0</v>
      </c>
      <c r="G34" s="91"/>
      <c r="H34" s="91"/>
      <c r="I34" s="92">
        <v>0.2</v>
      </c>
      <c r="J34" s="90">
        <f>ROUND(((SUM(BF131:BF224))*I34),  2)</f>
        <v>0</v>
      </c>
      <c r="L34" s="28"/>
    </row>
    <row r="35" spans="2:12" s="1" customFormat="1" ht="14.4" hidden="1" customHeight="1">
      <c r="B35" s="28"/>
      <c r="E35" s="23" t="s">
        <v>43</v>
      </c>
      <c r="F35" s="93">
        <f>ROUND((SUM(BG131:BG224)),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3" t="s">
        <v>44</v>
      </c>
      <c r="F36" s="93">
        <f>ROUND((SUM(BH131:BH224)),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45</v>
      </c>
      <c r="F37" s="90">
        <f>ROUND((SUM(BI131:BI224)),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hidden="1" customHeight="1">
      <c r="B82" s="28"/>
      <c r="C82" s="17" t="s">
        <v>94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07" t="str">
        <f>E7</f>
        <v>Regenerácia vnútrobloku ul.L.Svobodu</v>
      </c>
      <c r="F85" s="208"/>
      <c r="G85" s="208"/>
      <c r="H85" s="208"/>
      <c r="L85" s="28"/>
    </row>
    <row r="86" spans="2:47" s="1" customFormat="1" ht="12" hidden="1" customHeight="1">
      <c r="B86" s="28"/>
      <c r="C86" s="23" t="s">
        <v>92</v>
      </c>
      <c r="L86" s="28"/>
    </row>
    <row r="87" spans="2:47" s="1" customFormat="1" ht="16.5" hidden="1" customHeight="1">
      <c r="B87" s="28"/>
      <c r="E87" s="188" t="str">
        <f>E9</f>
        <v>SO 02 - Regenerácia vnútrobloku</v>
      </c>
      <c r="F87" s="209"/>
      <c r="G87" s="209"/>
      <c r="H87" s="209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Skalica</v>
      </c>
      <c r="I89" s="23" t="s">
        <v>21</v>
      </c>
      <c r="J89" s="51" t="str">
        <f>IF(J12="","",J12)</f>
        <v>23. 11. 2022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>Mesto Skalica</v>
      </c>
      <c r="I91" s="23" t="s">
        <v>31</v>
      </c>
      <c r="J91" s="26" t="str">
        <f>E21</f>
        <v>Ing. Žaneta Spišáková</v>
      </c>
      <c r="L91" s="28"/>
    </row>
    <row r="92" spans="2:47" s="1" customFormat="1" ht="15.15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>Ing. Žaneta Spišáková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95</v>
      </c>
      <c r="D94" s="95"/>
      <c r="E94" s="95"/>
      <c r="F94" s="95"/>
      <c r="G94" s="95"/>
      <c r="H94" s="95"/>
      <c r="I94" s="95"/>
      <c r="J94" s="104" t="s">
        <v>96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8" hidden="1" customHeight="1">
      <c r="B96" s="28"/>
      <c r="C96" s="105" t="s">
        <v>97</v>
      </c>
      <c r="J96" s="65">
        <f>J131</f>
        <v>0</v>
      </c>
      <c r="L96" s="28"/>
      <c r="AU96" s="13" t="s">
        <v>98</v>
      </c>
    </row>
    <row r="97" spans="2:12" s="8" customFormat="1" ht="24.9" hidden="1" customHeight="1">
      <c r="B97" s="106"/>
      <c r="D97" s="107" t="s">
        <v>99</v>
      </c>
      <c r="E97" s="108"/>
      <c r="F97" s="108"/>
      <c r="G97" s="108"/>
      <c r="H97" s="108"/>
      <c r="I97" s="108"/>
      <c r="J97" s="109">
        <f>J132</f>
        <v>0</v>
      </c>
      <c r="L97" s="106"/>
    </row>
    <row r="98" spans="2:12" s="9" customFormat="1" ht="19.95" hidden="1" customHeight="1">
      <c r="B98" s="110"/>
      <c r="D98" s="111" t="s">
        <v>100</v>
      </c>
      <c r="E98" s="112"/>
      <c r="F98" s="112"/>
      <c r="G98" s="112"/>
      <c r="H98" s="112"/>
      <c r="I98" s="112"/>
      <c r="J98" s="113">
        <f>J133</f>
        <v>0</v>
      </c>
      <c r="L98" s="110"/>
    </row>
    <row r="99" spans="2:12" s="9" customFormat="1" ht="19.95" hidden="1" customHeight="1">
      <c r="B99" s="110"/>
      <c r="D99" s="111" t="s">
        <v>101</v>
      </c>
      <c r="E99" s="112"/>
      <c r="F99" s="112"/>
      <c r="G99" s="112"/>
      <c r="H99" s="112"/>
      <c r="I99" s="112"/>
      <c r="J99" s="113">
        <f>J160</f>
        <v>0</v>
      </c>
      <c r="L99" s="110"/>
    </row>
    <row r="100" spans="2:12" s="9" customFormat="1" ht="19.95" hidden="1" customHeight="1">
      <c r="B100" s="110"/>
      <c r="D100" s="111" t="s">
        <v>102</v>
      </c>
      <c r="E100" s="112"/>
      <c r="F100" s="112"/>
      <c r="G100" s="112"/>
      <c r="H100" s="112"/>
      <c r="I100" s="112"/>
      <c r="J100" s="113">
        <f>J168</f>
        <v>0</v>
      </c>
      <c r="L100" s="110"/>
    </row>
    <row r="101" spans="2:12" s="9" customFormat="1" ht="19.95" hidden="1" customHeight="1">
      <c r="B101" s="110"/>
      <c r="D101" s="111" t="s">
        <v>103</v>
      </c>
      <c r="E101" s="112"/>
      <c r="F101" s="112"/>
      <c r="G101" s="112"/>
      <c r="H101" s="112"/>
      <c r="I101" s="112"/>
      <c r="J101" s="113">
        <f>J173</f>
        <v>0</v>
      </c>
      <c r="L101" s="110"/>
    </row>
    <row r="102" spans="2:12" s="9" customFormat="1" ht="19.95" hidden="1" customHeight="1">
      <c r="B102" s="110"/>
      <c r="D102" s="111" t="s">
        <v>104</v>
      </c>
      <c r="E102" s="112"/>
      <c r="F102" s="112"/>
      <c r="G102" s="112"/>
      <c r="H102" s="112"/>
      <c r="I102" s="112"/>
      <c r="J102" s="113">
        <f>J189</f>
        <v>0</v>
      </c>
      <c r="L102" s="110"/>
    </row>
    <row r="103" spans="2:12" s="8" customFormat="1" ht="24.9" hidden="1" customHeight="1">
      <c r="B103" s="106"/>
      <c r="D103" s="107" t="s">
        <v>105</v>
      </c>
      <c r="E103" s="108"/>
      <c r="F103" s="108"/>
      <c r="G103" s="108"/>
      <c r="H103" s="108"/>
      <c r="I103" s="108"/>
      <c r="J103" s="109">
        <f>J191</f>
        <v>0</v>
      </c>
      <c r="L103" s="106"/>
    </row>
    <row r="104" spans="2:12" s="9" customFormat="1" ht="19.95" hidden="1" customHeight="1">
      <c r="B104" s="110"/>
      <c r="D104" s="111" t="s">
        <v>106</v>
      </c>
      <c r="E104" s="112"/>
      <c r="F104" s="112"/>
      <c r="G104" s="112"/>
      <c r="H104" s="112"/>
      <c r="I104" s="112"/>
      <c r="J104" s="113">
        <f>J192</f>
        <v>0</v>
      </c>
      <c r="L104" s="110"/>
    </row>
    <row r="105" spans="2:12" s="9" customFormat="1" ht="19.95" hidden="1" customHeight="1">
      <c r="B105" s="110"/>
      <c r="D105" s="111" t="s">
        <v>107</v>
      </c>
      <c r="E105" s="112"/>
      <c r="F105" s="112"/>
      <c r="G105" s="112"/>
      <c r="H105" s="112"/>
      <c r="I105" s="112"/>
      <c r="J105" s="113">
        <f>J195</f>
        <v>0</v>
      </c>
      <c r="L105" s="110"/>
    </row>
    <row r="106" spans="2:12" s="8" customFormat="1" ht="24.9" hidden="1" customHeight="1">
      <c r="B106" s="106"/>
      <c r="D106" s="107" t="s">
        <v>108</v>
      </c>
      <c r="E106" s="108"/>
      <c r="F106" s="108"/>
      <c r="G106" s="108"/>
      <c r="H106" s="108"/>
      <c r="I106" s="108"/>
      <c r="J106" s="109">
        <f>J199</f>
        <v>0</v>
      </c>
      <c r="L106" s="106"/>
    </row>
    <row r="107" spans="2:12" s="9" customFormat="1" ht="19.95" hidden="1" customHeight="1">
      <c r="B107" s="110"/>
      <c r="D107" s="111" t="s">
        <v>109</v>
      </c>
      <c r="E107" s="112"/>
      <c r="F107" s="112"/>
      <c r="G107" s="112"/>
      <c r="H107" s="112"/>
      <c r="I107" s="112"/>
      <c r="J107" s="113">
        <f>J200</f>
        <v>0</v>
      </c>
      <c r="L107" s="110"/>
    </row>
    <row r="108" spans="2:12" s="9" customFormat="1" ht="19.95" hidden="1" customHeight="1">
      <c r="B108" s="110"/>
      <c r="D108" s="111" t="s">
        <v>110</v>
      </c>
      <c r="E108" s="112"/>
      <c r="F108" s="112"/>
      <c r="G108" s="112"/>
      <c r="H108" s="112"/>
      <c r="I108" s="112"/>
      <c r="J108" s="113">
        <f>J209</f>
        <v>0</v>
      </c>
      <c r="L108" s="110"/>
    </row>
    <row r="109" spans="2:12" s="9" customFormat="1" ht="19.95" hidden="1" customHeight="1">
      <c r="B109" s="110"/>
      <c r="D109" s="111" t="s">
        <v>111</v>
      </c>
      <c r="E109" s="112"/>
      <c r="F109" s="112"/>
      <c r="G109" s="112"/>
      <c r="H109" s="112"/>
      <c r="I109" s="112"/>
      <c r="J109" s="113">
        <f>J214</f>
        <v>0</v>
      </c>
      <c r="L109" s="110"/>
    </row>
    <row r="110" spans="2:12" s="8" customFormat="1" ht="24.9" hidden="1" customHeight="1">
      <c r="B110" s="106"/>
      <c r="D110" s="107" t="s">
        <v>112</v>
      </c>
      <c r="E110" s="108"/>
      <c r="F110" s="108"/>
      <c r="G110" s="108"/>
      <c r="H110" s="108"/>
      <c r="I110" s="108"/>
      <c r="J110" s="109">
        <f>J216</f>
        <v>0</v>
      </c>
      <c r="L110" s="106"/>
    </row>
    <row r="111" spans="2:12" s="8" customFormat="1" ht="24.9" hidden="1" customHeight="1">
      <c r="B111" s="106"/>
      <c r="D111" s="107" t="s">
        <v>113</v>
      </c>
      <c r="E111" s="108"/>
      <c r="F111" s="108"/>
      <c r="G111" s="108"/>
      <c r="H111" s="108"/>
      <c r="I111" s="108"/>
      <c r="J111" s="109">
        <f>J218</f>
        <v>0</v>
      </c>
      <c r="L111" s="106"/>
    </row>
    <row r="112" spans="2:12" s="1" customFormat="1" ht="21.75" hidden="1" customHeight="1">
      <c r="B112" s="28"/>
      <c r="L112" s="28"/>
    </row>
    <row r="113" spans="2:12" s="1" customFormat="1" ht="6.9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t="10.199999999999999" hidden="1"/>
    <row r="115" spans="2:12" ht="10.199999999999999" hidden="1"/>
    <row r="116" spans="2:12" ht="10.199999999999999" hidden="1"/>
    <row r="117" spans="2:12" s="1" customFormat="1" ht="6.9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" customHeight="1">
      <c r="B118" s="28"/>
      <c r="C118" s="17" t="s">
        <v>114</v>
      </c>
      <c r="L118" s="28"/>
    </row>
    <row r="119" spans="2:12" s="1" customFormat="1" ht="6.9" customHeight="1">
      <c r="B119" s="28"/>
      <c r="L119" s="28"/>
    </row>
    <row r="120" spans="2:12" s="1" customFormat="1" ht="12" customHeight="1">
      <c r="B120" s="28"/>
      <c r="C120" s="23" t="s">
        <v>15</v>
      </c>
      <c r="L120" s="28"/>
    </row>
    <row r="121" spans="2:12" s="1" customFormat="1" ht="16.5" customHeight="1">
      <c r="B121" s="28"/>
      <c r="E121" s="207" t="str">
        <f>E7</f>
        <v>Regenerácia vnútrobloku ul.L.Svobodu</v>
      </c>
      <c r="F121" s="208"/>
      <c r="G121" s="208"/>
      <c r="H121" s="208"/>
      <c r="L121" s="28"/>
    </row>
    <row r="122" spans="2:12" s="1" customFormat="1" ht="12" customHeight="1">
      <c r="B122" s="28"/>
      <c r="C122" s="23" t="s">
        <v>92</v>
      </c>
      <c r="L122" s="28"/>
    </row>
    <row r="123" spans="2:12" s="1" customFormat="1" ht="16.5" customHeight="1">
      <c r="B123" s="28"/>
      <c r="E123" s="188" t="str">
        <f>E9</f>
        <v>SO 02 - Regenerácia vnútrobloku</v>
      </c>
      <c r="F123" s="209"/>
      <c r="G123" s="209"/>
      <c r="H123" s="209"/>
      <c r="L123" s="28"/>
    </row>
    <row r="124" spans="2:12" s="1" customFormat="1" ht="6.9" customHeight="1">
      <c r="B124" s="28"/>
      <c r="L124" s="28"/>
    </row>
    <row r="125" spans="2:12" s="1" customFormat="1" ht="12" customHeight="1">
      <c r="B125" s="28"/>
      <c r="C125" s="23" t="s">
        <v>19</v>
      </c>
      <c r="F125" s="21" t="str">
        <f>F12</f>
        <v>Skalica</v>
      </c>
      <c r="I125" s="23" t="s">
        <v>21</v>
      </c>
      <c r="J125" s="51" t="str">
        <f>IF(J12="","",J12)</f>
        <v>23. 11. 2022</v>
      </c>
      <c r="L125" s="28"/>
    </row>
    <row r="126" spans="2:12" s="1" customFormat="1" ht="6.9" customHeight="1">
      <c r="B126" s="28"/>
      <c r="L126" s="28"/>
    </row>
    <row r="127" spans="2:12" s="1" customFormat="1" ht="26.4" customHeight="1">
      <c r="B127" s="28"/>
      <c r="C127" s="23" t="s">
        <v>23</v>
      </c>
      <c r="F127" s="21" t="str">
        <f>E15</f>
        <v>Mesto Skalica</v>
      </c>
      <c r="I127" s="23" t="s">
        <v>31</v>
      </c>
      <c r="J127" s="26" t="str">
        <f>E21</f>
        <v>Ing. Žaneta Spišáková</v>
      </c>
      <c r="L127" s="28"/>
    </row>
    <row r="128" spans="2:12" s="1" customFormat="1" ht="26.4" customHeight="1">
      <c r="B128" s="28"/>
      <c r="C128" s="23" t="s">
        <v>29</v>
      </c>
      <c r="F128" s="21" t="str">
        <f>IF(E18="","",E18)</f>
        <v>Vyplň údaj</v>
      </c>
      <c r="I128" s="23" t="s">
        <v>34</v>
      </c>
      <c r="J128" s="26" t="str">
        <f>E24</f>
        <v>Ing. Žaneta Spišáková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14"/>
      <c r="C130" s="115" t="s">
        <v>115</v>
      </c>
      <c r="D130" s="116" t="s">
        <v>61</v>
      </c>
      <c r="E130" s="116" t="s">
        <v>57</v>
      </c>
      <c r="F130" s="116" t="s">
        <v>58</v>
      </c>
      <c r="G130" s="116" t="s">
        <v>116</v>
      </c>
      <c r="H130" s="116" t="s">
        <v>117</v>
      </c>
      <c r="I130" s="116" t="s">
        <v>118</v>
      </c>
      <c r="J130" s="117" t="s">
        <v>96</v>
      </c>
      <c r="K130" s="118" t="s">
        <v>119</v>
      </c>
      <c r="L130" s="114"/>
      <c r="M130" s="58" t="s">
        <v>1</v>
      </c>
      <c r="N130" s="59" t="s">
        <v>40</v>
      </c>
      <c r="O130" s="59" t="s">
        <v>120</v>
      </c>
      <c r="P130" s="59" t="s">
        <v>121</v>
      </c>
      <c r="Q130" s="59" t="s">
        <v>122</v>
      </c>
      <c r="R130" s="59" t="s">
        <v>123</v>
      </c>
      <c r="S130" s="59" t="s">
        <v>124</v>
      </c>
      <c r="T130" s="60" t="s">
        <v>125</v>
      </c>
    </row>
    <row r="131" spans="2:65" s="1" customFormat="1" ht="22.8" customHeight="1">
      <c r="B131" s="28"/>
      <c r="C131" s="63" t="s">
        <v>97</v>
      </c>
      <c r="J131" s="119">
        <f>BK131</f>
        <v>0</v>
      </c>
      <c r="L131" s="28"/>
      <c r="M131" s="61"/>
      <c r="N131" s="52"/>
      <c r="O131" s="52"/>
      <c r="P131" s="120">
        <f>P132+P191+P199+P216+P218</f>
        <v>0</v>
      </c>
      <c r="Q131" s="52"/>
      <c r="R131" s="120">
        <f>R132+R191+R199+R216+R218</f>
        <v>104.98005000000001</v>
      </c>
      <c r="S131" s="52"/>
      <c r="T131" s="121">
        <f>T132+T191+T199+T216+T218</f>
        <v>0</v>
      </c>
      <c r="AT131" s="13" t="s">
        <v>75</v>
      </c>
      <c r="AU131" s="13" t="s">
        <v>98</v>
      </c>
      <c r="BK131" s="122">
        <f>BK132+BK191+BK199+BK216+BK218</f>
        <v>0</v>
      </c>
    </row>
    <row r="132" spans="2:65" s="11" customFormat="1" ht="25.95" customHeight="1">
      <c r="B132" s="123"/>
      <c r="D132" s="124" t="s">
        <v>75</v>
      </c>
      <c r="E132" s="125" t="s">
        <v>126</v>
      </c>
      <c r="F132" s="125" t="s">
        <v>127</v>
      </c>
      <c r="I132" s="126"/>
      <c r="J132" s="127">
        <f>BK132</f>
        <v>0</v>
      </c>
      <c r="L132" s="123"/>
      <c r="M132" s="128"/>
      <c r="P132" s="129">
        <f>P133+P160+P168+P173+P189</f>
        <v>0</v>
      </c>
      <c r="R132" s="129">
        <f>R133+R160+R168+R173+R189</f>
        <v>104.61434</v>
      </c>
      <c r="T132" s="130">
        <f>T133+T160+T168+T173+T189</f>
        <v>0</v>
      </c>
      <c r="AR132" s="124" t="s">
        <v>84</v>
      </c>
      <c r="AT132" s="131" t="s">
        <v>75</v>
      </c>
      <c r="AU132" s="131" t="s">
        <v>76</v>
      </c>
      <c r="AY132" s="124" t="s">
        <v>128</v>
      </c>
      <c r="BK132" s="132">
        <f>BK133+BK160+BK168+BK173+BK189</f>
        <v>0</v>
      </c>
    </row>
    <row r="133" spans="2:65" s="11" customFormat="1" ht="22.8" customHeight="1">
      <c r="B133" s="123"/>
      <c r="D133" s="124" t="s">
        <v>75</v>
      </c>
      <c r="E133" s="133" t="s">
        <v>84</v>
      </c>
      <c r="F133" s="133" t="s">
        <v>129</v>
      </c>
      <c r="I133" s="126"/>
      <c r="J133" s="134">
        <f>BK133</f>
        <v>0</v>
      </c>
      <c r="L133" s="123"/>
      <c r="M133" s="128"/>
      <c r="P133" s="129">
        <f>SUM(P134:P159)</f>
        <v>0</v>
      </c>
      <c r="R133" s="129">
        <f>SUM(R134:R159)</f>
        <v>2.8529599999999995</v>
      </c>
      <c r="T133" s="130">
        <f>SUM(T134:T159)</f>
        <v>0</v>
      </c>
      <c r="AR133" s="124" t="s">
        <v>84</v>
      </c>
      <c r="AT133" s="131" t="s">
        <v>75</v>
      </c>
      <c r="AU133" s="131" t="s">
        <v>84</v>
      </c>
      <c r="AY133" s="124" t="s">
        <v>128</v>
      </c>
      <c r="BK133" s="132">
        <f>SUM(BK134:BK159)</f>
        <v>0</v>
      </c>
    </row>
    <row r="134" spans="2:65" s="1" customFormat="1" ht="33" customHeight="1">
      <c r="B134" s="28"/>
      <c r="C134" s="135" t="s">
        <v>84</v>
      </c>
      <c r="D134" s="135" t="s">
        <v>130</v>
      </c>
      <c r="E134" s="136" t="s">
        <v>131</v>
      </c>
      <c r="F134" s="137" t="s">
        <v>132</v>
      </c>
      <c r="G134" s="138" t="s">
        <v>133</v>
      </c>
      <c r="H134" s="139">
        <v>1.5</v>
      </c>
      <c r="I134" s="140"/>
      <c r="J134" s="141">
        <f t="shared" ref="J134:J159" si="0">ROUND(I134*H134,2)</f>
        <v>0</v>
      </c>
      <c r="K134" s="142"/>
      <c r="L134" s="28"/>
      <c r="M134" s="143" t="s">
        <v>1</v>
      </c>
      <c r="N134" s="144" t="s">
        <v>42</v>
      </c>
      <c r="P134" s="145">
        <f t="shared" ref="P134:P159" si="1">O134*H134</f>
        <v>0</v>
      </c>
      <c r="Q134" s="145">
        <v>0</v>
      </c>
      <c r="R134" s="145">
        <f t="shared" ref="R134:R159" si="2">Q134*H134</f>
        <v>0</v>
      </c>
      <c r="S134" s="145">
        <v>0</v>
      </c>
      <c r="T134" s="146">
        <f t="shared" ref="T134:T159" si="3">S134*H134</f>
        <v>0</v>
      </c>
      <c r="AR134" s="147" t="s">
        <v>134</v>
      </c>
      <c r="AT134" s="147" t="s">
        <v>130</v>
      </c>
      <c r="AU134" s="147" t="s">
        <v>135</v>
      </c>
      <c r="AY134" s="13" t="s">
        <v>128</v>
      </c>
      <c r="BE134" s="148">
        <f t="shared" ref="BE134:BE159" si="4">IF(N134="základná",J134,0)</f>
        <v>0</v>
      </c>
      <c r="BF134" s="148">
        <f t="shared" ref="BF134:BF159" si="5">IF(N134="znížená",J134,0)</f>
        <v>0</v>
      </c>
      <c r="BG134" s="148">
        <f t="shared" ref="BG134:BG159" si="6">IF(N134="zákl. prenesená",J134,0)</f>
        <v>0</v>
      </c>
      <c r="BH134" s="148">
        <f t="shared" ref="BH134:BH159" si="7">IF(N134="zníž. prenesená",J134,0)</f>
        <v>0</v>
      </c>
      <c r="BI134" s="148">
        <f t="shared" ref="BI134:BI159" si="8">IF(N134="nulová",J134,0)</f>
        <v>0</v>
      </c>
      <c r="BJ134" s="13" t="s">
        <v>135</v>
      </c>
      <c r="BK134" s="148">
        <f t="shared" ref="BK134:BK159" si="9">ROUND(I134*H134,2)</f>
        <v>0</v>
      </c>
      <c r="BL134" s="13" t="s">
        <v>134</v>
      </c>
      <c r="BM134" s="147" t="s">
        <v>135</v>
      </c>
    </row>
    <row r="135" spans="2:65" s="1" customFormat="1" ht="33" customHeight="1">
      <c r="B135" s="28"/>
      <c r="C135" s="135" t="s">
        <v>135</v>
      </c>
      <c r="D135" s="135" t="s">
        <v>130</v>
      </c>
      <c r="E135" s="136" t="s">
        <v>136</v>
      </c>
      <c r="F135" s="137" t="s">
        <v>137</v>
      </c>
      <c r="G135" s="138" t="s">
        <v>133</v>
      </c>
      <c r="H135" s="139">
        <v>1.5</v>
      </c>
      <c r="I135" s="140"/>
      <c r="J135" s="141">
        <f t="shared" si="0"/>
        <v>0</v>
      </c>
      <c r="K135" s="142"/>
      <c r="L135" s="28"/>
      <c r="M135" s="143" t="s">
        <v>1</v>
      </c>
      <c r="N135" s="144" t="s">
        <v>42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134</v>
      </c>
      <c r="AT135" s="147" t="s">
        <v>130</v>
      </c>
      <c r="AU135" s="147" t="s">
        <v>135</v>
      </c>
      <c r="AY135" s="13" t="s">
        <v>128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135</v>
      </c>
      <c r="BK135" s="148">
        <f t="shared" si="9"/>
        <v>0</v>
      </c>
      <c r="BL135" s="13" t="s">
        <v>134</v>
      </c>
      <c r="BM135" s="147" t="s">
        <v>134</v>
      </c>
    </row>
    <row r="136" spans="2:65" s="1" customFormat="1" ht="16.5" customHeight="1">
      <c r="B136" s="28"/>
      <c r="C136" s="135" t="s">
        <v>138</v>
      </c>
      <c r="D136" s="135" t="s">
        <v>130</v>
      </c>
      <c r="E136" s="136" t="s">
        <v>139</v>
      </c>
      <c r="F136" s="137" t="s">
        <v>140</v>
      </c>
      <c r="G136" s="138" t="s">
        <v>133</v>
      </c>
      <c r="H136" s="139">
        <v>1.5</v>
      </c>
      <c r="I136" s="140"/>
      <c r="J136" s="141">
        <f t="shared" si="0"/>
        <v>0</v>
      </c>
      <c r="K136" s="142"/>
      <c r="L136" s="28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134</v>
      </c>
      <c r="AT136" s="147" t="s">
        <v>130</v>
      </c>
      <c r="AU136" s="147" t="s">
        <v>135</v>
      </c>
      <c r="AY136" s="13" t="s">
        <v>128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135</v>
      </c>
      <c r="BK136" s="148">
        <f t="shared" si="9"/>
        <v>0</v>
      </c>
      <c r="BL136" s="13" t="s">
        <v>134</v>
      </c>
      <c r="BM136" s="147" t="s">
        <v>141</v>
      </c>
    </row>
    <row r="137" spans="2:65" s="1" customFormat="1" ht="33" customHeight="1">
      <c r="B137" s="28"/>
      <c r="C137" s="135" t="s">
        <v>134</v>
      </c>
      <c r="D137" s="135" t="s">
        <v>130</v>
      </c>
      <c r="E137" s="136" t="s">
        <v>142</v>
      </c>
      <c r="F137" s="137" t="s">
        <v>143</v>
      </c>
      <c r="G137" s="138" t="s">
        <v>144</v>
      </c>
      <c r="H137" s="139">
        <v>40</v>
      </c>
      <c r="I137" s="140"/>
      <c r="J137" s="141">
        <f t="shared" si="0"/>
        <v>0</v>
      </c>
      <c r="K137" s="142"/>
      <c r="L137" s="28"/>
      <c r="M137" s="143" t="s">
        <v>1</v>
      </c>
      <c r="N137" s="144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134</v>
      </c>
      <c r="AT137" s="147" t="s">
        <v>130</v>
      </c>
      <c r="AU137" s="147" t="s">
        <v>135</v>
      </c>
      <c r="AY137" s="13" t="s">
        <v>128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135</v>
      </c>
      <c r="BK137" s="148">
        <f t="shared" si="9"/>
        <v>0</v>
      </c>
      <c r="BL137" s="13" t="s">
        <v>134</v>
      </c>
      <c r="BM137" s="147" t="s">
        <v>145</v>
      </c>
    </row>
    <row r="138" spans="2:65" s="1" customFormat="1" ht="37.799999999999997" customHeight="1">
      <c r="B138" s="28"/>
      <c r="C138" s="135" t="s">
        <v>146</v>
      </c>
      <c r="D138" s="135" t="s">
        <v>130</v>
      </c>
      <c r="E138" s="136" t="s">
        <v>147</v>
      </c>
      <c r="F138" s="137" t="s">
        <v>148</v>
      </c>
      <c r="G138" s="138" t="s">
        <v>144</v>
      </c>
      <c r="H138" s="139">
        <v>4</v>
      </c>
      <c r="I138" s="140"/>
      <c r="J138" s="141">
        <f t="shared" si="0"/>
        <v>0</v>
      </c>
      <c r="K138" s="142"/>
      <c r="L138" s="28"/>
      <c r="M138" s="143" t="s">
        <v>1</v>
      </c>
      <c r="N138" s="144" t="s">
        <v>42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134</v>
      </c>
      <c r="AT138" s="147" t="s">
        <v>130</v>
      </c>
      <c r="AU138" s="147" t="s">
        <v>135</v>
      </c>
      <c r="AY138" s="13" t="s">
        <v>128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135</v>
      </c>
      <c r="BK138" s="148">
        <f t="shared" si="9"/>
        <v>0</v>
      </c>
      <c r="BL138" s="13" t="s">
        <v>134</v>
      </c>
      <c r="BM138" s="147" t="s">
        <v>149</v>
      </c>
    </row>
    <row r="139" spans="2:65" s="1" customFormat="1" ht="24.15" customHeight="1">
      <c r="B139" s="28"/>
      <c r="C139" s="149" t="s">
        <v>141</v>
      </c>
      <c r="D139" s="149" t="s">
        <v>150</v>
      </c>
      <c r="E139" s="150" t="s">
        <v>151</v>
      </c>
      <c r="F139" s="151" t="s">
        <v>152</v>
      </c>
      <c r="G139" s="152" t="s">
        <v>144</v>
      </c>
      <c r="H139" s="153">
        <v>1</v>
      </c>
      <c r="I139" s="154"/>
      <c r="J139" s="155">
        <f t="shared" si="0"/>
        <v>0</v>
      </c>
      <c r="K139" s="156"/>
      <c r="L139" s="157"/>
      <c r="M139" s="158" t="s">
        <v>1</v>
      </c>
      <c r="N139" s="159" t="s">
        <v>42</v>
      </c>
      <c r="P139" s="145">
        <f t="shared" si="1"/>
        <v>0</v>
      </c>
      <c r="Q139" s="145">
        <v>1.6999999999999999E-3</v>
      </c>
      <c r="R139" s="145">
        <f t="shared" si="2"/>
        <v>1.6999999999999999E-3</v>
      </c>
      <c r="S139" s="145">
        <v>0</v>
      </c>
      <c r="T139" s="146">
        <f t="shared" si="3"/>
        <v>0</v>
      </c>
      <c r="AR139" s="147" t="s">
        <v>145</v>
      </c>
      <c r="AT139" s="147" t="s">
        <v>150</v>
      </c>
      <c r="AU139" s="147" t="s">
        <v>135</v>
      </c>
      <c r="AY139" s="13" t="s">
        <v>128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135</v>
      </c>
      <c r="BK139" s="148">
        <f t="shared" si="9"/>
        <v>0</v>
      </c>
      <c r="BL139" s="13" t="s">
        <v>134</v>
      </c>
      <c r="BM139" s="147" t="s">
        <v>153</v>
      </c>
    </row>
    <row r="140" spans="2:65" s="1" customFormat="1" ht="24.15" customHeight="1">
      <c r="B140" s="28"/>
      <c r="C140" s="149" t="s">
        <v>154</v>
      </c>
      <c r="D140" s="149" t="s">
        <v>150</v>
      </c>
      <c r="E140" s="150" t="s">
        <v>158</v>
      </c>
      <c r="F140" s="151" t="s">
        <v>159</v>
      </c>
      <c r="G140" s="152" t="s">
        <v>144</v>
      </c>
      <c r="H140" s="153">
        <v>3</v>
      </c>
      <c r="I140" s="154"/>
      <c r="J140" s="155">
        <f t="shared" si="0"/>
        <v>0</v>
      </c>
      <c r="K140" s="156"/>
      <c r="L140" s="157"/>
      <c r="M140" s="158" t="s">
        <v>1</v>
      </c>
      <c r="N140" s="159" t="s">
        <v>42</v>
      </c>
      <c r="P140" s="145">
        <f t="shared" si="1"/>
        <v>0</v>
      </c>
      <c r="Q140" s="145">
        <v>1.6999999999999999E-3</v>
      </c>
      <c r="R140" s="145">
        <f t="shared" si="2"/>
        <v>5.0999999999999995E-3</v>
      </c>
      <c r="S140" s="145">
        <v>0</v>
      </c>
      <c r="T140" s="146">
        <f t="shared" si="3"/>
        <v>0</v>
      </c>
      <c r="AR140" s="147" t="s">
        <v>145</v>
      </c>
      <c r="AT140" s="147" t="s">
        <v>150</v>
      </c>
      <c r="AU140" s="147" t="s">
        <v>135</v>
      </c>
      <c r="AY140" s="13" t="s">
        <v>128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135</v>
      </c>
      <c r="BK140" s="148">
        <f t="shared" si="9"/>
        <v>0</v>
      </c>
      <c r="BL140" s="13" t="s">
        <v>134</v>
      </c>
      <c r="BM140" s="147" t="s">
        <v>157</v>
      </c>
    </row>
    <row r="141" spans="2:65" s="1" customFormat="1" ht="16.5" customHeight="1">
      <c r="B141" s="28"/>
      <c r="C141" s="135" t="s">
        <v>145</v>
      </c>
      <c r="D141" s="135" t="s">
        <v>130</v>
      </c>
      <c r="E141" s="136" t="s">
        <v>165</v>
      </c>
      <c r="F141" s="137" t="s">
        <v>166</v>
      </c>
      <c r="G141" s="138" t="s">
        <v>133</v>
      </c>
      <c r="H141" s="139">
        <v>2.2000000000000002</v>
      </c>
      <c r="I141" s="140"/>
      <c r="J141" s="141">
        <f t="shared" si="0"/>
        <v>0</v>
      </c>
      <c r="K141" s="142"/>
      <c r="L141" s="28"/>
      <c r="M141" s="143" t="s">
        <v>1</v>
      </c>
      <c r="N141" s="144" t="s">
        <v>42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134</v>
      </c>
      <c r="AT141" s="147" t="s">
        <v>130</v>
      </c>
      <c r="AU141" s="147" t="s">
        <v>135</v>
      </c>
      <c r="AY141" s="13" t="s">
        <v>128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135</v>
      </c>
      <c r="BK141" s="148">
        <f t="shared" si="9"/>
        <v>0</v>
      </c>
      <c r="BL141" s="13" t="s">
        <v>134</v>
      </c>
      <c r="BM141" s="147" t="s">
        <v>160</v>
      </c>
    </row>
    <row r="142" spans="2:65" s="1" customFormat="1" ht="16.5" customHeight="1">
      <c r="B142" s="28"/>
      <c r="C142" s="135" t="s">
        <v>161</v>
      </c>
      <c r="D142" s="135" t="s">
        <v>130</v>
      </c>
      <c r="E142" s="136" t="s">
        <v>168</v>
      </c>
      <c r="F142" s="137" t="s">
        <v>169</v>
      </c>
      <c r="G142" s="138" t="s">
        <v>170</v>
      </c>
      <c r="H142" s="139">
        <v>1280</v>
      </c>
      <c r="I142" s="140"/>
      <c r="J142" s="141">
        <f t="shared" si="0"/>
        <v>0</v>
      </c>
      <c r="K142" s="142"/>
      <c r="L142" s="28"/>
      <c r="M142" s="143" t="s">
        <v>1</v>
      </c>
      <c r="N142" s="144" t="s">
        <v>42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134</v>
      </c>
      <c r="AT142" s="147" t="s">
        <v>130</v>
      </c>
      <c r="AU142" s="147" t="s">
        <v>135</v>
      </c>
      <c r="AY142" s="13" t="s">
        <v>128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135</v>
      </c>
      <c r="BK142" s="148">
        <f t="shared" si="9"/>
        <v>0</v>
      </c>
      <c r="BL142" s="13" t="s">
        <v>134</v>
      </c>
      <c r="BM142" s="147" t="s">
        <v>164</v>
      </c>
    </row>
    <row r="143" spans="2:65" s="1" customFormat="1" ht="16.5" customHeight="1">
      <c r="B143" s="28"/>
      <c r="C143" s="149" t="s">
        <v>149</v>
      </c>
      <c r="D143" s="149" t="s">
        <v>150</v>
      </c>
      <c r="E143" s="150" t="s">
        <v>172</v>
      </c>
      <c r="F143" s="151" t="s">
        <v>173</v>
      </c>
      <c r="G143" s="152" t="s">
        <v>144</v>
      </c>
      <c r="H143" s="153">
        <v>19.2</v>
      </c>
      <c r="I143" s="154"/>
      <c r="J143" s="155">
        <f t="shared" si="0"/>
        <v>0</v>
      </c>
      <c r="K143" s="156"/>
      <c r="L143" s="157"/>
      <c r="M143" s="158" t="s">
        <v>1</v>
      </c>
      <c r="N143" s="159" t="s">
        <v>42</v>
      </c>
      <c r="P143" s="145">
        <f t="shared" si="1"/>
        <v>0</v>
      </c>
      <c r="Q143" s="145">
        <v>0.05</v>
      </c>
      <c r="R143" s="145">
        <f t="shared" si="2"/>
        <v>0.96</v>
      </c>
      <c r="S143" s="145">
        <v>0</v>
      </c>
      <c r="T143" s="146">
        <f t="shared" si="3"/>
        <v>0</v>
      </c>
      <c r="AR143" s="147" t="s">
        <v>145</v>
      </c>
      <c r="AT143" s="147" t="s">
        <v>150</v>
      </c>
      <c r="AU143" s="147" t="s">
        <v>135</v>
      </c>
      <c r="AY143" s="13" t="s">
        <v>128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135</v>
      </c>
      <c r="BK143" s="148">
        <f t="shared" si="9"/>
        <v>0</v>
      </c>
      <c r="BL143" s="13" t="s">
        <v>134</v>
      </c>
      <c r="BM143" s="147" t="s">
        <v>7</v>
      </c>
    </row>
    <row r="144" spans="2:65" s="1" customFormat="1" ht="16.5" customHeight="1">
      <c r="B144" s="28"/>
      <c r="C144" s="135" t="s">
        <v>167</v>
      </c>
      <c r="D144" s="135" t="s">
        <v>130</v>
      </c>
      <c r="E144" s="136" t="s">
        <v>176</v>
      </c>
      <c r="F144" s="137" t="s">
        <v>177</v>
      </c>
      <c r="G144" s="138" t="s">
        <v>170</v>
      </c>
      <c r="H144" s="139">
        <v>1280</v>
      </c>
      <c r="I144" s="140"/>
      <c r="J144" s="141">
        <f t="shared" si="0"/>
        <v>0</v>
      </c>
      <c r="K144" s="142"/>
      <c r="L144" s="28"/>
      <c r="M144" s="143" t="s">
        <v>1</v>
      </c>
      <c r="N144" s="144" t="s">
        <v>42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134</v>
      </c>
      <c r="AT144" s="147" t="s">
        <v>130</v>
      </c>
      <c r="AU144" s="147" t="s">
        <v>135</v>
      </c>
      <c r="AY144" s="13" t="s">
        <v>128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135</v>
      </c>
      <c r="BK144" s="148">
        <f t="shared" si="9"/>
        <v>0</v>
      </c>
      <c r="BL144" s="13" t="s">
        <v>134</v>
      </c>
      <c r="BM144" s="147" t="s">
        <v>171</v>
      </c>
    </row>
    <row r="145" spans="2:65" s="1" customFormat="1" ht="16.5" customHeight="1">
      <c r="B145" s="28"/>
      <c r="C145" s="149" t="s">
        <v>153</v>
      </c>
      <c r="D145" s="149" t="s">
        <v>150</v>
      </c>
      <c r="E145" s="150" t="s">
        <v>179</v>
      </c>
      <c r="F145" s="151" t="s">
        <v>180</v>
      </c>
      <c r="G145" s="152" t="s">
        <v>181</v>
      </c>
      <c r="H145" s="153">
        <v>19.2</v>
      </c>
      <c r="I145" s="154"/>
      <c r="J145" s="155">
        <f t="shared" si="0"/>
        <v>0</v>
      </c>
      <c r="K145" s="156"/>
      <c r="L145" s="157"/>
      <c r="M145" s="158" t="s">
        <v>1</v>
      </c>
      <c r="N145" s="159" t="s">
        <v>42</v>
      </c>
      <c r="P145" s="145">
        <f t="shared" si="1"/>
        <v>0</v>
      </c>
      <c r="Q145" s="145">
        <v>1E-3</v>
      </c>
      <c r="R145" s="145">
        <f t="shared" si="2"/>
        <v>1.9199999999999998E-2</v>
      </c>
      <c r="S145" s="145">
        <v>0</v>
      </c>
      <c r="T145" s="146">
        <f t="shared" si="3"/>
        <v>0</v>
      </c>
      <c r="AR145" s="147" t="s">
        <v>145</v>
      </c>
      <c r="AT145" s="147" t="s">
        <v>150</v>
      </c>
      <c r="AU145" s="147" t="s">
        <v>135</v>
      </c>
      <c r="AY145" s="13" t="s">
        <v>128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135</v>
      </c>
      <c r="BK145" s="148">
        <f t="shared" si="9"/>
        <v>0</v>
      </c>
      <c r="BL145" s="13" t="s">
        <v>134</v>
      </c>
      <c r="BM145" s="147" t="s">
        <v>174</v>
      </c>
    </row>
    <row r="146" spans="2:65" s="1" customFormat="1" ht="24.15" customHeight="1">
      <c r="B146" s="28"/>
      <c r="C146" s="135" t="s">
        <v>175</v>
      </c>
      <c r="D146" s="135" t="s">
        <v>130</v>
      </c>
      <c r="E146" s="136" t="s">
        <v>184</v>
      </c>
      <c r="F146" s="137" t="s">
        <v>185</v>
      </c>
      <c r="G146" s="138" t="s">
        <v>170</v>
      </c>
      <c r="H146" s="139">
        <v>1280</v>
      </c>
      <c r="I146" s="140"/>
      <c r="J146" s="141">
        <f t="shared" si="0"/>
        <v>0</v>
      </c>
      <c r="K146" s="142"/>
      <c r="L146" s="28"/>
      <c r="M146" s="143" t="s">
        <v>1</v>
      </c>
      <c r="N146" s="144" t="s">
        <v>42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134</v>
      </c>
      <c r="AT146" s="147" t="s">
        <v>130</v>
      </c>
      <c r="AU146" s="147" t="s">
        <v>135</v>
      </c>
      <c r="AY146" s="13" t="s">
        <v>128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135</v>
      </c>
      <c r="BK146" s="148">
        <f t="shared" si="9"/>
        <v>0</v>
      </c>
      <c r="BL146" s="13" t="s">
        <v>134</v>
      </c>
      <c r="BM146" s="147" t="s">
        <v>178</v>
      </c>
    </row>
    <row r="147" spans="2:65" s="1" customFormat="1" ht="33" customHeight="1">
      <c r="B147" s="28"/>
      <c r="C147" s="135" t="s">
        <v>157</v>
      </c>
      <c r="D147" s="135" t="s">
        <v>130</v>
      </c>
      <c r="E147" s="136" t="s">
        <v>187</v>
      </c>
      <c r="F147" s="137" t="s">
        <v>188</v>
      </c>
      <c r="G147" s="138" t="s">
        <v>144</v>
      </c>
      <c r="H147" s="139">
        <v>4</v>
      </c>
      <c r="I147" s="140"/>
      <c r="J147" s="141">
        <f t="shared" si="0"/>
        <v>0</v>
      </c>
      <c r="K147" s="142"/>
      <c r="L147" s="28"/>
      <c r="M147" s="143" t="s">
        <v>1</v>
      </c>
      <c r="N147" s="144" t="s">
        <v>42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134</v>
      </c>
      <c r="AT147" s="147" t="s">
        <v>130</v>
      </c>
      <c r="AU147" s="147" t="s">
        <v>135</v>
      </c>
      <c r="AY147" s="13" t="s">
        <v>128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135</v>
      </c>
      <c r="BK147" s="148">
        <f t="shared" si="9"/>
        <v>0</v>
      </c>
      <c r="BL147" s="13" t="s">
        <v>134</v>
      </c>
      <c r="BM147" s="147" t="s">
        <v>182</v>
      </c>
    </row>
    <row r="148" spans="2:65" s="1" customFormat="1" ht="16.5" customHeight="1">
      <c r="B148" s="28"/>
      <c r="C148" s="149" t="s">
        <v>183</v>
      </c>
      <c r="D148" s="149" t="s">
        <v>150</v>
      </c>
      <c r="E148" s="150" t="s">
        <v>191</v>
      </c>
      <c r="F148" s="151" t="s">
        <v>192</v>
      </c>
      <c r="G148" s="152" t="s">
        <v>193</v>
      </c>
      <c r="H148" s="153">
        <v>150</v>
      </c>
      <c r="I148" s="154"/>
      <c r="J148" s="155">
        <f t="shared" si="0"/>
        <v>0</v>
      </c>
      <c r="K148" s="156"/>
      <c r="L148" s="157"/>
      <c r="M148" s="158" t="s">
        <v>1</v>
      </c>
      <c r="N148" s="159" t="s">
        <v>42</v>
      </c>
      <c r="P148" s="145">
        <f t="shared" si="1"/>
        <v>0</v>
      </c>
      <c r="Q148" s="145">
        <v>2.9999999999999997E-4</v>
      </c>
      <c r="R148" s="145">
        <f t="shared" si="2"/>
        <v>4.4999999999999998E-2</v>
      </c>
      <c r="S148" s="145">
        <v>0</v>
      </c>
      <c r="T148" s="146">
        <f t="shared" si="3"/>
        <v>0</v>
      </c>
      <c r="AR148" s="147" t="s">
        <v>145</v>
      </c>
      <c r="AT148" s="147" t="s">
        <v>150</v>
      </c>
      <c r="AU148" s="147" t="s">
        <v>135</v>
      </c>
      <c r="AY148" s="13" t="s">
        <v>128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135</v>
      </c>
      <c r="BK148" s="148">
        <f t="shared" si="9"/>
        <v>0</v>
      </c>
      <c r="BL148" s="13" t="s">
        <v>134</v>
      </c>
      <c r="BM148" s="147" t="s">
        <v>186</v>
      </c>
    </row>
    <row r="149" spans="2:65" s="1" customFormat="1" ht="33" customHeight="1">
      <c r="B149" s="28"/>
      <c r="C149" s="135" t="s">
        <v>160</v>
      </c>
      <c r="D149" s="135" t="s">
        <v>130</v>
      </c>
      <c r="E149" s="136" t="s">
        <v>195</v>
      </c>
      <c r="F149" s="137" t="s">
        <v>196</v>
      </c>
      <c r="G149" s="138" t="s">
        <v>144</v>
      </c>
      <c r="H149" s="139">
        <v>4</v>
      </c>
      <c r="I149" s="140"/>
      <c r="J149" s="141">
        <f t="shared" si="0"/>
        <v>0</v>
      </c>
      <c r="K149" s="142"/>
      <c r="L149" s="28"/>
      <c r="M149" s="143" t="s">
        <v>1</v>
      </c>
      <c r="N149" s="144" t="s">
        <v>42</v>
      </c>
      <c r="P149" s="145">
        <f t="shared" si="1"/>
        <v>0</v>
      </c>
      <c r="Q149" s="145">
        <v>3.8999999999999999E-4</v>
      </c>
      <c r="R149" s="145">
        <f t="shared" si="2"/>
        <v>1.56E-3</v>
      </c>
      <c r="S149" s="145">
        <v>0</v>
      </c>
      <c r="T149" s="146">
        <f t="shared" si="3"/>
        <v>0</v>
      </c>
      <c r="AR149" s="147" t="s">
        <v>134</v>
      </c>
      <c r="AT149" s="147" t="s">
        <v>130</v>
      </c>
      <c r="AU149" s="147" t="s">
        <v>135</v>
      </c>
      <c r="AY149" s="13" t="s">
        <v>128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135</v>
      </c>
      <c r="BK149" s="148">
        <f t="shared" si="9"/>
        <v>0</v>
      </c>
      <c r="BL149" s="13" t="s">
        <v>134</v>
      </c>
      <c r="BM149" s="147" t="s">
        <v>189</v>
      </c>
    </row>
    <row r="150" spans="2:65" s="1" customFormat="1" ht="24.15" customHeight="1">
      <c r="B150" s="28"/>
      <c r="C150" s="149" t="s">
        <v>190</v>
      </c>
      <c r="D150" s="149" t="s">
        <v>150</v>
      </c>
      <c r="E150" s="150" t="s">
        <v>199</v>
      </c>
      <c r="F150" s="151" t="s">
        <v>200</v>
      </c>
      <c r="G150" s="152" t="s">
        <v>144</v>
      </c>
      <c r="H150" s="153">
        <v>12</v>
      </c>
      <c r="I150" s="154"/>
      <c r="J150" s="155">
        <f t="shared" si="0"/>
        <v>0</v>
      </c>
      <c r="K150" s="156"/>
      <c r="L150" s="157"/>
      <c r="M150" s="158" t="s">
        <v>1</v>
      </c>
      <c r="N150" s="159" t="s">
        <v>42</v>
      </c>
      <c r="P150" s="145">
        <f t="shared" si="1"/>
        <v>0</v>
      </c>
      <c r="Q150" s="145">
        <v>1.2E-2</v>
      </c>
      <c r="R150" s="145">
        <f t="shared" si="2"/>
        <v>0.14400000000000002</v>
      </c>
      <c r="S150" s="145">
        <v>0</v>
      </c>
      <c r="T150" s="146">
        <f t="shared" si="3"/>
        <v>0</v>
      </c>
      <c r="AR150" s="147" t="s">
        <v>145</v>
      </c>
      <c r="AT150" s="147" t="s">
        <v>150</v>
      </c>
      <c r="AU150" s="147" t="s">
        <v>135</v>
      </c>
      <c r="AY150" s="13" t="s">
        <v>128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135</v>
      </c>
      <c r="BK150" s="148">
        <f t="shared" si="9"/>
        <v>0</v>
      </c>
      <c r="BL150" s="13" t="s">
        <v>134</v>
      </c>
      <c r="BM150" s="147" t="s">
        <v>194</v>
      </c>
    </row>
    <row r="151" spans="2:65" s="1" customFormat="1" ht="16.5" customHeight="1">
      <c r="B151" s="28"/>
      <c r="C151" s="149" t="s">
        <v>164</v>
      </c>
      <c r="D151" s="149" t="s">
        <v>150</v>
      </c>
      <c r="E151" s="150" t="s">
        <v>206</v>
      </c>
      <c r="F151" s="151" t="s">
        <v>467</v>
      </c>
      <c r="G151" s="152" t="s">
        <v>144</v>
      </c>
      <c r="H151" s="153">
        <v>40</v>
      </c>
      <c r="I151" s="154"/>
      <c r="J151" s="155">
        <f t="shared" si="0"/>
        <v>0</v>
      </c>
      <c r="K151" s="156"/>
      <c r="L151" s="157"/>
      <c r="M151" s="158" t="s">
        <v>1</v>
      </c>
      <c r="N151" s="159" t="s">
        <v>42</v>
      </c>
      <c r="P151" s="145">
        <f t="shared" si="1"/>
        <v>0</v>
      </c>
      <c r="Q151" s="145">
        <v>5.0000000000000001E-4</v>
      </c>
      <c r="R151" s="145">
        <f t="shared" si="2"/>
        <v>0.02</v>
      </c>
      <c r="S151" s="145">
        <v>0</v>
      </c>
      <c r="T151" s="146">
        <f t="shared" si="3"/>
        <v>0</v>
      </c>
      <c r="AR151" s="147" t="s">
        <v>145</v>
      </c>
      <c r="AT151" s="147" t="s">
        <v>150</v>
      </c>
      <c r="AU151" s="147" t="s">
        <v>135</v>
      </c>
      <c r="AY151" s="13" t="s">
        <v>128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135</v>
      </c>
      <c r="BK151" s="148">
        <f t="shared" si="9"/>
        <v>0</v>
      </c>
      <c r="BL151" s="13" t="s">
        <v>134</v>
      </c>
      <c r="BM151" s="147" t="s">
        <v>197</v>
      </c>
    </row>
    <row r="152" spans="2:65" s="1" customFormat="1" ht="24.15" customHeight="1">
      <c r="B152" s="28"/>
      <c r="C152" s="149" t="s">
        <v>198</v>
      </c>
      <c r="D152" s="149" t="s">
        <v>150</v>
      </c>
      <c r="E152" s="150" t="s">
        <v>468</v>
      </c>
      <c r="F152" s="151" t="s">
        <v>469</v>
      </c>
      <c r="G152" s="152" t="s">
        <v>144</v>
      </c>
      <c r="H152" s="153">
        <v>40</v>
      </c>
      <c r="I152" s="154"/>
      <c r="J152" s="155">
        <f t="shared" si="0"/>
        <v>0</v>
      </c>
      <c r="K152" s="156"/>
      <c r="L152" s="157"/>
      <c r="M152" s="158" t="s">
        <v>1</v>
      </c>
      <c r="N152" s="159" t="s">
        <v>42</v>
      </c>
      <c r="P152" s="145">
        <f t="shared" si="1"/>
        <v>0</v>
      </c>
      <c r="Q152" s="145">
        <v>5.0000000000000001E-4</v>
      </c>
      <c r="R152" s="145">
        <f t="shared" si="2"/>
        <v>0.02</v>
      </c>
      <c r="S152" s="145">
        <v>0</v>
      </c>
      <c r="T152" s="146">
        <f t="shared" si="3"/>
        <v>0</v>
      </c>
      <c r="AR152" s="147" t="s">
        <v>145</v>
      </c>
      <c r="AT152" s="147" t="s">
        <v>150</v>
      </c>
      <c r="AU152" s="147" t="s">
        <v>135</v>
      </c>
      <c r="AY152" s="13" t="s">
        <v>128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135</v>
      </c>
      <c r="BK152" s="148">
        <f t="shared" si="9"/>
        <v>0</v>
      </c>
      <c r="BL152" s="13" t="s">
        <v>134</v>
      </c>
      <c r="BM152" s="147" t="s">
        <v>201</v>
      </c>
    </row>
    <row r="153" spans="2:65" s="1" customFormat="1" ht="33" customHeight="1">
      <c r="B153" s="28"/>
      <c r="C153" s="135" t="s">
        <v>7</v>
      </c>
      <c r="D153" s="135" t="s">
        <v>130</v>
      </c>
      <c r="E153" s="136" t="s">
        <v>470</v>
      </c>
      <c r="F153" s="137" t="s">
        <v>471</v>
      </c>
      <c r="G153" s="138" t="s">
        <v>144</v>
      </c>
      <c r="H153" s="139">
        <v>80</v>
      </c>
      <c r="I153" s="140"/>
      <c r="J153" s="141">
        <f t="shared" si="0"/>
        <v>0</v>
      </c>
      <c r="K153" s="142"/>
      <c r="L153" s="28"/>
      <c r="M153" s="143" t="s">
        <v>1</v>
      </c>
      <c r="N153" s="144" t="s">
        <v>42</v>
      </c>
      <c r="P153" s="145">
        <f t="shared" si="1"/>
        <v>0</v>
      </c>
      <c r="Q153" s="145">
        <v>4.4000000000000002E-4</v>
      </c>
      <c r="R153" s="145">
        <f t="shared" si="2"/>
        <v>3.5200000000000002E-2</v>
      </c>
      <c r="S153" s="145">
        <v>0</v>
      </c>
      <c r="T153" s="146">
        <f t="shared" si="3"/>
        <v>0</v>
      </c>
      <c r="AR153" s="147" t="s">
        <v>134</v>
      </c>
      <c r="AT153" s="147" t="s">
        <v>130</v>
      </c>
      <c r="AU153" s="147" t="s">
        <v>135</v>
      </c>
      <c r="AY153" s="13" t="s">
        <v>128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3" t="s">
        <v>135</v>
      </c>
      <c r="BK153" s="148">
        <f t="shared" si="9"/>
        <v>0</v>
      </c>
      <c r="BL153" s="13" t="s">
        <v>134</v>
      </c>
      <c r="BM153" s="147" t="s">
        <v>204</v>
      </c>
    </row>
    <row r="154" spans="2:65" s="1" customFormat="1" ht="21.75" customHeight="1">
      <c r="B154" s="28"/>
      <c r="C154" s="149" t="s">
        <v>205</v>
      </c>
      <c r="D154" s="149" t="s">
        <v>150</v>
      </c>
      <c r="E154" s="150" t="s">
        <v>216</v>
      </c>
      <c r="F154" s="151" t="s">
        <v>217</v>
      </c>
      <c r="G154" s="152" t="s">
        <v>144</v>
      </c>
      <c r="H154" s="153">
        <v>40</v>
      </c>
      <c r="I154" s="154"/>
      <c r="J154" s="155">
        <f t="shared" si="0"/>
        <v>0</v>
      </c>
      <c r="K154" s="156"/>
      <c r="L154" s="157"/>
      <c r="M154" s="158" t="s">
        <v>1</v>
      </c>
      <c r="N154" s="159" t="s">
        <v>42</v>
      </c>
      <c r="P154" s="145">
        <f t="shared" si="1"/>
        <v>0</v>
      </c>
      <c r="Q154" s="145">
        <v>0.04</v>
      </c>
      <c r="R154" s="145">
        <f t="shared" si="2"/>
        <v>1.6</v>
      </c>
      <c r="S154" s="145">
        <v>0</v>
      </c>
      <c r="T154" s="146">
        <f t="shared" si="3"/>
        <v>0</v>
      </c>
      <c r="AR154" s="147" t="s">
        <v>145</v>
      </c>
      <c r="AT154" s="147" t="s">
        <v>150</v>
      </c>
      <c r="AU154" s="147" t="s">
        <v>135</v>
      </c>
      <c r="AY154" s="13" t="s">
        <v>128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3" t="s">
        <v>135</v>
      </c>
      <c r="BK154" s="148">
        <f t="shared" si="9"/>
        <v>0</v>
      </c>
      <c r="BL154" s="13" t="s">
        <v>134</v>
      </c>
      <c r="BM154" s="147" t="s">
        <v>208</v>
      </c>
    </row>
    <row r="155" spans="2:65" s="1" customFormat="1" ht="33" customHeight="1">
      <c r="B155" s="28"/>
      <c r="C155" s="135" t="s">
        <v>171</v>
      </c>
      <c r="D155" s="135" t="s">
        <v>130</v>
      </c>
      <c r="E155" s="136" t="s">
        <v>220</v>
      </c>
      <c r="F155" s="137" t="s">
        <v>221</v>
      </c>
      <c r="G155" s="138" t="s">
        <v>144</v>
      </c>
      <c r="H155" s="139">
        <v>4</v>
      </c>
      <c r="I155" s="140"/>
      <c r="J155" s="141">
        <f t="shared" si="0"/>
        <v>0</v>
      </c>
      <c r="K155" s="142"/>
      <c r="L155" s="28"/>
      <c r="M155" s="143" t="s">
        <v>1</v>
      </c>
      <c r="N155" s="144" t="s">
        <v>42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134</v>
      </c>
      <c r="AT155" s="147" t="s">
        <v>130</v>
      </c>
      <c r="AU155" s="147" t="s">
        <v>135</v>
      </c>
      <c r="AY155" s="13" t="s">
        <v>128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3" t="s">
        <v>135</v>
      </c>
      <c r="BK155" s="148">
        <f t="shared" si="9"/>
        <v>0</v>
      </c>
      <c r="BL155" s="13" t="s">
        <v>134</v>
      </c>
      <c r="BM155" s="147" t="s">
        <v>211</v>
      </c>
    </row>
    <row r="156" spans="2:65" s="1" customFormat="1" ht="37.799999999999997" customHeight="1">
      <c r="B156" s="28"/>
      <c r="C156" s="135" t="s">
        <v>212</v>
      </c>
      <c r="D156" s="135" t="s">
        <v>130</v>
      </c>
      <c r="E156" s="136" t="s">
        <v>223</v>
      </c>
      <c r="F156" s="137" t="s">
        <v>224</v>
      </c>
      <c r="G156" s="138" t="s">
        <v>144</v>
      </c>
      <c r="H156" s="139">
        <v>4</v>
      </c>
      <c r="I156" s="140"/>
      <c r="J156" s="141">
        <f t="shared" si="0"/>
        <v>0</v>
      </c>
      <c r="K156" s="142"/>
      <c r="L156" s="28"/>
      <c r="M156" s="143" t="s">
        <v>1</v>
      </c>
      <c r="N156" s="144" t="s">
        <v>42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134</v>
      </c>
      <c r="AT156" s="147" t="s">
        <v>130</v>
      </c>
      <c r="AU156" s="147" t="s">
        <v>135</v>
      </c>
      <c r="AY156" s="13" t="s">
        <v>128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3" t="s">
        <v>135</v>
      </c>
      <c r="BK156" s="148">
        <f t="shared" si="9"/>
        <v>0</v>
      </c>
      <c r="BL156" s="13" t="s">
        <v>134</v>
      </c>
      <c r="BM156" s="147" t="s">
        <v>215</v>
      </c>
    </row>
    <row r="157" spans="2:65" s="1" customFormat="1" ht="21.75" customHeight="1">
      <c r="B157" s="28"/>
      <c r="C157" s="149" t="s">
        <v>174</v>
      </c>
      <c r="D157" s="149" t="s">
        <v>150</v>
      </c>
      <c r="E157" s="150" t="s">
        <v>227</v>
      </c>
      <c r="F157" s="151" t="s">
        <v>228</v>
      </c>
      <c r="G157" s="152" t="s">
        <v>229</v>
      </c>
      <c r="H157" s="153">
        <v>4</v>
      </c>
      <c r="I157" s="154"/>
      <c r="J157" s="155">
        <f t="shared" si="0"/>
        <v>0</v>
      </c>
      <c r="K157" s="156"/>
      <c r="L157" s="157"/>
      <c r="M157" s="158" t="s">
        <v>1</v>
      </c>
      <c r="N157" s="159" t="s">
        <v>42</v>
      </c>
      <c r="P157" s="145">
        <f t="shared" si="1"/>
        <v>0</v>
      </c>
      <c r="Q157" s="145">
        <v>2.9999999999999997E-4</v>
      </c>
      <c r="R157" s="145">
        <f t="shared" si="2"/>
        <v>1.1999999999999999E-3</v>
      </c>
      <c r="S157" s="145">
        <v>0</v>
      </c>
      <c r="T157" s="146">
        <f t="shared" si="3"/>
        <v>0</v>
      </c>
      <c r="AR157" s="147" t="s">
        <v>145</v>
      </c>
      <c r="AT157" s="147" t="s">
        <v>150</v>
      </c>
      <c r="AU157" s="147" t="s">
        <v>135</v>
      </c>
      <c r="AY157" s="13" t="s">
        <v>128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3" t="s">
        <v>135</v>
      </c>
      <c r="BK157" s="148">
        <f t="shared" si="9"/>
        <v>0</v>
      </c>
      <c r="BL157" s="13" t="s">
        <v>134</v>
      </c>
      <c r="BM157" s="147" t="s">
        <v>218</v>
      </c>
    </row>
    <row r="158" spans="2:65" s="1" customFormat="1" ht="24.15" customHeight="1">
      <c r="B158" s="28"/>
      <c r="C158" s="135" t="s">
        <v>219</v>
      </c>
      <c r="D158" s="135" t="s">
        <v>130</v>
      </c>
      <c r="E158" s="136" t="s">
        <v>231</v>
      </c>
      <c r="F158" s="137" t="s">
        <v>232</v>
      </c>
      <c r="G158" s="138" t="s">
        <v>144</v>
      </c>
      <c r="H158" s="139">
        <v>4</v>
      </c>
      <c r="I158" s="140"/>
      <c r="J158" s="141">
        <f t="shared" si="0"/>
        <v>0</v>
      </c>
      <c r="K158" s="142"/>
      <c r="L158" s="28"/>
      <c r="M158" s="143" t="s">
        <v>1</v>
      </c>
      <c r="N158" s="144" t="s">
        <v>42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134</v>
      </c>
      <c r="AT158" s="147" t="s">
        <v>130</v>
      </c>
      <c r="AU158" s="147" t="s">
        <v>135</v>
      </c>
      <c r="AY158" s="13" t="s">
        <v>128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3" t="s">
        <v>135</v>
      </c>
      <c r="BK158" s="148">
        <f t="shared" si="9"/>
        <v>0</v>
      </c>
      <c r="BL158" s="13" t="s">
        <v>134</v>
      </c>
      <c r="BM158" s="147" t="s">
        <v>222</v>
      </c>
    </row>
    <row r="159" spans="2:65" s="1" customFormat="1" ht="21.75" customHeight="1">
      <c r="B159" s="28"/>
      <c r="C159" s="135" t="s">
        <v>178</v>
      </c>
      <c r="D159" s="135" t="s">
        <v>130</v>
      </c>
      <c r="E159" s="136" t="s">
        <v>235</v>
      </c>
      <c r="F159" s="137" t="s">
        <v>236</v>
      </c>
      <c r="G159" s="138" t="s">
        <v>170</v>
      </c>
      <c r="H159" s="139">
        <v>1280</v>
      </c>
      <c r="I159" s="140"/>
      <c r="J159" s="141">
        <f t="shared" si="0"/>
        <v>0</v>
      </c>
      <c r="K159" s="142"/>
      <c r="L159" s="28"/>
      <c r="M159" s="143" t="s">
        <v>1</v>
      </c>
      <c r="N159" s="144" t="s">
        <v>42</v>
      </c>
      <c r="P159" s="145">
        <f t="shared" si="1"/>
        <v>0</v>
      </c>
      <c r="Q159" s="145">
        <v>0</v>
      </c>
      <c r="R159" s="145">
        <f t="shared" si="2"/>
        <v>0</v>
      </c>
      <c r="S159" s="145">
        <v>0</v>
      </c>
      <c r="T159" s="146">
        <f t="shared" si="3"/>
        <v>0</v>
      </c>
      <c r="AR159" s="147" t="s">
        <v>134</v>
      </c>
      <c r="AT159" s="147" t="s">
        <v>130</v>
      </c>
      <c r="AU159" s="147" t="s">
        <v>135</v>
      </c>
      <c r="AY159" s="13" t="s">
        <v>128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3" t="s">
        <v>135</v>
      </c>
      <c r="BK159" s="148">
        <f t="shared" si="9"/>
        <v>0</v>
      </c>
      <c r="BL159" s="13" t="s">
        <v>134</v>
      </c>
      <c r="BM159" s="147" t="s">
        <v>225</v>
      </c>
    </row>
    <row r="160" spans="2:65" s="11" customFormat="1" ht="22.8" customHeight="1">
      <c r="B160" s="123"/>
      <c r="D160" s="124" t="s">
        <v>75</v>
      </c>
      <c r="E160" s="133" t="s">
        <v>146</v>
      </c>
      <c r="F160" s="133" t="s">
        <v>238</v>
      </c>
      <c r="I160" s="126"/>
      <c r="J160" s="134">
        <f>BK160</f>
        <v>0</v>
      </c>
      <c r="L160" s="123"/>
      <c r="M160" s="128"/>
      <c r="P160" s="129">
        <f>SUM(P161:P167)</f>
        <v>0</v>
      </c>
      <c r="R160" s="129">
        <f>SUM(R161:R167)</f>
        <v>100.6199</v>
      </c>
      <c r="T160" s="130">
        <f>SUM(T161:T167)</f>
        <v>0</v>
      </c>
      <c r="AR160" s="124" t="s">
        <v>84</v>
      </c>
      <c r="AT160" s="131" t="s">
        <v>75</v>
      </c>
      <c r="AU160" s="131" t="s">
        <v>84</v>
      </c>
      <c r="AY160" s="124" t="s">
        <v>128</v>
      </c>
      <c r="BK160" s="132">
        <f>SUM(BK161:BK167)</f>
        <v>0</v>
      </c>
    </row>
    <row r="161" spans="2:65" s="1" customFormat="1" ht="21.75" customHeight="1">
      <c r="B161" s="28"/>
      <c r="C161" s="135" t="s">
        <v>226</v>
      </c>
      <c r="D161" s="135" t="s">
        <v>130</v>
      </c>
      <c r="E161" s="136" t="s">
        <v>239</v>
      </c>
      <c r="F161" s="137" t="s">
        <v>240</v>
      </c>
      <c r="G161" s="138" t="s">
        <v>170</v>
      </c>
      <c r="H161" s="139">
        <v>474</v>
      </c>
      <c r="I161" s="140"/>
      <c r="J161" s="141">
        <f t="shared" ref="J161:J167" si="10">ROUND(I161*H161,2)</f>
        <v>0</v>
      </c>
      <c r="K161" s="142"/>
      <c r="L161" s="28"/>
      <c r="M161" s="143" t="s">
        <v>1</v>
      </c>
      <c r="N161" s="144" t="s">
        <v>42</v>
      </c>
      <c r="P161" s="145">
        <f t="shared" ref="P161:P167" si="11">O161*H161</f>
        <v>0</v>
      </c>
      <c r="Q161" s="145">
        <v>7.9200000000000007E-2</v>
      </c>
      <c r="R161" s="145">
        <f t="shared" ref="R161:R167" si="12">Q161*H161</f>
        <v>37.540800000000004</v>
      </c>
      <c r="S161" s="145">
        <v>0</v>
      </c>
      <c r="T161" s="146">
        <f t="shared" ref="T161:T167" si="13">S161*H161</f>
        <v>0</v>
      </c>
      <c r="AR161" s="147" t="s">
        <v>134</v>
      </c>
      <c r="AT161" s="147" t="s">
        <v>130</v>
      </c>
      <c r="AU161" s="147" t="s">
        <v>135</v>
      </c>
      <c r="AY161" s="13" t="s">
        <v>128</v>
      </c>
      <c r="BE161" s="148">
        <f t="shared" ref="BE161:BE167" si="14">IF(N161="základná",J161,0)</f>
        <v>0</v>
      </c>
      <c r="BF161" s="148">
        <f t="shared" ref="BF161:BF167" si="15">IF(N161="znížená",J161,0)</f>
        <v>0</v>
      </c>
      <c r="BG161" s="148">
        <f t="shared" ref="BG161:BG167" si="16">IF(N161="zákl. prenesená",J161,0)</f>
        <v>0</v>
      </c>
      <c r="BH161" s="148">
        <f t="shared" ref="BH161:BH167" si="17">IF(N161="zníž. prenesená",J161,0)</f>
        <v>0</v>
      </c>
      <c r="BI161" s="148">
        <f t="shared" ref="BI161:BI167" si="18">IF(N161="nulová",J161,0)</f>
        <v>0</v>
      </c>
      <c r="BJ161" s="13" t="s">
        <v>135</v>
      </c>
      <c r="BK161" s="148">
        <f t="shared" ref="BK161:BK167" si="19">ROUND(I161*H161,2)</f>
        <v>0</v>
      </c>
      <c r="BL161" s="13" t="s">
        <v>134</v>
      </c>
      <c r="BM161" s="147" t="s">
        <v>230</v>
      </c>
    </row>
    <row r="162" spans="2:65" s="1" customFormat="1" ht="24.15" customHeight="1">
      <c r="B162" s="28"/>
      <c r="C162" s="135" t="s">
        <v>182</v>
      </c>
      <c r="D162" s="135" t="s">
        <v>130</v>
      </c>
      <c r="E162" s="136" t="s">
        <v>243</v>
      </c>
      <c r="F162" s="137" t="s">
        <v>244</v>
      </c>
      <c r="G162" s="138" t="s">
        <v>170</v>
      </c>
      <c r="H162" s="139">
        <v>474</v>
      </c>
      <c r="I162" s="140"/>
      <c r="J162" s="141">
        <f t="shared" si="10"/>
        <v>0</v>
      </c>
      <c r="K162" s="142"/>
      <c r="L162" s="28"/>
      <c r="M162" s="143" t="s">
        <v>1</v>
      </c>
      <c r="N162" s="144" t="s">
        <v>42</v>
      </c>
      <c r="P162" s="145">
        <f t="shared" si="11"/>
        <v>0</v>
      </c>
      <c r="Q162" s="145">
        <v>8.3900000000000002E-2</v>
      </c>
      <c r="R162" s="145">
        <f t="shared" si="12"/>
        <v>39.768599999999999</v>
      </c>
      <c r="S162" s="145">
        <v>0</v>
      </c>
      <c r="T162" s="146">
        <f t="shared" si="13"/>
        <v>0</v>
      </c>
      <c r="AR162" s="147" t="s">
        <v>134</v>
      </c>
      <c r="AT162" s="147" t="s">
        <v>130</v>
      </c>
      <c r="AU162" s="147" t="s">
        <v>135</v>
      </c>
      <c r="AY162" s="13" t="s">
        <v>128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3" t="s">
        <v>135</v>
      </c>
      <c r="BK162" s="148">
        <f t="shared" si="19"/>
        <v>0</v>
      </c>
      <c r="BL162" s="13" t="s">
        <v>134</v>
      </c>
      <c r="BM162" s="147" t="s">
        <v>233</v>
      </c>
    </row>
    <row r="163" spans="2:65" s="1" customFormat="1" ht="21.75" customHeight="1">
      <c r="B163" s="28"/>
      <c r="C163" s="149" t="s">
        <v>234</v>
      </c>
      <c r="D163" s="149" t="s">
        <v>150</v>
      </c>
      <c r="E163" s="150" t="s">
        <v>246</v>
      </c>
      <c r="F163" s="151" t="s">
        <v>247</v>
      </c>
      <c r="G163" s="152" t="s">
        <v>170</v>
      </c>
      <c r="H163" s="153">
        <v>474</v>
      </c>
      <c r="I163" s="154"/>
      <c r="J163" s="155">
        <f t="shared" si="10"/>
        <v>0</v>
      </c>
      <c r="K163" s="156"/>
      <c r="L163" s="157"/>
      <c r="M163" s="158" t="s">
        <v>1</v>
      </c>
      <c r="N163" s="159" t="s">
        <v>42</v>
      </c>
      <c r="P163" s="145">
        <f t="shared" si="11"/>
        <v>0</v>
      </c>
      <c r="Q163" s="145">
        <v>3.1E-2</v>
      </c>
      <c r="R163" s="145">
        <f t="shared" si="12"/>
        <v>14.693999999999999</v>
      </c>
      <c r="S163" s="145">
        <v>0</v>
      </c>
      <c r="T163" s="146">
        <f t="shared" si="13"/>
        <v>0</v>
      </c>
      <c r="AR163" s="147" t="s">
        <v>145</v>
      </c>
      <c r="AT163" s="147" t="s">
        <v>150</v>
      </c>
      <c r="AU163" s="147" t="s">
        <v>135</v>
      </c>
      <c r="AY163" s="13" t="s">
        <v>128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3" t="s">
        <v>135</v>
      </c>
      <c r="BK163" s="148">
        <f t="shared" si="19"/>
        <v>0</v>
      </c>
      <c r="BL163" s="13" t="s">
        <v>134</v>
      </c>
      <c r="BM163" s="147" t="s">
        <v>237</v>
      </c>
    </row>
    <row r="164" spans="2:65" s="1" customFormat="1" ht="33" customHeight="1">
      <c r="B164" s="28"/>
      <c r="C164" s="135" t="s">
        <v>186</v>
      </c>
      <c r="D164" s="135" t="s">
        <v>130</v>
      </c>
      <c r="E164" s="136" t="s">
        <v>250</v>
      </c>
      <c r="F164" s="137" t="s">
        <v>251</v>
      </c>
      <c r="G164" s="138" t="s">
        <v>144</v>
      </c>
      <c r="H164" s="139">
        <v>95</v>
      </c>
      <c r="I164" s="140"/>
      <c r="J164" s="141">
        <f t="shared" si="10"/>
        <v>0</v>
      </c>
      <c r="K164" s="142"/>
      <c r="L164" s="28"/>
      <c r="M164" s="143" t="s">
        <v>1</v>
      </c>
      <c r="N164" s="144" t="s">
        <v>42</v>
      </c>
      <c r="P164" s="145">
        <f t="shared" si="11"/>
        <v>0</v>
      </c>
      <c r="Q164" s="145">
        <v>1.678E-2</v>
      </c>
      <c r="R164" s="145">
        <f t="shared" si="12"/>
        <v>1.5941000000000001</v>
      </c>
      <c r="S164" s="145">
        <v>0</v>
      </c>
      <c r="T164" s="146">
        <f t="shared" si="13"/>
        <v>0</v>
      </c>
      <c r="AR164" s="147" t="s">
        <v>134</v>
      </c>
      <c r="AT164" s="147" t="s">
        <v>130</v>
      </c>
      <c r="AU164" s="147" t="s">
        <v>135</v>
      </c>
      <c r="AY164" s="13" t="s">
        <v>128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3" t="s">
        <v>135</v>
      </c>
      <c r="BK164" s="148">
        <f t="shared" si="19"/>
        <v>0</v>
      </c>
      <c r="BL164" s="13" t="s">
        <v>134</v>
      </c>
      <c r="BM164" s="147" t="s">
        <v>241</v>
      </c>
    </row>
    <row r="165" spans="2:65" s="1" customFormat="1" ht="24.15" customHeight="1">
      <c r="B165" s="28"/>
      <c r="C165" s="149" t="s">
        <v>242</v>
      </c>
      <c r="D165" s="149" t="s">
        <v>150</v>
      </c>
      <c r="E165" s="150" t="s">
        <v>253</v>
      </c>
      <c r="F165" s="151" t="s">
        <v>254</v>
      </c>
      <c r="G165" s="152" t="s">
        <v>144</v>
      </c>
      <c r="H165" s="153">
        <v>95</v>
      </c>
      <c r="I165" s="154"/>
      <c r="J165" s="155">
        <f t="shared" si="10"/>
        <v>0</v>
      </c>
      <c r="K165" s="156"/>
      <c r="L165" s="157"/>
      <c r="M165" s="158" t="s">
        <v>1</v>
      </c>
      <c r="N165" s="159" t="s">
        <v>42</v>
      </c>
      <c r="P165" s="145">
        <f t="shared" si="11"/>
        <v>0</v>
      </c>
      <c r="Q165" s="145">
        <v>7.92E-3</v>
      </c>
      <c r="R165" s="145">
        <f t="shared" si="12"/>
        <v>0.75239999999999996</v>
      </c>
      <c r="S165" s="145">
        <v>0</v>
      </c>
      <c r="T165" s="146">
        <f t="shared" si="13"/>
        <v>0</v>
      </c>
      <c r="AR165" s="147" t="s">
        <v>145</v>
      </c>
      <c r="AT165" s="147" t="s">
        <v>150</v>
      </c>
      <c r="AU165" s="147" t="s">
        <v>135</v>
      </c>
      <c r="AY165" s="13" t="s">
        <v>128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135</v>
      </c>
      <c r="BK165" s="148">
        <f t="shared" si="19"/>
        <v>0</v>
      </c>
      <c r="BL165" s="13" t="s">
        <v>134</v>
      </c>
      <c r="BM165" s="147" t="s">
        <v>245</v>
      </c>
    </row>
    <row r="166" spans="2:65" s="1" customFormat="1" ht="24.15" customHeight="1">
      <c r="B166" s="28"/>
      <c r="C166" s="135" t="s">
        <v>189</v>
      </c>
      <c r="D166" s="135" t="s">
        <v>130</v>
      </c>
      <c r="E166" s="136" t="s">
        <v>257</v>
      </c>
      <c r="F166" s="137" t="s">
        <v>258</v>
      </c>
      <c r="G166" s="138" t="s">
        <v>144</v>
      </c>
      <c r="H166" s="139">
        <v>57</v>
      </c>
      <c r="I166" s="140"/>
      <c r="J166" s="141">
        <f t="shared" si="10"/>
        <v>0</v>
      </c>
      <c r="K166" s="142"/>
      <c r="L166" s="28"/>
      <c r="M166" s="143" t="s">
        <v>1</v>
      </c>
      <c r="N166" s="144" t="s">
        <v>42</v>
      </c>
      <c r="P166" s="145">
        <f t="shared" si="11"/>
        <v>0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AR166" s="147" t="s">
        <v>134</v>
      </c>
      <c r="AT166" s="147" t="s">
        <v>130</v>
      </c>
      <c r="AU166" s="147" t="s">
        <v>135</v>
      </c>
      <c r="AY166" s="13" t="s">
        <v>128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135</v>
      </c>
      <c r="BK166" s="148">
        <f t="shared" si="19"/>
        <v>0</v>
      </c>
      <c r="BL166" s="13" t="s">
        <v>134</v>
      </c>
      <c r="BM166" s="147" t="s">
        <v>248</v>
      </c>
    </row>
    <row r="167" spans="2:65" s="1" customFormat="1" ht="16.5" customHeight="1">
      <c r="B167" s="28"/>
      <c r="C167" s="149" t="s">
        <v>249</v>
      </c>
      <c r="D167" s="149" t="s">
        <v>150</v>
      </c>
      <c r="E167" s="150" t="s">
        <v>260</v>
      </c>
      <c r="F167" s="151" t="s">
        <v>261</v>
      </c>
      <c r="G167" s="152" t="s">
        <v>170</v>
      </c>
      <c r="H167" s="153">
        <v>57</v>
      </c>
      <c r="I167" s="154"/>
      <c r="J167" s="155">
        <f t="shared" si="10"/>
        <v>0</v>
      </c>
      <c r="K167" s="156"/>
      <c r="L167" s="157"/>
      <c r="M167" s="158" t="s">
        <v>1</v>
      </c>
      <c r="N167" s="159" t="s">
        <v>42</v>
      </c>
      <c r="P167" s="145">
        <f t="shared" si="11"/>
        <v>0</v>
      </c>
      <c r="Q167" s="145">
        <v>0.11</v>
      </c>
      <c r="R167" s="145">
        <f t="shared" si="12"/>
        <v>6.2700000000000005</v>
      </c>
      <c r="S167" s="145">
        <v>0</v>
      </c>
      <c r="T167" s="146">
        <f t="shared" si="13"/>
        <v>0</v>
      </c>
      <c r="AR167" s="147" t="s">
        <v>145</v>
      </c>
      <c r="AT167" s="147" t="s">
        <v>150</v>
      </c>
      <c r="AU167" s="147" t="s">
        <v>135</v>
      </c>
      <c r="AY167" s="13" t="s">
        <v>128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135</v>
      </c>
      <c r="BK167" s="148">
        <f t="shared" si="19"/>
        <v>0</v>
      </c>
      <c r="BL167" s="13" t="s">
        <v>134</v>
      </c>
      <c r="BM167" s="147" t="s">
        <v>252</v>
      </c>
    </row>
    <row r="168" spans="2:65" s="11" customFormat="1" ht="22.8" customHeight="1">
      <c r="B168" s="123"/>
      <c r="D168" s="124" t="s">
        <v>75</v>
      </c>
      <c r="E168" s="133" t="s">
        <v>141</v>
      </c>
      <c r="F168" s="133" t="s">
        <v>263</v>
      </c>
      <c r="I168" s="126"/>
      <c r="J168" s="134">
        <f>BK168</f>
        <v>0</v>
      </c>
      <c r="L168" s="123"/>
      <c r="M168" s="128"/>
      <c r="P168" s="129">
        <f>SUM(P169:P172)</f>
        <v>0</v>
      </c>
      <c r="R168" s="129">
        <f>SUM(R169:R172)</f>
        <v>0.18677999999999995</v>
      </c>
      <c r="T168" s="130">
        <f>SUM(T169:T172)</f>
        <v>0</v>
      </c>
      <c r="AR168" s="124" t="s">
        <v>84</v>
      </c>
      <c r="AT168" s="131" t="s">
        <v>75</v>
      </c>
      <c r="AU168" s="131" t="s">
        <v>84</v>
      </c>
      <c r="AY168" s="124" t="s">
        <v>128</v>
      </c>
      <c r="BK168" s="132">
        <f>SUM(BK169:BK172)</f>
        <v>0</v>
      </c>
    </row>
    <row r="169" spans="2:65" s="1" customFormat="1" ht="37.799999999999997" customHeight="1">
      <c r="B169" s="28"/>
      <c r="C169" s="135" t="s">
        <v>194</v>
      </c>
      <c r="D169" s="135" t="s">
        <v>130</v>
      </c>
      <c r="E169" s="136" t="s">
        <v>265</v>
      </c>
      <c r="F169" s="137" t="s">
        <v>266</v>
      </c>
      <c r="G169" s="138" t="s">
        <v>170</v>
      </c>
      <c r="H169" s="139">
        <v>16.559999999999999</v>
      </c>
      <c r="I169" s="140"/>
      <c r="J169" s="141">
        <f>ROUND(I169*H169,2)</f>
        <v>0</v>
      </c>
      <c r="K169" s="142"/>
      <c r="L169" s="28"/>
      <c r="M169" s="143" t="s">
        <v>1</v>
      </c>
      <c r="N169" s="144" t="s">
        <v>42</v>
      </c>
      <c r="P169" s="145">
        <f>O169*H169</f>
        <v>0</v>
      </c>
      <c r="Q169" s="145">
        <v>6.3997584541062797E-3</v>
      </c>
      <c r="R169" s="145">
        <f>Q169*H169</f>
        <v>0.10597999999999998</v>
      </c>
      <c r="S169" s="145">
        <v>0</v>
      </c>
      <c r="T169" s="146">
        <f>S169*H169</f>
        <v>0</v>
      </c>
      <c r="AR169" s="147" t="s">
        <v>134</v>
      </c>
      <c r="AT169" s="147" t="s">
        <v>130</v>
      </c>
      <c r="AU169" s="147" t="s">
        <v>135</v>
      </c>
      <c r="AY169" s="13" t="s">
        <v>128</v>
      </c>
      <c r="BE169" s="148">
        <f>IF(N169="základná",J169,0)</f>
        <v>0</v>
      </c>
      <c r="BF169" s="148">
        <f>IF(N169="znížená",J169,0)</f>
        <v>0</v>
      </c>
      <c r="BG169" s="148">
        <f>IF(N169="zákl. prenesená",J169,0)</f>
        <v>0</v>
      </c>
      <c r="BH169" s="148">
        <f>IF(N169="zníž. prenesená",J169,0)</f>
        <v>0</v>
      </c>
      <c r="BI169" s="148">
        <f>IF(N169="nulová",J169,0)</f>
        <v>0</v>
      </c>
      <c r="BJ169" s="13" t="s">
        <v>135</v>
      </c>
      <c r="BK169" s="148">
        <f>ROUND(I169*H169,2)</f>
        <v>0</v>
      </c>
      <c r="BL169" s="13" t="s">
        <v>134</v>
      </c>
      <c r="BM169" s="147" t="s">
        <v>255</v>
      </c>
    </row>
    <row r="170" spans="2:65" s="1" customFormat="1" ht="37.799999999999997" customHeight="1">
      <c r="B170" s="28"/>
      <c r="C170" s="135" t="s">
        <v>256</v>
      </c>
      <c r="D170" s="135" t="s">
        <v>130</v>
      </c>
      <c r="E170" s="136" t="s">
        <v>268</v>
      </c>
      <c r="F170" s="137" t="s">
        <v>269</v>
      </c>
      <c r="G170" s="138" t="s">
        <v>170</v>
      </c>
      <c r="H170" s="139">
        <v>16.559999999999999</v>
      </c>
      <c r="I170" s="140"/>
      <c r="J170" s="141">
        <f>ROUND(I170*H170,2)</f>
        <v>0</v>
      </c>
      <c r="K170" s="142"/>
      <c r="L170" s="28"/>
      <c r="M170" s="143" t="s">
        <v>1</v>
      </c>
      <c r="N170" s="144" t="s">
        <v>42</v>
      </c>
      <c r="P170" s="145">
        <f>O170*H170</f>
        <v>0</v>
      </c>
      <c r="Q170" s="145">
        <v>1.4975845410628E-4</v>
      </c>
      <c r="R170" s="145">
        <f>Q170*H170</f>
        <v>2.4799999999999965E-3</v>
      </c>
      <c r="S170" s="145">
        <v>0</v>
      </c>
      <c r="T170" s="146">
        <f>S170*H170</f>
        <v>0</v>
      </c>
      <c r="AR170" s="147" t="s">
        <v>134</v>
      </c>
      <c r="AT170" s="147" t="s">
        <v>130</v>
      </c>
      <c r="AU170" s="147" t="s">
        <v>135</v>
      </c>
      <c r="AY170" s="13" t="s">
        <v>128</v>
      </c>
      <c r="BE170" s="148">
        <f>IF(N170="základná",J170,0)</f>
        <v>0</v>
      </c>
      <c r="BF170" s="148">
        <f>IF(N170="znížená",J170,0)</f>
        <v>0</v>
      </c>
      <c r="BG170" s="148">
        <f>IF(N170="zákl. prenesená",J170,0)</f>
        <v>0</v>
      </c>
      <c r="BH170" s="148">
        <f>IF(N170="zníž. prenesená",J170,0)</f>
        <v>0</v>
      </c>
      <c r="BI170" s="148">
        <f>IF(N170="nulová",J170,0)</f>
        <v>0</v>
      </c>
      <c r="BJ170" s="13" t="s">
        <v>135</v>
      </c>
      <c r="BK170" s="148">
        <f>ROUND(I170*H170,2)</f>
        <v>0</v>
      </c>
      <c r="BL170" s="13" t="s">
        <v>134</v>
      </c>
      <c r="BM170" s="147" t="s">
        <v>259</v>
      </c>
    </row>
    <row r="171" spans="2:65" s="1" customFormat="1" ht="24.15" customHeight="1">
      <c r="B171" s="28"/>
      <c r="C171" s="135" t="s">
        <v>197</v>
      </c>
      <c r="D171" s="135" t="s">
        <v>130</v>
      </c>
      <c r="E171" s="136" t="s">
        <v>272</v>
      </c>
      <c r="F171" s="137" t="s">
        <v>273</v>
      </c>
      <c r="G171" s="138" t="s">
        <v>170</v>
      </c>
      <c r="H171" s="139">
        <v>16.559999999999999</v>
      </c>
      <c r="I171" s="140"/>
      <c r="J171" s="141">
        <f>ROUND(I171*H171,2)</f>
        <v>0</v>
      </c>
      <c r="K171" s="142"/>
      <c r="L171" s="28"/>
      <c r="M171" s="143" t="s">
        <v>1</v>
      </c>
      <c r="N171" s="144" t="s">
        <v>42</v>
      </c>
      <c r="P171" s="145">
        <f>O171*H171</f>
        <v>0</v>
      </c>
      <c r="Q171" s="145">
        <v>4.1497584541062803E-3</v>
      </c>
      <c r="R171" s="145">
        <f>Q171*H171</f>
        <v>6.8719999999999989E-2</v>
      </c>
      <c r="S171" s="145">
        <v>0</v>
      </c>
      <c r="T171" s="146">
        <f>S171*H171</f>
        <v>0</v>
      </c>
      <c r="AR171" s="147" t="s">
        <v>134</v>
      </c>
      <c r="AT171" s="147" t="s">
        <v>130</v>
      </c>
      <c r="AU171" s="147" t="s">
        <v>135</v>
      </c>
      <c r="AY171" s="13" t="s">
        <v>128</v>
      </c>
      <c r="BE171" s="148">
        <f>IF(N171="základná",J171,0)</f>
        <v>0</v>
      </c>
      <c r="BF171" s="148">
        <f>IF(N171="znížená",J171,0)</f>
        <v>0</v>
      </c>
      <c r="BG171" s="148">
        <f>IF(N171="zákl. prenesená",J171,0)</f>
        <v>0</v>
      </c>
      <c r="BH171" s="148">
        <f>IF(N171="zníž. prenesená",J171,0)</f>
        <v>0</v>
      </c>
      <c r="BI171" s="148">
        <f>IF(N171="nulová",J171,0)</f>
        <v>0</v>
      </c>
      <c r="BJ171" s="13" t="s">
        <v>135</v>
      </c>
      <c r="BK171" s="148">
        <f>ROUND(I171*H171,2)</f>
        <v>0</v>
      </c>
      <c r="BL171" s="13" t="s">
        <v>134</v>
      </c>
      <c r="BM171" s="147" t="s">
        <v>262</v>
      </c>
    </row>
    <row r="172" spans="2:65" s="1" customFormat="1" ht="24.15" customHeight="1">
      <c r="B172" s="28"/>
      <c r="C172" s="135" t="s">
        <v>264</v>
      </c>
      <c r="D172" s="135" t="s">
        <v>130</v>
      </c>
      <c r="E172" s="136" t="s">
        <v>275</v>
      </c>
      <c r="F172" s="137" t="s">
        <v>276</v>
      </c>
      <c r="G172" s="138" t="s">
        <v>170</v>
      </c>
      <c r="H172" s="139">
        <v>16.559999999999999</v>
      </c>
      <c r="I172" s="140"/>
      <c r="J172" s="141">
        <f>ROUND(I172*H172,2)</f>
        <v>0</v>
      </c>
      <c r="K172" s="142"/>
      <c r="L172" s="28"/>
      <c r="M172" s="143" t="s">
        <v>1</v>
      </c>
      <c r="N172" s="144" t="s">
        <v>42</v>
      </c>
      <c r="P172" s="145">
        <f>O172*H172</f>
        <v>0</v>
      </c>
      <c r="Q172" s="145">
        <v>5.79710144927536E-4</v>
      </c>
      <c r="R172" s="145">
        <f>Q172*H172</f>
        <v>9.5999999999999957E-3</v>
      </c>
      <c r="S172" s="145">
        <v>0</v>
      </c>
      <c r="T172" s="146">
        <f>S172*H172</f>
        <v>0</v>
      </c>
      <c r="AR172" s="147" t="s">
        <v>134</v>
      </c>
      <c r="AT172" s="147" t="s">
        <v>130</v>
      </c>
      <c r="AU172" s="147" t="s">
        <v>135</v>
      </c>
      <c r="AY172" s="13" t="s">
        <v>128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3" t="s">
        <v>135</v>
      </c>
      <c r="BK172" s="148">
        <f>ROUND(I172*H172,2)</f>
        <v>0</v>
      </c>
      <c r="BL172" s="13" t="s">
        <v>134</v>
      </c>
      <c r="BM172" s="147" t="s">
        <v>267</v>
      </c>
    </row>
    <row r="173" spans="2:65" s="11" customFormat="1" ht="22.8" customHeight="1">
      <c r="B173" s="123"/>
      <c r="D173" s="124" t="s">
        <v>75</v>
      </c>
      <c r="E173" s="133" t="s">
        <v>161</v>
      </c>
      <c r="F173" s="133" t="s">
        <v>278</v>
      </c>
      <c r="I173" s="126"/>
      <c r="J173" s="134">
        <f>BK173</f>
        <v>0</v>
      </c>
      <c r="L173" s="123"/>
      <c r="M173" s="128"/>
      <c r="P173" s="129">
        <f>SUM(P174:P188)</f>
        <v>0</v>
      </c>
      <c r="R173" s="129">
        <f>SUM(R174:R188)</f>
        <v>0.95469999999999988</v>
      </c>
      <c r="T173" s="130">
        <f>SUM(T174:T188)</f>
        <v>0</v>
      </c>
      <c r="AR173" s="124" t="s">
        <v>84</v>
      </c>
      <c r="AT173" s="131" t="s">
        <v>75</v>
      </c>
      <c r="AU173" s="131" t="s">
        <v>84</v>
      </c>
      <c r="AY173" s="124" t="s">
        <v>128</v>
      </c>
      <c r="BK173" s="132">
        <f>SUM(BK174:BK188)</f>
        <v>0</v>
      </c>
    </row>
    <row r="174" spans="2:65" s="1" customFormat="1" ht="33" customHeight="1">
      <c r="B174" s="28"/>
      <c r="C174" s="135" t="s">
        <v>201</v>
      </c>
      <c r="D174" s="135" t="s">
        <v>130</v>
      </c>
      <c r="E174" s="136" t="s">
        <v>472</v>
      </c>
      <c r="F174" s="137" t="s">
        <v>473</v>
      </c>
      <c r="G174" s="138" t="s">
        <v>282</v>
      </c>
      <c r="H174" s="139">
        <v>1</v>
      </c>
      <c r="I174" s="140"/>
      <c r="J174" s="141">
        <f t="shared" ref="J174:J188" si="20">ROUND(I174*H174,2)</f>
        <v>0</v>
      </c>
      <c r="K174" s="142"/>
      <c r="L174" s="28"/>
      <c r="M174" s="143" t="s">
        <v>1</v>
      </c>
      <c r="N174" s="144" t="s">
        <v>42</v>
      </c>
      <c r="P174" s="145">
        <f t="shared" ref="P174:P188" si="21">O174*H174</f>
        <v>0</v>
      </c>
      <c r="Q174" s="145">
        <v>1.9259999999999999E-2</v>
      </c>
      <c r="R174" s="145">
        <f t="shared" ref="R174:R188" si="22">Q174*H174</f>
        <v>1.9259999999999999E-2</v>
      </c>
      <c r="S174" s="145">
        <v>0</v>
      </c>
      <c r="T174" s="146">
        <f t="shared" ref="T174:T188" si="23">S174*H174</f>
        <v>0</v>
      </c>
      <c r="AR174" s="147" t="s">
        <v>134</v>
      </c>
      <c r="AT174" s="147" t="s">
        <v>130</v>
      </c>
      <c r="AU174" s="147" t="s">
        <v>135</v>
      </c>
      <c r="AY174" s="13" t="s">
        <v>128</v>
      </c>
      <c r="BE174" s="148">
        <f t="shared" ref="BE174:BE188" si="24">IF(N174="základná",J174,0)</f>
        <v>0</v>
      </c>
      <c r="BF174" s="148">
        <f t="shared" ref="BF174:BF188" si="25">IF(N174="znížená",J174,0)</f>
        <v>0</v>
      </c>
      <c r="BG174" s="148">
        <f t="shared" ref="BG174:BG188" si="26">IF(N174="zákl. prenesená",J174,0)</f>
        <v>0</v>
      </c>
      <c r="BH174" s="148">
        <f t="shared" ref="BH174:BH188" si="27">IF(N174="zníž. prenesená",J174,0)</f>
        <v>0</v>
      </c>
      <c r="BI174" s="148">
        <f t="shared" ref="BI174:BI188" si="28">IF(N174="nulová",J174,0)</f>
        <v>0</v>
      </c>
      <c r="BJ174" s="13" t="s">
        <v>135</v>
      </c>
      <c r="BK174" s="148">
        <f t="shared" ref="BK174:BK188" si="29">ROUND(I174*H174,2)</f>
        <v>0</v>
      </c>
      <c r="BL174" s="13" t="s">
        <v>134</v>
      </c>
      <c r="BM174" s="147" t="s">
        <v>270</v>
      </c>
    </row>
    <row r="175" spans="2:65" s="1" customFormat="1" ht="24.15" customHeight="1">
      <c r="B175" s="28"/>
      <c r="C175" s="149" t="s">
        <v>271</v>
      </c>
      <c r="D175" s="149" t="s">
        <v>150</v>
      </c>
      <c r="E175" s="150" t="s">
        <v>474</v>
      </c>
      <c r="F175" s="151" t="s">
        <v>475</v>
      </c>
      <c r="G175" s="152" t="s">
        <v>144</v>
      </c>
      <c r="H175" s="153">
        <v>1</v>
      </c>
      <c r="I175" s="154"/>
      <c r="J175" s="155">
        <f t="shared" si="20"/>
        <v>0</v>
      </c>
      <c r="K175" s="156"/>
      <c r="L175" s="157"/>
      <c r="M175" s="158" t="s">
        <v>1</v>
      </c>
      <c r="N175" s="159" t="s">
        <v>42</v>
      </c>
      <c r="P175" s="145">
        <f t="shared" si="21"/>
        <v>0</v>
      </c>
      <c r="Q175" s="145">
        <v>0.26</v>
      </c>
      <c r="R175" s="145">
        <f t="shared" si="22"/>
        <v>0.26</v>
      </c>
      <c r="S175" s="145">
        <v>0</v>
      </c>
      <c r="T175" s="146">
        <f t="shared" si="23"/>
        <v>0</v>
      </c>
      <c r="AR175" s="147" t="s">
        <v>145</v>
      </c>
      <c r="AT175" s="147" t="s">
        <v>150</v>
      </c>
      <c r="AU175" s="147" t="s">
        <v>135</v>
      </c>
      <c r="AY175" s="13" t="s">
        <v>128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3" t="s">
        <v>135</v>
      </c>
      <c r="BK175" s="148">
        <f t="shared" si="29"/>
        <v>0</v>
      </c>
      <c r="BL175" s="13" t="s">
        <v>134</v>
      </c>
      <c r="BM175" s="147" t="s">
        <v>274</v>
      </c>
    </row>
    <row r="176" spans="2:65" s="1" customFormat="1" ht="37.799999999999997" customHeight="1">
      <c r="B176" s="28"/>
      <c r="C176" s="135" t="s">
        <v>204</v>
      </c>
      <c r="D176" s="135" t="s">
        <v>130</v>
      </c>
      <c r="E176" s="136" t="s">
        <v>476</v>
      </c>
      <c r="F176" s="137" t="s">
        <v>477</v>
      </c>
      <c r="G176" s="138" t="s">
        <v>282</v>
      </c>
      <c r="H176" s="139">
        <v>1</v>
      </c>
      <c r="I176" s="140"/>
      <c r="J176" s="141">
        <f t="shared" si="20"/>
        <v>0</v>
      </c>
      <c r="K176" s="142"/>
      <c r="L176" s="28"/>
      <c r="M176" s="143" t="s">
        <v>1</v>
      </c>
      <c r="N176" s="144" t="s">
        <v>42</v>
      </c>
      <c r="P176" s="145">
        <f t="shared" si="21"/>
        <v>0</v>
      </c>
      <c r="Q176" s="145">
        <v>1.9259999999999999E-2</v>
      </c>
      <c r="R176" s="145">
        <f t="shared" si="22"/>
        <v>1.9259999999999999E-2</v>
      </c>
      <c r="S176" s="145">
        <v>0</v>
      </c>
      <c r="T176" s="146">
        <f t="shared" si="23"/>
        <v>0</v>
      </c>
      <c r="AR176" s="147" t="s">
        <v>134</v>
      </c>
      <c r="AT176" s="147" t="s">
        <v>130</v>
      </c>
      <c r="AU176" s="147" t="s">
        <v>135</v>
      </c>
      <c r="AY176" s="13" t="s">
        <v>128</v>
      </c>
      <c r="BE176" s="148">
        <f t="shared" si="24"/>
        <v>0</v>
      </c>
      <c r="BF176" s="148">
        <f t="shared" si="25"/>
        <v>0</v>
      </c>
      <c r="BG176" s="148">
        <f t="shared" si="26"/>
        <v>0</v>
      </c>
      <c r="BH176" s="148">
        <f t="shared" si="27"/>
        <v>0</v>
      </c>
      <c r="BI176" s="148">
        <f t="shared" si="28"/>
        <v>0</v>
      </c>
      <c r="BJ176" s="13" t="s">
        <v>135</v>
      </c>
      <c r="BK176" s="148">
        <f t="shared" si="29"/>
        <v>0</v>
      </c>
      <c r="BL176" s="13" t="s">
        <v>134</v>
      </c>
      <c r="BM176" s="147" t="s">
        <v>277</v>
      </c>
    </row>
    <row r="177" spans="2:65" s="1" customFormat="1" ht="33" customHeight="1">
      <c r="B177" s="28"/>
      <c r="C177" s="149" t="s">
        <v>279</v>
      </c>
      <c r="D177" s="149" t="s">
        <v>150</v>
      </c>
      <c r="E177" s="150" t="s">
        <v>478</v>
      </c>
      <c r="F177" s="151" t="s">
        <v>479</v>
      </c>
      <c r="G177" s="152" t="s">
        <v>144</v>
      </c>
      <c r="H177" s="153">
        <v>1</v>
      </c>
      <c r="I177" s="154"/>
      <c r="J177" s="155">
        <f t="shared" si="20"/>
        <v>0</v>
      </c>
      <c r="K177" s="156"/>
      <c r="L177" s="157"/>
      <c r="M177" s="158" t="s">
        <v>1</v>
      </c>
      <c r="N177" s="159" t="s">
        <v>42</v>
      </c>
      <c r="P177" s="145">
        <f t="shared" si="21"/>
        <v>0</v>
      </c>
      <c r="Q177" s="145">
        <v>0.26</v>
      </c>
      <c r="R177" s="145">
        <f t="shared" si="22"/>
        <v>0.26</v>
      </c>
      <c r="S177" s="145">
        <v>0</v>
      </c>
      <c r="T177" s="146">
        <f t="shared" si="23"/>
        <v>0</v>
      </c>
      <c r="AR177" s="147" t="s">
        <v>145</v>
      </c>
      <c r="AT177" s="147" t="s">
        <v>150</v>
      </c>
      <c r="AU177" s="147" t="s">
        <v>135</v>
      </c>
      <c r="AY177" s="13" t="s">
        <v>128</v>
      </c>
      <c r="BE177" s="148">
        <f t="shared" si="24"/>
        <v>0</v>
      </c>
      <c r="BF177" s="148">
        <f t="shared" si="25"/>
        <v>0</v>
      </c>
      <c r="BG177" s="148">
        <f t="shared" si="26"/>
        <v>0</v>
      </c>
      <c r="BH177" s="148">
        <f t="shared" si="27"/>
        <v>0</v>
      </c>
      <c r="BI177" s="148">
        <f t="shared" si="28"/>
        <v>0</v>
      </c>
      <c r="BJ177" s="13" t="s">
        <v>135</v>
      </c>
      <c r="BK177" s="148">
        <f t="shared" si="29"/>
        <v>0</v>
      </c>
      <c r="BL177" s="13" t="s">
        <v>134</v>
      </c>
      <c r="BM177" s="147" t="s">
        <v>283</v>
      </c>
    </row>
    <row r="178" spans="2:65" s="1" customFormat="1" ht="37.799999999999997" customHeight="1">
      <c r="B178" s="28"/>
      <c r="C178" s="135" t="s">
        <v>208</v>
      </c>
      <c r="D178" s="135" t="s">
        <v>130</v>
      </c>
      <c r="E178" s="136" t="s">
        <v>480</v>
      </c>
      <c r="F178" s="137" t="s">
        <v>481</v>
      </c>
      <c r="G178" s="138" t="s">
        <v>282</v>
      </c>
      <c r="H178" s="139">
        <v>1</v>
      </c>
      <c r="I178" s="140"/>
      <c r="J178" s="141">
        <f t="shared" si="20"/>
        <v>0</v>
      </c>
      <c r="K178" s="142"/>
      <c r="L178" s="28"/>
      <c r="M178" s="143" t="s">
        <v>1</v>
      </c>
      <c r="N178" s="144" t="s">
        <v>42</v>
      </c>
      <c r="P178" s="145">
        <f t="shared" si="21"/>
        <v>0</v>
      </c>
      <c r="Q178" s="145">
        <v>1.9259999999999999E-2</v>
      </c>
      <c r="R178" s="145">
        <f t="shared" si="22"/>
        <v>1.9259999999999999E-2</v>
      </c>
      <c r="S178" s="145">
        <v>0</v>
      </c>
      <c r="T178" s="146">
        <f t="shared" si="23"/>
        <v>0</v>
      </c>
      <c r="AR178" s="147" t="s">
        <v>134</v>
      </c>
      <c r="AT178" s="147" t="s">
        <v>130</v>
      </c>
      <c r="AU178" s="147" t="s">
        <v>135</v>
      </c>
      <c r="AY178" s="13" t="s">
        <v>128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135</v>
      </c>
      <c r="BK178" s="148">
        <f t="shared" si="29"/>
        <v>0</v>
      </c>
      <c r="BL178" s="13" t="s">
        <v>134</v>
      </c>
      <c r="BM178" s="147" t="s">
        <v>290</v>
      </c>
    </row>
    <row r="179" spans="2:65" s="1" customFormat="1" ht="37.799999999999997" customHeight="1">
      <c r="B179" s="28"/>
      <c r="C179" s="149" t="s">
        <v>291</v>
      </c>
      <c r="D179" s="149" t="s">
        <v>150</v>
      </c>
      <c r="E179" s="150" t="s">
        <v>482</v>
      </c>
      <c r="F179" s="151" t="s">
        <v>483</v>
      </c>
      <c r="G179" s="152" t="s">
        <v>144</v>
      </c>
      <c r="H179" s="153">
        <v>1</v>
      </c>
      <c r="I179" s="154"/>
      <c r="J179" s="155">
        <f t="shared" si="20"/>
        <v>0</v>
      </c>
      <c r="K179" s="156"/>
      <c r="L179" s="157"/>
      <c r="M179" s="158" t="s">
        <v>1</v>
      </c>
      <c r="N179" s="159" t="s">
        <v>42</v>
      </c>
      <c r="P179" s="145">
        <f t="shared" si="21"/>
        <v>0</v>
      </c>
      <c r="Q179" s="145">
        <v>0.09</v>
      </c>
      <c r="R179" s="145">
        <f t="shared" si="22"/>
        <v>0.09</v>
      </c>
      <c r="S179" s="145">
        <v>0</v>
      </c>
      <c r="T179" s="146">
        <f t="shared" si="23"/>
        <v>0</v>
      </c>
      <c r="AR179" s="147" t="s">
        <v>145</v>
      </c>
      <c r="AT179" s="147" t="s">
        <v>150</v>
      </c>
      <c r="AU179" s="147" t="s">
        <v>135</v>
      </c>
      <c r="AY179" s="13" t="s">
        <v>128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135</v>
      </c>
      <c r="BK179" s="148">
        <f t="shared" si="29"/>
        <v>0</v>
      </c>
      <c r="BL179" s="13" t="s">
        <v>134</v>
      </c>
      <c r="BM179" s="147" t="s">
        <v>294</v>
      </c>
    </row>
    <row r="180" spans="2:65" s="1" customFormat="1" ht="37.799999999999997" customHeight="1">
      <c r="B180" s="28"/>
      <c r="C180" s="135" t="s">
        <v>211</v>
      </c>
      <c r="D180" s="135" t="s">
        <v>130</v>
      </c>
      <c r="E180" s="136" t="s">
        <v>484</v>
      </c>
      <c r="F180" s="137" t="s">
        <v>485</v>
      </c>
      <c r="G180" s="138" t="s">
        <v>282</v>
      </c>
      <c r="H180" s="139">
        <v>1</v>
      </c>
      <c r="I180" s="140"/>
      <c r="J180" s="141">
        <f t="shared" si="20"/>
        <v>0</v>
      </c>
      <c r="K180" s="142"/>
      <c r="L180" s="28"/>
      <c r="M180" s="143" t="s">
        <v>1</v>
      </c>
      <c r="N180" s="144" t="s">
        <v>42</v>
      </c>
      <c r="P180" s="145">
        <f t="shared" si="21"/>
        <v>0</v>
      </c>
      <c r="Q180" s="145">
        <v>1.9259999999999999E-2</v>
      </c>
      <c r="R180" s="145">
        <f t="shared" si="22"/>
        <v>1.9259999999999999E-2</v>
      </c>
      <c r="S180" s="145">
        <v>0</v>
      </c>
      <c r="T180" s="146">
        <f t="shared" si="23"/>
        <v>0</v>
      </c>
      <c r="AR180" s="147" t="s">
        <v>134</v>
      </c>
      <c r="AT180" s="147" t="s">
        <v>130</v>
      </c>
      <c r="AU180" s="147" t="s">
        <v>135</v>
      </c>
      <c r="AY180" s="13" t="s">
        <v>128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135</v>
      </c>
      <c r="BK180" s="148">
        <f t="shared" si="29"/>
        <v>0</v>
      </c>
      <c r="BL180" s="13" t="s">
        <v>134</v>
      </c>
      <c r="BM180" s="147" t="s">
        <v>297</v>
      </c>
    </row>
    <row r="181" spans="2:65" s="1" customFormat="1" ht="24.15" customHeight="1">
      <c r="B181" s="28"/>
      <c r="C181" s="149" t="s">
        <v>298</v>
      </c>
      <c r="D181" s="149" t="s">
        <v>150</v>
      </c>
      <c r="E181" s="150" t="s">
        <v>486</v>
      </c>
      <c r="F181" s="151" t="s">
        <v>487</v>
      </c>
      <c r="G181" s="152" t="s">
        <v>144</v>
      </c>
      <c r="H181" s="153">
        <v>1</v>
      </c>
      <c r="I181" s="154"/>
      <c r="J181" s="155">
        <f t="shared" si="20"/>
        <v>0</v>
      </c>
      <c r="K181" s="156"/>
      <c r="L181" s="157"/>
      <c r="M181" s="158" t="s">
        <v>1</v>
      </c>
      <c r="N181" s="159" t="s">
        <v>42</v>
      </c>
      <c r="P181" s="145">
        <f t="shared" si="21"/>
        <v>0</v>
      </c>
      <c r="Q181" s="145">
        <v>0.09</v>
      </c>
      <c r="R181" s="145">
        <f t="shared" si="22"/>
        <v>0.09</v>
      </c>
      <c r="S181" s="145">
        <v>0</v>
      </c>
      <c r="T181" s="146">
        <f t="shared" si="23"/>
        <v>0</v>
      </c>
      <c r="AR181" s="147" t="s">
        <v>145</v>
      </c>
      <c r="AT181" s="147" t="s">
        <v>150</v>
      </c>
      <c r="AU181" s="147" t="s">
        <v>135</v>
      </c>
      <c r="AY181" s="13" t="s">
        <v>128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135</v>
      </c>
      <c r="BK181" s="148">
        <f t="shared" si="29"/>
        <v>0</v>
      </c>
      <c r="BL181" s="13" t="s">
        <v>134</v>
      </c>
      <c r="BM181" s="147" t="s">
        <v>301</v>
      </c>
    </row>
    <row r="182" spans="2:65" s="1" customFormat="1" ht="33" customHeight="1">
      <c r="B182" s="28"/>
      <c r="C182" s="135" t="s">
        <v>215</v>
      </c>
      <c r="D182" s="135" t="s">
        <v>130</v>
      </c>
      <c r="E182" s="136" t="s">
        <v>488</v>
      </c>
      <c r="F182" s="137" t="s">
        <v>489</v>
      </c>
      <c r="G182" s="138" t="s">
        <v>282</v>
      </c>
      <c r="H182" s="139">
        <v>1</v>
      </c>
      <c r="I182" s="140"/>
      <c r="J182" s="141">
        <f t="shared" si="20"/>
        <v>0</v>
      </c>
      <c r="K182" s="142"/>
      <c r="L182" s="28"/>
      <c r="M182" s="143" t="s">
        <v>1</v>
      </c>
      <c r="N182" s="144" t="s">
        <v>42</v>
      </c>
      <c r="P182" s="145">
        <f t="shared" si="21"/>
        <v>0</v>
      </c>
      <c r="Q182" s="145">
        <v>5.4999999999999997E-3</v>
      </c>
      <c r="R182" s="145">
        <f t="shared" si="22"/>
        <v>5.4999999999999997E-3</v>
      </c>
      <c r="S182" s="145">
        <v>0</v>
      </c>
      <c r="T182" s="146">
        <f t="shared" si="23"/>
        <v>0</v>
      </c>
      <c r="AR182" s="147" t="s">
        <v>134</v>
      </c>
      <c r="AT182" s="147" t="s">
        <v>130</v>
      </c>
      <c r="AU182" s="147" t="s">
        <v>135</v>
      </c>
      <c r="AY182" s="13" t="s">
        <v>128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135</v>
      </c>
      <c r="BK182" s="148">
        <f t="shared" si="29"/>
        <v>0</v>
      </c>
      <c r="BL182" s="13" t="s">
        <v>134</v>
      </c>
      <c r="BM182" s="147" t="s">
        <v>304</v>
      </c>
    </row>
    <row r="183" spans="2:65" s="1" customFormat="1" ht="21.75" customHeight="1">
      <c r="B183" s="28"/>
      <c r="C183" s="149" t="s">
        <v>305</v>
      </c>
      <c r="D183" s="149" t="s">
        <v>150</v>
      </c>
      <c r="E183" s="150" t="s">
        <v>490</v>
      </c>
      <c r="F183" s="151" t="s">
        <v>491</v>
      </c>
      <c r="G183" s="152" t="s">
        <v>144</v>
      </c>
      <c r="H183" s="153">
        <v>1</v>
      </c>
      <c r="I183" s="154"/>
      <c r="J183" s="155">
        <f t="shared" si="20"/>
        <v>0</v>
      </c>
      <c r="K183" s="156"/>
      <c r="L183" s="157"/>
      <c r="M183" s="158" t="s">
        <v>1</v>
      </c>
      <c r="N183" s="159" t="s">
        <v>42</v>
      </c>
      <c r="P183" s="145">
        <f t="shared" si="21"/>
        <v>0</v>
      </c>
      <c r="Q183" s="145">
        <v>5.5E-2</v>
      </c>
      <c r="R183" s="145">
        <f t="shared" si="22"/>
        <v>5.5E-2</v>
      </c>
      <c r="S183" s="145">
        <v>0</v>
      </c>
      <c r="T183" s="146">
        <f t="shared" si="23"/>
        <v>0</v>
      </c>
      <c r="AR183" s="147" t="s">
        <v>145</v>
      </c>
      <c r="AT183" s="147" t="s">
        <v>150</v>
      </c>
      <c r="AU183" s="147" t="s">
        <v>135</v>
      </c>
      <c r="AY183" s="13" t="s">
        <v>128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135</v>
      </c>
      <c r="BK183" s="148">
        <f t="shared" si="29"/>
        <v>0</v>
      </c>
      <c r="BL183" s="13" t="s">
        <v>134</v>
      </c>
      <c r="BM183" s="147" t="s">
        <v>308</v>
      </c>
    </row>
    <row r="184" spans="2:65" s="1" customFormat="1" ht="37.799999999999997" customHeight="1">
      <c r="B184" s="28"/>
      <c r="C184" s="135" t="s">
        <v>218</v>
      </c>
      <c r="D184" s="135" t="s">
        <v>130</v>
      </c>
      <c r="E184" s="136" t="s">
        <v>309</v>
      </c>
      <c r="F184" s="137" t="s">
        <v>310</v>
      </c>
      <c r="G184" s="138" t="s">
        <v>282</v>
      </c>
      <c r="H184" s="139">
        <v>1</v>
      </c>
      <c r="I184" s="140"/>
      <c r="J184" s="141">
        <f t="shared" si="20"/>
        <v>0</v>
      </c>
      <c r="K184" s="142"/>
      <c r="L184" s="28"/>
      <c r="M184" s="143" t="s">
        <v>1</v>
      </c>
      <c r="N184" s="144" t="s">
        <v>42</v>
      </c>
      <c r="P184" s="145">
        <f t="shared" si="21"/>
        <v>0</v>
      </c>
      <c r="Q184" s="145">
        <v>2.7499999999999998E-3</v>
      </c>
      <c r="R184" s="145">
        <f t="shared" si="22"/>
        <v>2.7499999999999998E-3</v>
      </c>
      <c r="S184" s="145">
        <v>0</v>
      </c>
      <c r="T184" s="146">
        <f t="shared" si="23"/>
        <v>0</v>
      </c>
      <c r="AR184" s="147" t="s">
        <v>134</v>
      </c>
      <c r="AT184" s="147" t="s">
        <v>130</v>
      </c>
      <c r="AU184" s="147" t="s">
        <v>135</v>
      </c>
      <c r="AY184" s="13" t="s">
        <v>128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135</v>
      </c>
      <c r="BK184" s="148">
        <f t="shared" si="29"/>
        <v>0</v>
      </c>
      <c r="BL184" s="13" t="s">
        <v>134</v>
      </c>
      <c r="BM184" s="147" t="s">
        <v>311</v>
      </c>
    </row>
    <row r="185" spans="2:65" s="1" customFormat="1" ht="33" customHeight="1">
      <c r="B185" s="28"/>
      <c r="C185" s="149" t="s">
        <v>312</v>
      </c>
      <c r="D185" s="149" t="s">
        <v>150</v>
      </c>
      <c r="E185" s="150" t="s">
        <v>313</v>
      </c>
      <c r="F185" s="151" t="s">
        <v>314</v>
      </c>
      <c r="G185" s="152" t="s">
        <v>144</v>
      </c>
      <c r="H185" s="153">
        <v>1</v>
      </c>
      <c r="I185" s="154"/>
      <c r="J185" s="155">
        <f t="shared" si="20"/>
        <v>0</v>
      </c>
      <c r="K185" s="156"/>
      <c r="L185" s="157"/>
      <c r="M185" s="158" t="s">
        <v>1</v>
      </c>
      <c r="N185" s="159" t="s">
        <v>42</v>
      </c>
      <c r="P185" s="145">
        <f t="shared" si="21"/>
        <v>0</v>
      </c>
      <c r="Q185" s="145">
        <v>0.02</v>
      </c>
      <c r="R185" s="145">
        <f t="shared" si="22"/>
        <v>0.02</v>
      </c>
      <c r="S185" s="145">
        <v>0</v>
      </c>
      <c r="T185" s="146">
        <f t="shared" si="23"/>
        <v>0</v>
      </c>
      <c r="AR185" s="147" t="s">
        <v>145</v>
      </c>
      <c r="AT185" s="147" t="s">
        <v>150</v>
      </c>
      <c r="AU185" s="147" t="s">
        <v>135</v>
      </c>
      <c r="AY185" s="13" t="s">
        <v>128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3" t="s">
        <v>135</v>
      </c>
      <c r="BK185" s="148">
        <f t="shared" si="29"/>
        <v>0</v>
      </c>
      <c r="BL185" s="13" t="s">
        <v>134</v>
      </c>
      <c r="BM185" s="147" t="s">
        <v>315</v>
      </c>
    </row>
    <row r="186" spans="2:65" s="1" customFormat="1" ht="24.15" customHeight="1">
      <c r="B186" s="28"/>
      <c r="C186" s="135" t="s">
        <v>222</v>
      </c>
      <c r="D186" s="135" t="s">
        <v>130</v>
      </c>
      <c r="E186" s="136" t="s">
        <v>358</v>
      </c>
      <c r="F186" s="137" t="s">
        <v>359</v>
      </c>
      <c r="G186" s="138" t="s">
        <v>144</v>
      </c>
      <c r="H186" s="139">
        <v>3</v>
      </c>
      <c r="I186" s="140"/>
      <c r="J186" s="141">
        <f t="shared" si="20"/>
        <v>0</v>
      </c>
      <c r="K186" s="142"/>
      <c r="L186" s="28"/>
      <c r="M186" s="143" t="s">
        <v>1</v>
      </c>
      <c r="N186" s="144" t="s">
        <v>42</v>
      </c>
      <c r="P186" s="145">
        <f t="shared" si="21"/>
        <v>0</v>
      </c>
      <c r="Q186" s="145">
        <v>4.6999999999999999E-4</v>
      </c>
      <c r="R186" s="145">
        <f t="shared" si="22"/>
        <v>1.41E-3</v>
      </c>
      <c r="S186" s="145">
        <v>0</v>
      </c>
      <c r="T186" s="146">
        <f t="shared" si="23"/>
        <v>0</v>
      </c>
      <c r="AR186" s="147" t="s">
        <v>134</v>
      </c>
      <c r="AT186" s="147" t="s">
        <v>130</v>
      </c>
      <c r="AU186" s="147" t="s">
        <v>135</v>
      </c>
      <c r="AY186" s="13" t="s">
        <v>128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13" t="s">
        <v>135</v>
      </c>
      <c r="BK186" s="148">
        <f t="shared" si="29"/>
        <v>0</v>
      </c>
      <c r="BL186" s="13" t="s">
        <v>134</v>
      </c>
      <c r="BM186" s="147" t="s">
        <v>318</v>
      </c>
    </row>
    <row r="187" spans="2:65" s="1" customFormat="1" ht="49.05" customHeight="1">
      <c r="B187" s="28"/>
      <c r="C187" s="149" t="s">
        <v>319</v>
      </c>
      <c r="D187" s="149" t="s">
        <v>150</v>
      </c>
      <c r="E187" s="150" t="s">
        <v>361</v>
      </c>
      <c r="F187" s="151" t="s">
        <v>362</v>
      </c>
      <c r="G187" s="152" t="s">
        <v>144</v>
      </c>
      <c r="H187" s="153">
        <v>3</v>
      </c>
      <c r="I187" s="154"/>
      <c r="J187" s="155">
        <f t="shared" si="20"/>
        <v>0</v>
      </c>
      <c r="K187" s="156"/>
      <c r="L187" s="157"/>
      <c r="M187" s="158" t="s">
        <v>1</v>
      </c>
      <c r="N187" s="159" t="s">
        <v>42</v>
      </c>
      <c r="P187" s="145">
        <f t="shared" si="21"/>
        <v>0</v>
      </c>
      <c r="Q187" s="145">
        <v>3.1E-2</v>
      </c>
      <c r="R187" s="145">
        <f t="shared" si="22"/>
        <v>9.2999999999999999E-2</v>
      </c>
      <c r="S187" s="145">
        <v>0</v>
      </c>
      <c r="T187" s="146">
        <f t="shared" si="23"/>
        <v>0</v>
      </c>
      <c r="AR187" s="147" t="s">
        <v>145</v>
      </c>
      <c r="AT187" s="147" t="s">
        <v>150</v>
      </c>
      <c r="AU187" s="147" t="s">
        <v>135</v>
      </c>
      <c r="AY187" s="13" t="s">
        <v>128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13" t="s">
        <v>135</v>
      </c>
      <c r="BK187" s="148">
        <f t="shared" si="29"/>
        <v>0</v>
      </c>
      <c r="BL187" s="13" t="s">
        <v>134</v>
      </c>
      <c r="BM187" s="147" t="s">
        <v>322</v>
      </c>
    </row>
    <row r="188" spans="2:65" s="1" customFormat="1" ht="24.15" customHeight="1">
      <c r="B188" s="28"/>
      <c r="C188" s="135" t="s">
        <v>225</v>
      </c>
      <c r="D188" s="135" t="s">
        <v>130</v>
      </c>
      <c r="E188" s="136" t="s">
        <v>365</v>
      </c>
      <c r="F188" s="137" t="s">
        <v>366</v>
      </c>
      <c r="G188" s="138" t="s">
        <v>367</v>
      </c>
      <c r="H188" s="139">
        <v>2.7</v>
      </c>
      <c r="I188" s="140"/>
      <c r="J188" s="141">
        <f t="shared" si="20"/>
        <v>0</v>
      </c>
      <c r="K188" s="142"/>
      <c r="L188" s="28"/>
      <c r="M188" s="143" t="s">
        <v>1</v>
      </c>
      <c r="N188" s="144" t="s">
        <v>42</v>
      </c>
      <c r="P188" s="145">
        <f t="shared" si="21"/>
        <v>0</v>
      </c>
      <c r="Q188" s="145">
        <v>0</v>
      </c>
      <c r="R188" s="145">
        <f t="shared" si="22"/>
        <v>0</v>
      </c>
      <c r="S188" s="145">
        <v>0</v>
      </c>
      <c r="T188" s="146">
        <f t="shared" si="23"/>
        <v>0</v>
      </c>
      <c r="AR188" s="147" t="s">
        <v>134</v>
      </c>
      <c r="AT188" s="147" t="s">
        <v>130</v>
      </c>
      <c r="AU188" s="147" t="s">
        <v>135</v>
      </c>
      <c r="AY188" s="13" t="s">
        <v>128</v>
      </c>
      <c r="BE188" s="148">
        <f t="shared" si="24"/>
        <v>0</v>
      </c>
      <c r="BF188" s="148">
        <f t="shared" si="25"/>
        <v>0</v>
      </c>
      <c r="BG188" s="148">
        <f t="shared" si="26"/>
        <v>0</v>
      </c>
      <c r="BH188" s="148">
        <f t="shared" si="27"/>
        <v>0</v>
      </c>
      <c r="BI188" s="148">
        <f t="shared" si="28"/>
        <v>0</v>
      </c>
      <c r="BJ188" s="13" t="s">
        <v>135</v>
      </c>
      <c r="BK188" s="148">
        <f t="shared" si="29"/>
        <v>0</v>
      </c>
      <c r="BL188" s="13" t="s">
        <v>134</v>
      </c>
      <c r="BM188" s="147" t="s">
        <v>325</v>
      </c>
    </row>
    <row r="189" spans="2:65" s="11" customFormat="1" ht="22.8" customHeight="1">
      <c r="B189" s="123"/>
      <c r="D189" s="124" t="s">
        <v>75</v>
      </c>
      <c r="E189" s="133" t="s">
        <v>369</v>
      </c>
      <c r="F189" s="133" t="s">
        <v>370</v>
      </c>
      <c r="I189" s="126"/>
      <c r="J189" s="134">
        <f>BK189</f>
        <v>0</v>
      </c>
      <c r="L189" s="123"/>
      <c r="M189" s="128"/>
      <c r="P189" s="129">
        <f>P190</f>
        <v>0</v>
      </c>
      <c r="R189" s="129">
        <f>R190</f>
        <v>0</v>
      </c>
      <c r="T189" s="130">
        <f>T190</f>
        <v>0</v>
      </c>
      <c r="AR189" s="124" t="s">
        <v>84</v>
      </c>
      <c r="AT189" s="131" t="s">
        <v>75</v>
      </c>
      <c r="AU189" s="131" t="s">
        <v>84</v>
      </c>
      <c r="AY189" s="124" t="s">
        <v>128</v>
      </c>
      <c r="BK189" s="132">
        <f>BK190</f>
        <v>0</v>
      </c>
    </row>
    <row r="190" spans="2:65" s="1" customFormat="1" ht="33" customHeight="1">
      <c r="B190" s="28"/>
      <c r="C190" s="135" t="s">
        <v>326</v>
      </c>
      <c r="D190" s="135" t="s">
        <v>130</v>
      </c>
      <c r="E190" s="136" t="s">
        <v>371</v>
      </c>
      <c r="F190" s="137" t="s">
        <v>372</v>
      </c>
      <c r="G190" s="138" t="s">
        <v>367</v>
      </c>
      <c r="H190" s="139">
        <v>104.614</v>
      </c>
      <c r="I190" s="140"/>
      <c r="J190" s="141">
        <f>ROUND(I190*H190,2)</f>
        <v>0</v>
      </c>
      <c r="K190" s="142"/>
      <c r="L190" s="28"/>
      <c r="M190" s="143" t="s">
        <v>1</v>
      </c>
      <c r="N190" s="144" t="s">
        <v>42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134</v>
      </c>
      <c r="AT190" s="147" t="s">
        <v>130</v>
      </c>
      <c r="AU190" s="147" t="s">
        <v>135</v>
      </c>
      <c r="AY190" s="13" t="s">
        <v>128</v>
      </c>
      <c r="BE190" s="148">
        <f>IF(N190="základná",J190,0)</f>
        <v>0</v>
      </c>
      <c r="BF190" s="148">
        <f>IF(N190="znížená",J190,0)</f>
        <v>0</v>
      </c>
      <c r="BG190" s="148">
        <f>IF(N190="zákl. prenesená",J190,0)</f>
        <v>0</v>
      </c>
      <c r="BH190" s="148">
        <f>IF(N190="zníž. prenesená",J190,0)</f>
        <v>0</v>
      </c>
      <c r="BI190" s="148">
        <f>IF(N190="nulová",J190,0)</f>
        <v>0</v>
      </c>
      <c r="BJ190" s="13" t="s">
        <v>135</v>
      </c>
      <c r="BK190" s="148">
        <f>ROUND(I190*H190,2)</f>
        <v>0</v>
      </c>
      <c r="BL190" s="13" t="s">
        <v>134</v>
      </c>
      <c r="BM190" s="147" t="s">
        <v>329</v>
      </c>
    </row>
    <row r="191" spans="2:65" s="11" customFormat="1" ht="25.95" customHeight="1">
      <c r="B191" s="123"/>
      <c r="D191" s="124" t="s">
        <v>75</v>
      </c>
      <c r="E191" s="125" t="s">
        <v>374</v>
      </c>
      <c r="F191" s="125" t="s">
        <v>375</v>
      </c>
      <c r="I191" s="126"/>
      <c r="J191" s="127">
        <f>BK191</f>
        <v>0</v>
      </c>
      <c r="L191" s="123"/>
      <c r="M191" s="128"/>
      <c r="P191" s="129">
        <f>P192+P195</f>
        <v>0</v>
      </c>
      <c r="R191" s="129">
        <f>R192+R195</f>
        <v>0.21910999999999992</v>
      </c>
      <c r="T191" s="130">
        <f>T192+T195</f>
        <v>0</v>
      </c>
      <c r="AR191" s="124" t="s">
        <v>135</v>
      </c>
      <c r="AT191" s="131" t="s">
        <v>75</v>
      </c>
      <c r="AU191" s="131" t="s">
        <v>76</v>
      </c>
      <c r="AY191" s="124" t="s">
        <v>128</v>
      </c>
      <c r="BK191" s="132">
        <f>BK192+BK195</f>
        <v>0</v>
      </c>
    </row>
    <row r="192" spans="2:65" s="11" customFormat="1" ht="22.8" customHeight="1">
      <c r="B192" s="123"/>
      <c r="D192" s="124" t="s">
        <v>75</v>
      </c>
      <c r="E192" s="133" t="s">
        <v>376</v>
      </c>
      <c r="F192" s="133" t="s">
        <v>377</v>
      </c>
      <c r="I192" s="126"/>
      <c r="J192" s="134">
        <f>BK192</f>
        <v>0</v>
      </c>
      <c r="L192" s="123"/>
      <c r="M192" s="128"/>
      <c r="P192" s="129">
        <f>SUM(P193:P194)</f>
        <v>0</v>
      </c>
      <c r="R192" s="129">
        <f>SUM(R193:R194)</f>
        <v>6.1609999999999915E-2</v>
      </c>
      <c r="T192" s="130">
        <f>SUM(T193:T194)</f>
        <v>0</v>
      </c>
      <c r="AR192" s="124" t="s">
        <v>135</v>
      </c>
      <c r="AT192" s="131" t="s">
        <v>75</v>
      </c>
      <c r="AU192" s="131" t="s">
        <v>84</v>
      </c>
      <c r="AY192" s="124" t="s">
        <v>128</v>
      </c>
      <c r="BK192" s="132">
        <f>SUM(BK193:BK194)</f>
        <v>0</v>
      </c>
    </row>
    <row r="193" spans="2:65" s="1" customFormat="1" ht="37.799999999999997" customHeight="1">
      <c r="B193" s="28"/>
      <c r="C193" s="135" t="s">
        <v>230</v>
      </c>
      <c r="D193" s="135" t="s">
        <v>130</v>
      </c>
      <c r="E193" s="136" t="s">
        <v>379</v>
      </c>
      <c r="F193" s="137" t="s">
        <v>380</v>
      </c>
      <c r="G193" s="138" t="s">
        <v>144</v>
      </c>
      <c r="H193" s="139">
        <v>10</v>
      </c>
      <c r="I193" s="140"/>
      <c r="J193" s="141">
        <f>ROUND(I193*H193,2)</f>
        <v>0</v>
      </c>
      <c r="K193" s="142"/>
      <c r="L193" s="28"/>
      <c r="M193" s="143" t="s">
        <v>1</v>
      </c>
      <c r="N193" s="144" t="s">
        <v>42</v>
      </c>
      <c r="P193" s="145">
        <f>O193*H193</f>
        <v>0</v>
      </c>
      <c r="Q193" s="145">
        <v>3.0000000000000001E-5</v>
      </c>
      <c r="R193" s="145">
        <f>Q193*H193</f>
        <v>3.0000000000000003E-4</v>
      </c>
      <c r="S193" s="145">
        <v>0</v>
      </c>
      <c r="T193" s="146">
        <f>S193*H193</f>
        <v>0</v>
      </c>
      <c r="AR193" s="147" t="s">
        <v>160</v>
      </c>
      <c r="AT193" s="147" t="s">
        <v>130</v>
      </c>
      <c r="AU193" s="147" t="s">
        <v>135</v>
      </c>
      <c r="AY193" s="13" t="s">
        <v>128</v>
      </c>
      <c r="BE193" s="148">
        <f>IF(N193="základná",J193,0)</f>
        <v>0</v>
      </c>
      <c r="BF193" s="148">
        <f>IF(N193="znížená",J193,0)</f>
        <v>0</v>
      </c>
      <c r="BG193" s="148">
        <f>IF(N193="zákl. prenesená",J193,0)</f>
        <v>0</v>
      </c>
      <c r="BH193" s="148">
        <f>IF(N193="zníž. prenesená",J193,0)</f>
        <v>0</v>
      </c>
      <c r="BI193" s="148">
        <f>IF(N193="nulová",J193,0)</f>
        <v>0</v>
      </c>
      <c r="BJ193" s="13" t="s">
        <v>135</v>
      </c>
      <c r="BK193" s="148">
        <f>ROUND(I193*H193,2)</f>
        <v>0</v>
      </c>
      <c r="BL193" s="13" t="s">
        <v>160</v>
      </c>
      <c r="BM193" s="147" t="s">
        <v>332</v>
      </c>
    </row>
    <row r="194" spans="2:65" s="1" customFormat="1" ht="24.15" customHeight="1">
      <c r="B194" s="28"/>
      <c r="C194" s="149" t="s">
        <v>333</v>
      </c>
      <c r="D194" s="149" t="s">
        <v>150</v>
      </c>
      <c r="E194" s="150" t="s">
        <v>382</v>
      </c>
      <c r="F194" s="151" t="s">
        <v>383</v>
      </c>
      <c r="G194" s="152" t="s">
        <v>229</v>
      </c>
      <c r="H194" s="153">
        <v>21.898</v>
      </c>
      <c r="I194" s="154"/>
      <c r="J194" s="155">
        <f>ROUND(I194*H194,2)</f>
        <v>0</v>
      </c>
      <c r="K194" s="156"/>
      <c r="L194" s="157"/>
      <c r="M194" s="158" t="s">
        <v>1</v>
      </c>
      <c r="N194" s="159" t="s">
        <v>42</v>
      </c>
      <c r="P194" s="145">
        <f>O194*H194</f>
        <v>0</v>
      </c>
      <c r="Q194" s="145">
        <v>2.79979906840807E-3</v>
      </c>
      <c r="R194" s="145">
        <f>Q194*H194</f>
        <v>6.1309999999999913E-2</v>
      </c>
      <c r="S194" s="145">
        <v>0</v>
      </c>
      <c r="T194" s="146">
        <f>S194*H194</f>
        <v>0</v>
      </c>
      <c r="AR194" s="147" t="s">
        <v>189</v>
      </c>
      <c r="AT194" s="147" t="s">
        <v>150</v>
      </c>
      <c r="AU194" s="147" t="s">
        <v>135</v>
      </c>
      <c r="AY194" s="13" t="s">
        <v>128</v>
      </c>
      <c r="BE194" s="148">
        <f>IF(N194="základná",J194,0)</f>
        <v>0</v>
      </c>
      <c r="BF194" s="148">
        <f>IF(N194="znížená",J194,0)</f>
        <v>0</v>
      </c>
      <c r="BG194" s="148">
        <f>IF(N194="zákl. prenesená",J194,0)</f>
        <v>0</v>
      </c>
      <c r="BH194" s="148">
        <f>IF(N194="zníž. prenesená",J194,0)</f>
        <v>0</v>
      </c>
      <c r="BI194" s="148">
        <f>IF(N194="nulová",J194,0)</f>
        <v>0</v>
      </c>
      <c r="BJ194" s="13" t="s">
        <v>135</v>
      </c>
      <c r="BK194" s="148">
        <f>ROUND(I194*H194,2)</f>
        <v>0</v>
      </c>
      <c r="BL194" s="13" t="s">
        <v>160</v>
      </c>
      <c r="BM194" s="147" t="s">
        <v>336</v>
      </c>
    </row>
    <row r="195" spans="2:65" s="11" customFormat="1" ht="22.8" customHeight="1">
      <c r="B195" s="123"/>
      <c r="D195" s="124" t="s">
        <v>75</v>
      </c>
      <c r="E195" s="133" t="s">
        <v>385</v>
      </c>
      <c r="F195" s="133" t="s">
        <v>386</v>
      </c>
      <c r="I195" s="126"/>
      <c r="J195" s="134">
        <f>BK195</f>
        <v>0</v>
      </c>
      <c r="L195" s="123"/>
      <c r="M195" s="128"/>
      <c r="P195" s="129">
        <f>SUM(P196:P198)</f>
        <v>0</v>
      </c>
      <c r="R195" s="129">
        <f>SUM(R196:R198)</f>
        <v>0.1575</v>
      </c>
      <c r="T195" s="130">
        <f>SUM(T196:T198)</f>
        <v>0</v>
      </c>
      <c r="AR195" s="124" t="s">
        <v>135</v>
      </c>
      <c r="AT195" s="131" t="s">
        <v>75</v>
      </c>
      <c r="AU195" s="131" t="s">
        <v>84</v>
      </c>
      <c r="AY195" s="124" t="s">
        <v>128</v>
      </c>
      <c r="BK195" s="132">
        <f>SUM(BK196:BK198)</f>
        <v>0</v>
      </c>
    </row>
    <row r="196" spans="2:65" s="1" customFormat="1" ht="37.799999999999997" customHeight="1">
      <c r="B196" s="28"/>
      <c r="C196" s="149" t="s">
        <v>233</v>
      </c>
      <c r="D196" s="149" t="s">
        <v>150</v>
      </c>
      <c r="E196" s="150" t="s">
        <v>395</v>
      </c>
      <c r="F196" s="151" t="s">
        <v>396</v>
      </c>
      <c r="G196" s="152" t="s">
        <v>144</v>
      </c>
      <c r="H196" s="153">
        <v>2</v>
      </c>
      <c r="I196" s="154"/>
      <c r="J196" s="155">
        <f>ROUND(I196*H196,2)</f>
        <v>0</v>
      </c>
      <c r="K196" s="156"/>
      <c r="L196" s="157"/>
      <c r="M196" s="158" t="s">
        <v>1</v>
      </c>
      <c r="N196" s="159" t="s">
        <v>42</v>
      </c>
      <c r="P196" s="145">
        <f>O196*H196</f>
        <v>0</v>
      </c>
      <c r="Q196" s="145">
        <v>1.47E-2</v>
      </c>
      <c r="R196" s="145">
        <f>Q196*H196</f>
        <v>2.9399999999999999E-2</v>
      </c>
      <c r="S196" s="145">
        <v>0</v>
      </c>
      <c r="T196" s="146">
        <f>S196*H196</f>
        <v>0</v>
      </c>
      <c r="AR196" s="147" t="s">
        <v>189</v>
      </c>
      <c r="AT196" s="147" t="s">
        <v>150</v>
      </c>
      <c r="AU196" s="147" t="s">
        <v>135</v>
      </c>
      <c r="AY196" s="13" t="s">
        <v>128</v>
      </c>
      <c r="BE196" s="148">
        <f>IF(N196="základná",J196,0)</f>
        <v>0</v>
      </c>
      <c r="BF196" s="148">
        <f>IF(N196="znížená",J196,0)</f>
        <v>0</v>
      </c>
      <c r="BG196" s="148">
        <f>IF(N196="zákl. prenesená",J196,0)</f>
        <v>0</v>
      </c>
      <c r="BH196" s="148">
        <f>IF(N196="zníž. prenesená",J196,0)</f>
        <v>0</v>
      </c>
      <c r="BI196" s="148">
        <f>IF(N196="nulová",J196,0)</f>
        <v>0</v>
      </c>
      <c r="BJ196" s="13" t="s">
        <v>135</v>
      </c>
      <c r="BK196" s="148">
        <f>ROUND(I196*H196,2)</f>
        <v>0</v>
      </c>
      <c r="BL196" s="13" t="s">
        <v>160</v>
      </c>
      <c r="BM196" s="147" t="s">
        <v>339</v>
      </c>
    </row>
    <row r="197" spans="2:65" s="1" customFormat="1" ht="33" customHeight="1">
      <c r="B197" s="28"/>
      <c r="C197" s="135" t="s">
        <v>284</v>
      </c>
      <c r="D197" s="135" t="s">
        <v>130</v>
      </c>
      <c r="E197" s="136" t="s">
        <v>398</v>
      </c>
      <c r="F197" s="137" t="s">
        <v>399</v>
      </c>
      <c r="G197" s="138" t="s">
        <v>229</v>
      </c>
      <c r="H197" s="139">
        <v>10</v>
      </c>
      <c r="I197" s="140"/>
      <c r="J197" s="141">
        <f>ROUND(I197*H197,2)</f>
        <v>0</v>
      </c>
      <c r="K197" s="142"/>
      <c r="L197" s="28"/>
      <c r="M197" s="143" t="s">
        <v>1</v>
      </c>
      <c r="N197" s="144" t="s">
        <v>42</v>
      </c>
      <c r="P197" s="145">
        <f>O197*H197</f>
        <v>0</v>
      </c>
      <c r="Q197" s="145">
        <v>1.0000000000000001E-5</v>
      </c>
      <c r="R197" s="145">
        <f>Q197*H197</f>
        <v>1E-4</v>
      </c>
      <c r="S197" s="145">
        <v>0</v>
      </c>
      <c r="T197" s="146">
        <f>S197*H197</f>
        <v>0</v>
      </c>
      <c r="AR197" s="147" t="s">
        <v>160</v>
      </c>
      <c r="AT197" s="147" t="s">
        <v>130</v>
      </c>
      <c r="AU197" s="147" t="s">
        <v>135</v>
      </c>
      <c r="AY197" s="13" t="s">
        <v>128</v>
      </c>
      <c r="BE197" s="148">
        <f>IF(N197="základná",J197,0)</f>
        <v>0</v>
      </c>
      <c r="BF197" s="148">
        <f>IF(N197="znížená",J197,0)</f>
        <v>0</v>
      </c>
      <c r="BG197" s="148">
        <f>IF(N197="zákl. prenesená",J197,0)</f>
        <v>0</v>
      </c>
      <c r="BH197" s="148">
        <f>IF(N197="zníž. prenesená",J197,0)</f>
        <v>0</v>
      </c>
      <c r="BI197" s="148">
        <f>IF(N197="nulová",J197,0)</f>
        <v>0</v>
      </c>
      <c r="BJ197" s="13" t="s">
        <v>135</v>
      </c>
      <c r="BK197" s="148">
        <f>ROUND(I197*H197,2)</f>
        <v>0</v>
      </c>
      <c r="BL197" s="13" t="s">
        <v>160</v>
      </c>
      <c r="BM197" s="147" t="s">
        <v>287</v>
      </c>
    </row>
    <row r="198" spans="2:65" s="1" customFormat="1" ht="24.15" customHeight="1">
      <c r="B198" s="28"/>
      <c r="C198" s="149" t="s">
        <v>237</v>
      </c>
      <c r="D198" s="149" t="s">
        <v>150</v>
      </c>
      <c r="E198" s="150" t="s">
        <v>402</v>
      </c>
      <c r="F198" s="151" t="s">
        <v>403</v>
      </c>
      <c r="G198" s="152" t="s">
        <v>367</v>
      </c>
      <c r="H198" s="153">
        <v>0.128</v>
      </c>
      <c r="I198" s="154"/>
      <c r="J198" s="155">
        <f>ROUND(I198*H198,2)</f>
        <v>0</v>
      </c>
      <c r="K198" s="156"/>
      <c r="L198" s="157"/>
      <c r="M198" s="158" t="s">
        <v>1</v>
      </c>
      <c r="N198" s="159" t="s">
        <v>42</v>
      </c>
      <c r="P198" s="145">
        <f>O198*H198</f>
        <v>0</v>
      </c>
      <c r="Q198" s="145">
        <v>1</v>
      </c>
      <c r="R198" s="145">
        <f>Q198*H198</f>
        <v>0.128</v>
      </c>
      <c r="S198" s="145">
        <v>0</v>
      </c>
      <c r="T198" s="146">
        <f>S198*H198</f>
        <v>0</v>
      </c>
      <c r="AR198" s="147" t="s">
        <v>189</v>
      </c>
      <c r="AT198" s="147" t="s">
        <v>150</v>
      </c>
      <c r="AU198" s="147" t="s">
        <v>135</v>
      </c>
      <c r="AY198" s="13" t="s">
        <v>128</v>
      </c>
      <c r="BE198" s="148">
        <f>IF(N198="základná",J198,0)</f>
        <v>0</v>
      </c>
      <c r="BF198" s="148">
        <f>IF(N198="znížená",J198,0)</f>
        <v>0</v>
      </c>
      <c r="BG198" s="148">
        <f>IF(N198="zákl. prenesená",J198,0)</f>
        <v>0</v>
      </c>
      <c r="BH198" s="148">
        <f>IF(N198="zníž. prenesená",J198,0)</f>
        <v>0</v>
      </c>
      <c r="BI198" s="148">
        <f>IF(N198="nulová",J198,0)</f>
        <v>0</v>
      </c>
      <c r="BJ198" s="13" t="s">
        <v>135</v>
      </c>
      <c r="BK198" s="148">
        <f>ROUND(I198*H198,2)</f>
        <v>0</v>
      </c>
      <c r="BL198" s="13" t="s">
        <v>160</v>
      </c>
      <c r="BM198" s="147" t="s">
        <v>342</v>
      </c>
    </row>
    <row r="199" spans="2:65" s="11" customFormat="1" ht="25.95" customHeight="1">
      <c r="B199" s="123"/>
      <c r="D199" s="124" t="s">
        <v>75</v>
      </c>
      <c r="E199" s="125" t="s">
        <v>150</v>
      </c>
      <c r="F199" s="125" t="s">
        <v>408</v>
      </c>
      <c r="I199" s="126"/>
      <c r="J199" s="127">
        <f>BK199</f>
        <v>0</v>
      </c>
      <c r="L199" s="123"/>
      <c r="M199" s="128"/>
      <c r="P199" s="129">
        <f>P200+P209+P214</f>
        <v>0</v>
      </c>
      <c r="R199" s="129">
        <f>R200+R209+R214</f>
        <v>0.14660000000000001</v>
      </c>
      <c r="T199" s="130">
        <f>T200+T209+T214</f>
        <v>0</v>
      </c>
      <c r="AR199" s="124" t="s">
        <v>138</v>
      </c>
      <c r="AT199" s="131" t="s">
        <v>75</v>
      </c>
      <c r="AU199" s="131" t="s">
        <v>76</v>
      </c>
      <c r="AY199" s="124" t="s">
        <v>128</v>
      </c>
      <c r="BK199" s="132">
        <f>BK200+BK209+BK214</f>
        <v>0</v>
      </c>
    </row>
    <row r="200" spans="2:65" s="11" customFormat="1" ht="22.8" customHeight="1">
      <c r="B200" s="123"/>
      <c r="D200" s="124" t="s">
        <v>75</v>
      </c>
      <c r="E200" s="133" t="s">
        <v>409</v>
      </c>
      <c r="F200" s="133" t="s">
        <v>410</v>
      </c>
      <c r="I200" s="126"/>
      <c r="J200" s="134">
        <f>BK200</f>
        <v>0</v>
      </c>
      <c r="L200" s="123"/>
      <c r="M200" s="128"/>
      <c r="P200" s="129">
        <f>SUM(P201:P208)</f>
        <v>0</v>
      </c>
      <c r="R200" s="129">
        <f>SUM(R201:R208)</f>
        <v>7.5600000000000001E-2</v>
      </c>
      <c r="T200" s="130">
        <f>SUM(T201:T208)</f>
        <v>0</v>
      </c>
      <c r="AR200" s="124" t="s">
        <v>138</v>
      </c>
      <c r="AT200" s="131" t="s">
        <v>75</v>
      </c>
      <c r="AU200" s="131" t="s">
        <v>84</v>
      </c>
      <c r="AY200" s="124" t="s">
        <v>128</v>
      </c>
      <c r="BK200" s="132">
        <f>SUM(BK201:BK208)</f>
        <v>0</v>
      </c>
    </row>
    <row r="201" spans="2:65" s="1" customFormat="1" ht="24.15" customHeight="1">
      <c r="B201" s="28"/>
      <c r="C201" s="135" t="s">
        <v>343</v>
      </c>
      <c r="D201" s="135" t="s">
        <v>130</v>
      </c>
      <c r="E201" s="136" t="s">
        <v>412</v>
      </c>
      <c r="F201" s="137" t="s">
        <v>413</v>
      </c>
      <c r="G201" s="138" t="s">
        <v>144</v>
      </c>
      <c r="H201" s="139">
        <v>4</v>
      </c>
      <c r="I201" s="140"/>
      <c r="J201" s="141">
        <f t="shared" ref="J201:J208" si="30">ROUND(I201*H201,2)</f>
        <v>0</v>
      </c>
      <c r="K201" s="142"/>
      <c r="L201" s="28"/>
      <c r="M201" s="143" t="s">
        <v>1</v>
      </c>
      <c r="N201" s="144" t="s">
        <v>42</v>
      </c>
      <c r="P201" s="145">
        <f t="shared" ref="P201:P208" si="31">O201*H201</f>
        <v>0</v>
      </c>
      <c r="Q201" s="145">
        <v>0</v>
      </c>
      <c r="R201" s="145">
        <f t="shared" ref="R201:R208" si="32">Q201*H201</f>
        <v>0</v>
      </c>
      <c r="S201" s="145">
        <v>0</v>
      </c>
      <c r="T201" s="146">
        <f t="shared" ref="T201:T208" si="33">S201*H201</f>
        <v>0</v>
      </c>
      <c r="AR201" s="147" t="s">
        <v>248</v>
      </c>
      <c r="AT201" s="147" t="s">
        <v>130</v>
      </c>
      <c r="AU201" s="147" t="s">
        <v>135</v>
      </c>
      <c r="AY201" s="13" t="s">
        <v>128</v>
      </c>
      <c r="BE201" s="148">
        <f t="shared" ref="BE201:BE208" si="34">IF(N201="základná",J201,0)</f>
        <v>0</v>
      </c>
      <c r="BF201" s="148">
        <f t="shared" ref="BF201:BF208" si="35">IF(N201="znížená",J201,0)</f>
        <v>0</v>
      </c>
      <c r="BG201" s="148">
        <f t="shared" ref="BG201:BG208" si="36">IF(N201="zákl. prenesená",J201,0)</f>
        <v>0</v>
      </c>
      <c r="BH201" s="148">
        <f t="shared" ref="BH201:BH208" si="37">IF(N201="zníž. prenesená",J201,0)</f>
        <v>0</v>
      </c>
      <c r="BI201" s="148">
        <f t="shared" ref="BI201:BI208" si="38">IF(N201="nulová",J201,0)</f>
        <v>0</v>
      </c>
      <c r="BJ201" s="13" t="s">
        <v>135</v>
      </c>
      <c r="BK201" s="148">
        <f t="shared" ref="BK201:BK208" si="39">ROUND(I201*H201,2)</f>
        <v>0</v>
      </c>
      <c r="BL201" s="13" t="s">
        <v>248</v>
      </c>
      <c r="BM201" s="147" t="s">
        <v>346</v>
      </c>
    </row>
    <row r="202" spans="2:65" s="1" customFormat="1" ht="16.5" customHeight="1">
      <c r="B202" s="28"/>
      <c r="C202" s="135" t="s">
        <v>241</v>
      </c>
      <c r="D202" s="135" t="s">
        <v>130</v>
      </c>
      <c r="E202" s="136" t="s">
        <v>415</v>
      </c>
      <c r="F202" s="137" t="s">
        <v>416</v>
      </c>
      <c r="G202" s="138" t="s">
        <v>144</v>
      </c>
      <c r="H202" s="139">
        <v>4</v>
      </c>
      <c r="I202" s="140"/>
      <c r="J202" s="141">
        <f t="shared" si="30"/>
        <v>0</v>
      </c>
      <c r="K202" s="142"/>
      <c r="L202" s="28"/>
      <c r="M202" s="143" t="s">
        <v>1</v>
      </c>
      <c r="N202" s="144" t="s">
        <v>42</v>
      </c>
      <c r="P202" s="145">
        <f t="shared" si="31"/>
        <v>0</v>
      </c>
      <c r="Q202" s="145">
        <v>0</v>
      </c>
      <c r="R202" s="145">
        <f t="shared" si="32"/>
        <v>0</v>
      </c>
      <c r="S202" s="145">
        <v>0</v>
      </c>
      <c r="T202" s="146">
        <f t="shared" si="33"/>
        <v>0</v>
      </c>
      <c r="AR202" s="147" t="s">
        <v>248</v>
      </c>
      <c r="AT202" s="147" t="s">
        <v>130</v>
      </c>
      <c r="AU202" s="147" t="s">
        <v>135</v>
      </c>
      <c r="AY202" s="13" t="s">
        <v>128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135</v>
      </c>
      <c r="BK202" s="148">
        <f t="shared" si="39"/>
        <v>0</v>
      </c>
      <c r="BL202" s="13" t="s">
        <v>248</v>
      </c>
      <c r="BM202" s="147" t="s">
        <v>349</v>
      </c>
    </row>
    <row r="203" spans="2:65" s="1" customFormat="1" ht="24.15" customHeight="1">
      <c r="B203" s="28"/>
      <c r="C203" s="135" t="s">
        <v>350</v>
      </c>
      <c r="D203" s="135" t="s">
        <v>130</v>
      </c>
      <c r="E203" s="136" t="s">
        <v>492</v>
      </c>
      <c r="F203" s="137" t="s">
        <v>493</v>
      </c>
      <c r="G203" s="138" t="s">
        <v>229</v>
      </c>
      <c r="H203" s="139">
        <v>120</v>
      </c>
      <c r="I203" s="140"/>
      <c r="J203" s="141">
        <f t="shared" si="30"/>
        <v>0</v>
      </c>
      <c r="K203" s="142"/>
      <c r="L203" s="28"/>
      <c r="M203" s="143" t="s">
        <v>1</v>
      </c>
      <c r="N203" s="144" t="s">
        <v>42</v>
      </c>
      <c r="P203" s="145">
        <f t="shared" si="31"/>
        <v>0</v>
      </c>
      <c r="Q203" s="145">
        <v>0</v>
      </c>
      <c r="R203" s="145">
        <f t="shared" si="32"/>
        <v>0</v>
      </c>
      <c r="S203" s="145">
        <v>0</v>
      </c>
      <c r="T203" s="146">
        <f t="shared" si="33"/>
        <v>0</v>
      </c>
      <c r="AR203" s="147" t="s">
        <v>248</v>
      </c>
      <c r="AT203" s="147" t="s">
        <v>130</v>
      </c>
      <c r="AU203" s="147" t="s">
        <v>135</v>
      </c>
      <c r="AY203" s="13" t="s">
        <v>128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135</v>
      </c>
      <c r="BK203" s="148">
        <f t="shared" si="39"/>
        <v>0</v>
      </c>
      <c r="BL203" s="13" t="s">
        <v>248</v>
      </c>
      <c r="BM203" s="147" t="s">
        <v>353</v>
      </c>
    </row>
    <row r="204" spans="2:65" s="1" customFormat="1" ht="16.5" customHeight="1">
      <c r="B204" s="28"/>
      <c r="C204" s="149" t="s">
        <v>245</v>
      </c>
      <c r="D204" s="149" t="s">
        <v>150</v>
      </c>
      <c r="E204" s="150" t="s">
        <v>494</v>
      </c>
      <c r="F204" s="151" t="s">
        <v>495</v>
      </c>
      <c r="G204" s="152" t="s">
        <v>181</v>
      </c>
      <c r="H204" s="153">
        <v>75</v>
      </c>
      <c r="I204" s="154"/>
      <c r="J204" s="155">
        <f t="shared" si="30"/>
        <v>0</v>
      </c>
      <c r="K204" s="156"/>
      <c r="L204" s="157"/>
      <c r="M204" s="158" t="s">
        <v>1</v>
      </c>
      <c r="N204" s="159" t="s">
        <v>42</v>
      </c>
      <c r="P204" s="145">
        <f t="shared" si="31"/>
        <v>0</v>
      </c>
      <c r="Q204" s="145">
        <v>1E-3</v>
      </c>
      <c r="R204" s="145">
        <f t="shared" si="32"/>
        <v>7.4999999999999997E-2</v>
      </c>
      <c r="S204" s="145">
        <v>0</v>
      </c>
      <c r="T204" s="146">
        <f t="shared" si="33"/>
        <v>0</v>
      </c>
      <c r="AR204" s="147" t="s">
        <v>424</v>
      </c>
      <c r="AT204" s="147" t="s">
        <v>150</v>
      </c>
      <c r="AU204" s="147" t="s">
        <v>135</v>
      </c>
      <c r="AY204" s="13" t="s">
        <v>128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135</v>
      </c>
      <c r="BK204" s="148">
        <f t="shared" si="39"/>
        <v>0</v>
      </c>
      <c r="BL204" s="13" t="s">
        <v>248</v>
      </c>
      <c r="BM204" s="147" t="s">
        <v>356</v>
      </c>
    </row>
    <row r="205" spans="2:65" s="1" customFormat="1" ht="21.75" customHeight="1">
      <c r="B205" s="28"/>
      <c r="C205" s="135" t="s">
        <v>357</v>
      </c>
      <c r="D205" s="135" t="s">
        <v>130</v>
      </c>
      <c r="E205" s="136" t="s">
        <v>419</v>
      </c>
      <c r="F205" s="137" t="s">
        <v>420</v>
      </c>
      <c r="G205" s="138" t="s">
        <v>144</v>
      </c>
      <c r="H205" s="139">
        <v>4</v>
      </c>
      <c r="I205" s="140"/>
      <c r="J205" s="141">
        <f t="shared" si="30"/>
        <v>0</v>
      </c>
      <c r="K205" s="142"/>
      <c r="L205" s="28"/>
      <c r="M205" s="143" t="s">
        <v>1</v>
      </c>
      <c r="N205" s="144" t="s">
        <v>42</v>
      </c>
      <c r="P205" s="145">
        <f t="shared" si="31"/>
        <v>0</v>
      </c>
      <c r="Q205" s="145">
        <v>0</v>
      </c>
      <c r="R205" s="145">
        <f t="shared" si="32"/>
        <v>0</v>
      </c>
      <c r="S205" s="145">
        <v>0</v>
      </c>
      <c r="T205" s="146">
        <f t="shared" si="33"/>
        <v>0</v>
      </c>
      <c r="AR205" s="147" t="s">
        <v>248</v>
      </c>
      <c r="AT205" s="147" t="s">
        <v>130</v>
      </c>
      <c r="AU205" s="147" t="s">
        <v>135</v>
      </c>
      <c r="AY205" s="13" t="s">
        <v>128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135</v>
      </c>
      <c r="BK205" s="148">
        <f t="shared" si="39"/>
        <v>0</v>
      </c>
      <c r="BL205" s="13" t="s">
        <v>248</v>
      </c>
      <c r="BM205" s="147" t="s">
        <v>360</v>
      </c>
    </row>
    <row r="206" spans="2:65" s="1" customFormat="1" ht="16.5" customHeight="1">
      <c r="B206" s="28"/>
      <c r="C206" s="149" t="s">
        <v>248</v>
      </c>
      <c r="D206" s="149" t="s">
        <v>150</v>
      </c>
      <c r="E206" s="150" t="s">
        <v>422</v>
      </c>
      <c r="F206" s="151" t="s">
        <v>423</v>
      </c>
      <c r="G206" s="152" t="s">
        <v>144</v>
      </c>
      <c r="H206" s="153">
        <v>4</v>
      </c>
      <c r="I206" s="154"/>
      <c r="J206" s="155">
        <f t="shared" si="30"/>
        <v>0</v>
      </c>
      <c r="K206" s="156"/>
      <c r="L206" s="157"/>
      <c r="M206" s="158" t="s">
        <v>1</v>
      </c>
      <c r="N206" s="159" t="s">
        <v>42</v>
      </c>
      <c r="P206" s="145">
        <f t="shared" si="31"/>
        <v>0</v>
      </c>
      <c r="Q206" s="145">
        <v>1.4999999999999999E-4</v>
      </c>
      <c r="R206" s="145">
        <f t="shared" si="32"/>
        <v>5.9999999999999995E-4</v>
      </c>
      <c r="S206" s="145">
        <v>0</v>
      </c>
      <c r="T206" s="146">
        <f t="shared" si="33"/>
        <v>0</v>
      </c>
      <c r="AR206" s="147" t="s">
        <v>424</v>
      </c>
      <c r="AT206" s="147" t="s">
        <v>150</v>
      </c>
      <c r="AU206" s="147" t="s">
        <v>135</v>
      </c>
      <c r="AY206" s="13" t="s">
        <v>128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135</v>
      </c>
      <c r="BK206" s="148">
        <f t="shared" si="39"/>
        <v>0</v>
      </c>
      <c r="BL206" s="13" t="s">
        <v>248</v>
      </c>
      <c r="BM206" s="147" t="s">
        <v>363</v>
      </c>
    </row>
    <row r="207" spans="2:65" s="1" customFormat="1" ht="24.15" customHeight="1">
      <c r="B207" s="28"/>
      <c r="C207" s="135" t="s">
        <v>364</v>
      </c>
      <c r="D207" s="135" t="s">
        <v>130</v>
      </c>
      <c r="E207" s="136" t="s">
        <v>427</v>
      </c>
      <c r="F207" s="137" t="s">
        <v>428</v>
      </c>
      <c r="G207" s="138" t="s">
        <v>144</v>
      </c>
      <c r="H207" s="139">
        <v>2</v>
      </c>
      <c r="I207" s="140"/>
      <c r="J207" s="141">
        <f t="shared" si="30"/>
        <v>0</v>
      </c>
      <c r="K207" s="142"/>
      <c r="L207" s="28"/>
      <c r="M207" s="143" t="s">
        <v>1</v>
      </c>
      <c r="N207" s="144" t="s">
        <v>42</v>
      </c>
      <c r="P207" s="145">
        <f t="shared" si="31"/>
        <v>0</v>
      </c>
      <c r="Q207" s="145">
        <v>0</v>
      </c>
      <c r="R207" s="145">
        <f t="shared" si="32"/>
        <v>0</v>
      </c>
      <c r="S207" s="145">
        <v>0</v>
      </c>
      <c r="T207" s="146">
        <f t="shared" si="33"/>
        <v>0</v>
      </c>
      <c r="AR207" s="147" t="s">
        <v>248</v>
      </c>
      <c r="AT207" s="147" t="s">
        <v>130</v>
      </c>
      <c r="AU207" s="147" t="s">
        <v>135</v>
      </c>
      <c r="AY207" s="13" t="s">
        <v>128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135</v>
      </c>
      <c r="BK207" s="148">
        <f t="shared" si="39"/>
        <v>0</v>
      </c>
      <c r="BL207" s="13" t="s">
        <v>248</v>
      </c>
      <c r="BM207" s="147" t="s">
        <v>368</v>
      </c>
    </row>
    <row r="208" spans="2:65" s="1" customFormat="1" ht="24.15" customHeight="1">
      <c r="B208" s="28"/>
      <c r="C208" s="135" t="s">
        <v>252</v>
      </c>
      <c r="D208" s="135" t="s">
        <v>130</v>
      </c>
      <c r="E208" s="136" t="s">
        <v>496</v>
      </c>
      <c r="F208" s="137" t="s">
        <v>497</v>
      </c>
      <c r="G208" s="138" t="s">
        <v>498</v>
      </c>
      <c r="H208" s="165"/>
      <c r="I208" s="140"/>
      <c r="J208" s="141">
        <f t="shared" si="30"/>
        <v>0</v>
      </c>
      <c r="K208" s="142"/>
      <c r="L208" s="28"/>
      <c r="M208" s="143" t="s">
        <v>1</v>
      </c>
      <c r="N208" s="144" t="s">
        <v>42</v>
      </c>
      <c r="P208" s="145">
        <f t="shared" si="31"/>
        <v>0</v>
      </c>
      <c r="Q208" s="145">
        <v>0</v>
      </c>
      <c r="R208" s="145">
        <f t="shared" si="32"/>
        <v>0</v>
      </c>
      <c r="S208" s="145">
        <v>0</v>
      </c>
      <c r="T208" s="146">
        <f t="shared" si="33"/>
        <v>0</v>
      </c>
      <c r="AR208" s="147" t="s">
        <v>248</v>
      </c>
      <c r="AT208" s="147" t="s">
        <v>130</v>
      </c>
      <c r="AU208" s="147" t="s">
        <v>135</v>
      </c>
      <c r="AY208" s="13" t="s">
        <v>128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135</v>
      </c>
      <c r="BK208" s="148">
        <f t="shared" si="39"/>
        <v>0</v>
      </c>
      <c r="BL208" s="13" t="s">
        <v>248</v>
      </c>
      <c r="BM208" s="147" t="s">
        <v>373</v>
      </c>
    </row>
    <row r="209" spans="2:65" s="11" customFormat="1" ht="22.8" customHeight="1">
      <c r="B209" s="123"/>
      <c r="D209" s="124" t="s">
        <v>75</v>
      </c>
      <c r="E209" s="133" t="s">
        <v>430</v>
      </c>
      <c r="F209" s="133" t="s">
        <v>431</v>
      </c>
      <c r="I209" s="126"/>
      <c r="J209" s="134">
        <f>BK209</f>
        <v>0</v>
      </c>
      <c r="L209" s="123"/>
      <c r="M209" s="128"/>
      <c r="P209" s="129">
        <f>SUM(P210:P213)</f>
        <v>0</v>
      </c>
      <c r="R209" s="129">
        <f>SUM(R210:R213)</f>
        <v>7.0999999999999994E-2</v>
      </c>
      <c r="T209" s="130">
        <f>SUM(T210:T213)</f>
        <v>0</v>
      </c>
      <c r="AR209" s="124" t="s">
        <v>138</v>
      </c>
      <c r="AT209" s="131" t="s">
        <v>75</v>
      </c>
      <c r="AU209" s="131" t="s">
        <v>84</v>
      </c>
      <c r="AY209" s="124" t="s">
        <v>128</v>
      </c>
      <c r="BK209" s="132">
        <f>SUM(BK210:BK213)</f>
        <v>0</v>
      </c>
    </row>
    <row r="210" spans="2:65" s="1" customFormat="1" ht="24.15" customHeight="1">
      <c r="B210" s="28"/>
      <c r="C210" s="135" t="s">
        <v>378</v>
      </c>
      <c r="D210" s="135" t="s">
        <v>130</v>
      </c>
      <c r="E210" s="136" t="s">
        <v>499</v>
      </c>
      <c r="F210" s="137" t="s">
        <v>500</v>
      </c>
      <c r="G210" s="138" t="s">
        <v>144</v>
      </c>
      <c r="H210" s="139">
        <v>2</v>
      </c>
      <c r="I210" s="140"/>
      <c r="J210" s="141">
        <f>ROUND(I210*H210,2)</f>
        <v>0</v>
      </c>
      <c r="K210" s="142"/>
      <c r="L210" s="28"/>
      <c r="M210" s="143" t="s">
        <v>1</v>
      </c>
      <c r="N210" s="144" t="s">
        <v>42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248</v>
      </c>
      <c r="AT210" s="147" t="s">
        <v>130</v>
      </c>
      <c r="AU210" s="147" t="s">
        <v>135</v>
      </c>
      <c r="AY210" s="13" t="s">
        <v>128</v>
      </c>
      <c r="BE210" s="148">
        <f>IF(N210="základná",J210,0)</f>
        <v>0</v>
      </c>
      <c r="BF210" s="148">
        <f>IF(N210="znížená",J210,0)</f>
        <v>0</v>
      </c>
      <c r="BG210" s="148">
        <f>IF(N210="zákl. prenesená",J210,0)</f>
        <v>0</v>
      </c>
      <c r="BH210" s="148">
        <f>IF(N210="zníž. prenesená",J210,0)</f>
        <v>0</v>
      </c>
      <c r="BI210" s="148">
        <f>IF(N210="nulová",J210,0)</f>
        <v>0</v>
      </c>
      <c r="BJ210" s="13" t="s">
        <v>135</v>
      </c>
      <c r="BK210" s="148">
        <f>ROUND(I210*H210,2)</f>
        <v>0</v>
      </c>
      <c r="BL210" s="13" t="s">
        <v>248</v>
      </c>
      <c r="BM210" s="147" t="s">
        <v>381</v>
      </c>
    </row>
    <row r="211" spans="2:65" s="1" customFormat="1" ht="37.799999999999997" customHeight="1">
      <c r="B211" s="28"/>
      <c r="C211" s="149" t="s">
        <v>255</v>
      </c>
      <c r="D211" s="149" t="s">
        <v>150</v>
      </c>
      <c r="E211" s="150" t="s">
        <v>432</v>
      </c>
      <c r="F211" s="151" t="s">
        <v>501</v>
      </c>
      <c r="G211" s="152" t="s">
        <v>144</v>
      </c>
      <c r="H211" s="153">
        <v>2</v>
      </c>
      <c r="I211" s="154"/>
      <c r="J211" s="155">
        <f>ROUND(I211*H211,2)</f>
        <v>0</v>
      </c>
      <c r="K211" s="156"/>
      <c r="L211" s="157"/>
      <c r="M211" s="158" t="s">
        <v>1</v>
      </c>
      <c r="N211" s="159" t="s">
        <v>42</v>
      </c>
      <c r="P211" s="145">
        <f>O211*H211</f>
        <v>0</v>
      </c>
      <c r="Q211" s="145">
        <v>1.47E-2</v>
      </c>
      <c r="R211" s="145">
        <f>Q211*H211</f>
        <v>2.9399999999999999E-2</v>
      </c>
      <c r="S211" s="145">
        <v>0</v>
      </c>
      <c r="T211" s="146">
        <f>S211*H211</f>
        <v>0</v>
      </c>
      <c r="AR211" s="147" t="s">
        <v>424</v>
      </c>
      <c r="AT211" s="147" t="s">
        <v>150</v>
      </c>
      <c r="AU211" s="147" t="s">
        <v>135</v>
      </c>
      <c r="AY211" s="13" t="s">
        <v>128</v>
      </c>
      <c r="BE211" s="148">
        <f>IF(N211="základná",J211,0)</f>
        <v>0</v>
      </c>
      <c r="BF211" s="148">
        <f>IF(N211="znížená",J211,0)</f>
        <v>0</v>
      </c>
      <c r="BG211" s="148">
        <f>IF(N211="zákl. prenesená",J211,0)</f>
        <v>0</v>
      </c>
      <c r="BH211" s="148">
        <f>IF(N211="zníž. prenesená",J211,0)</f>
        <v>0</v>
      </c>
      <c r="BI211" s="148">
        <f>IF(N211="nulová",J211,0)</f>
        <v>0</v>
      </c>
      <c r="BJ211" s="13" t="s">
        <v>135</v>
      </c>
      <c r="BK211" s="148">
        <f>ROUND(I211*H211,2)</f>
        <v>0</v>
      </c>
      <c r="BL211" s="13" t="s">
        <v>248</v>
      </c>
      <c r="BM211" s="147" t="s">
        <v>384</v>
      </c>
    </row>
    <row r="212" spans="2:65" s="1" customFormat="1" ht="33" customHeight="1">
      <c r="B212" s="28"/>
      <c r="C212" s="149" t="s">
        <v>387</v>
      </c>
      <c r="D212" s="149" t="s">
        <v>150</v>
      </c>
      <c r="E212" s="150" t="s">
        <v>502</v>
      </c>
      <c r="F212" s="151" t="s">
        <v>503</v>
      </c>
      <c r="G212" s="152" t="s">
        <v>144</v>
      </c>
      <c r="H212" s="153">
        <v>2</v>
      </c>
      <c r="I212" s="154"/>
      <c r="J212" s="155">
        <f>ROUND(I212*H212,2)</f>
        <v>0</v>
      </c>
      <c r="K212" s="156"/>
      <c r="L212" s="157"/>
      <c r="M212" s="158" t="s">
        <v>1</v>
      </c>
      <c r="N212" s="159" t="s">
        <v>42</v>
      </c>
      <c r="P212" s="145">
        <f>O212*H212</f>
        <v>0</v>
      </c>
      <c r="Q212" s="145">
        <v>6.1000000000000004E-3</v>
      </c>
      <c r="R212" s="145">
        <f>Q212*H212</f>
        <v>1.2200000000000001E-2</v>
      </c>
      <c r="S212" s="145">
        <v>0</v>
      </c>
      <c r="T212" s="146">
        <f>S212*H212</f>
        <v>0</v>
      </c>
      <c r="AR212" s="147" t="s">
        <v>424</v>
      </c>
      <c r="AT212" s="147" t="s">
        <v>150</v>
      </c>
      <c r="AU212" s="147" t="s">
        <v>135</v>
      </c>
      <c r="AY212" s="13" t="s">
        <v>128</v>
      </c>
      <c r="BE212" s="148">
        <f>IF(N212="základná",J212,0)</f>
        <v>0</v>
      </c>
      <c r="BF212" s="148">
        <f>IF(N212="znížená",J212,0)</f>
        <v>0</v>
      </c>
      <c r="BG212" s="148">
        <f>IF(N212="zákl. prenesená",J212,0)</f>
        <v>0</v>
      </c>
      <c r="BH212" s="148">
        <f>IF(N212="zníž. prenesená",J212,0)</f>
        <v>0</v>
      </c>
      <c r="BI212" s="148">
        <f>IF(N212="nulová",J212,0)</f>
        <v>0</v>
      </c>
      <c r="BJ212" s="13" t="s">
        <v>135</v>
      </c>
      <c r="BK212" s="148">
        <f>ROUND(I212*H212,2)</f>
        <v>0</v>
      </c>
      <c r="BL212" s="13" t="s">
        <v>248</v>
      </c>
      <c r="BM212" s="147" t="s">
        <v>390</v>
      </c>
    </row>
    <row r="213" spans="2:65" s="1" customFormat="1" ht="37.799999999999997" customHeight="1">
      <c r="B213" s="28"/>
      <c r="C213" s="149" t="s">
        <v>259</v>
      </c>
      <c r="D213" s="149" t="s">
        <v>150</v>
      </c>
      <c r="E213" s="150" t="s">
        <v>504</v>
      </c>
      <c r="F213" s="151" t="s">
        <v>505</v>
      </c>
      <c r="G213" s="152" t="s">
        <v>144</v>
      </c>
      <c r="H213" s="153">
        <v>2</v>
      </c>
      <c r="I213" s="154"/>
      <c r="J213" s="155">
        <f>ROUND(I213*H213,2)</f>
        <v>0</v>
      </c>
      <c r="K213" s="156"/>
      <c r="L213" s="157"/>
      <c r="M213" s="158" t="s">
        <v>1</v>
      </c>
      <c r="N213" s="159" t="s">
        <v>42</v>
      </c>
      <c r="P213" s="145">
        <f>O213*H213</f>
        <v>0</v>
      </c>
      <c r="Q213" s="145">
        <v>1.47E-2</v>
      </c>
      <c r="R213" s="145">
        <f>Q213*H213</f>
        <v>2.9399999999999999E-2</v>
      </c>
      <c r="S213" s="145">
        <v>0</v>
      </c>
      <c r="T213" s="146">
        <f>S213*H213</f>
        <v>0</v>
      </c>
      <c r="AR213" s="147" t="s">
        <v>424</v>
      </c>
      <c r="AT213" s="147" t="s">
        <v>150</v>
      </c>
      <c r="AU213" s="147" t="s">
        <v>135</v>
      </c>
      <c r="AY213" s="13" t="s">
        <v>128</v>
      </c>
      <c r="BE213" s="148">
        <f>IF(N213="základná",J213,0)</f>
        <v>0</v>
      </c>
      <c r="BF213" s="148">
        <f>IF(N213="znížená",J213,0)</f>
        <v>0</v>
      </c>
      <c r="BG213" s="148">
        <f>IF(N213="zákl. prenesená",J213,0)</f>
        <v>0</v>
      </c>
      <c r="BH213" s="148">
        <f>IF(N213="zníž. prenesená",J213,0)</f>
        <v>0</v>
      </c>
      <c r="BI213" s="148">
        <f>IF(N213="nulová",J213,0)</f>
        <v>0</v>
      </c>
      <c r="BJ213" s="13" t="s">
        <v>135</v>
      </c>
      <c r="BK213" s="148">
        <f>ROUND(I213*H213,2)</f>
        <v>0</v>
      </c>
      <c r="BL213" s="13" t="s">
        <v>248</v>
      </c>
      <c r="BM213" s="147" t="s">
        <v>393</v>
      </c>
    </row>
    <row r="214" spans="2:65" s="11" customFormat="1" ht="22.8" customHeight="1">
      <c r="B214" s="123"/>
      <c r="D214" s="124" t="s">
        <v>75</v>
      </c>
      <c r="E214" s="133" t="s">
        <v>435</v>
      </c>
      <c r="F214" s="133" t="s">
        <v>436</v>
      </c>
      <c r="I214" s="126"/>
      <c r="J214" s="134">
        <f>BK214</f>
        <v>0</v>
      </c>
      <c r="L214" s="123"/>
      <c r="M214" s="128"/>
      <c r="P214" s="129">
        <f>P215</f>
        <v>0</v>
      </c>
      <c r="R214" s="129">
        <f>R215</f>
        <v>0</v>
      </c>
      <c r="T214" s="130">
        <f>T215</f>
        <v>0</v>
      </c>
      <c r="AR214" s="124" t="s">
        <v>138</v>
      </c>
      <c r="AT214" s="131" t="s">
        <v>75</v>
      </c>
      <c r="AU214" s="131" t="s">
        <v>84</v>
      </c>
      <c r="AY214" s="124" t="s">
        <v>128</v>
      </c>
      <c r="BK214" s="132">
        <f>BK215</f>
        <v>0</v>
      </c>
    </row>
    <row r="215" spans="2:65" s="1" customFormat="1" ht="24.15" customHeight="1">
      <c r="B215" s="28"/>
      <c r="C215" s="135" t="s">
        <v>394</v>
      </c>
      <c r="D215" s="135" t="s">
        <v>130</v>
      </c>
      <c r="E215" s="136" t="s">
        <v>438</v>
      </c>
      <c r="F215" s="137" t="s">
        <v>439</v>
      </c>
      <c r="G215" s="138" t="s">
        <v>440</v>
      </c>
      <c r="H215" s="139">
        <v>1</v>
      </c>
      <c r="I215" s="140"/>
      <c r="J215" s="141">
        <f>ROUND(I215*H215,2)</f>
        <v>0</v>
      </c>
      <c r="K215" s="142"/>
      <c r="L215" s="28"/>
      <c r="M215" s="143" t="s">
        <v>1</v>
      </c>
      <c r="N215" s="144" t="s">
        <v>42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248</v>
      </c>
      <c r="AT215" s="147" t="s">
        <v>130</v>
      </c>
      <c r="AU215" s="147" t="s">
        <v>135</v>
      </c>
      <c r="AY215" s="13" t="s">
        <v>128</v>
      </c>
      <c r="BE215" s="148">
        <f>IF(N215="základná",J215,0)</f>
        <v>0</v>
      </c>
      <c r="BF215" s="148">
        <f>IF(N215="znížená",J215,0)</f>
        <v>0</v>
      </c>
      <c r="BG215" s="148">
        <f>IF(N215="zákl. prenesená",J215,0)</f>
        <v>0</v>
      </c>
      <c r="BH215" s="148">
        <f>IF(N215="zníž. prenesená",J215,0)</f>
        <v>0</v>
      </c>
      <c r="BI215" s="148">
        <f>IF(N215="nulová",J215,0)</f>
        <v>0</v>
      </c>
      <c r="BJ215" s="13" t="s">
        <v>135</v>
      </c>
      <c r="BK215" s="148">
        <f>ROUND(I215*H215,2)</f>
        <v>0</v>
      </c>
      <c r="BL215" s="13" t="s">
        <v>248</v>
      </c>
      <c r="BM215" s="147" t="s">
        <v>397</v>
      </c>
    </row>
    <row r="216" spans="2:65" s="11" customFormat="1" ht="25.95" customHeight="1">
      <c r="B216" s="123"/>
      <c r="D216" s="124" t="s">
        <v>75</v>
      </c>
      <c r="E216" s="125" t="s">
        <v>442</v>
      </c>
      <c r="F216" s="125" t="s">
        <v>443</v>
      </c>
      <c r="I216" s="126"/>
      <c r="J216" s="127">
        <f>BK216</f>
        <v>0</v>
      </c>
      <c r="L216" s="123"/>
      <c r="M216" s="128"/>
      <c r="P216" s="129">
        <f>P217</f>
        <v>0</v>
      </c>
      <c r="R216" s="129">
        <f>R217</f>
        <v>0</v>
      </c>
      <c r="T216" s="130">
        <f>T217</f>
        <v>0</v>
      </c>
      <c r="AR216" s="124" t="s">
        <v>134</v>
      </c>
      <c r="AT216" s="131" t="s">
        <v>75</v>
      </c>
      <c r="AU216" s="131" t="s">
        <v>76</v>
      </c>
      <c r="AY216" s="124" t="s">
        <v>128</v>
      </c>
      <c r="BK216" s="132">
        <f>BK217</f>
        <v>0</v>
      </c>
    </row>
    <row r="217" spans="2:65" s="1" customFormat="1" ht="33" customHeight="1">
      <c r="B217" s="28"/>
      <c r="C217" s="135" t="s">
        <v>262</v>
      </c>
      <c r="D217" s="135" t="s">
        <v>130</v>
      </c>
      <c r="E217" s="136" t="s">
        <v>444</v>
      </c>
      <c r="F217" s="137" t="s">
        <v>445</v>
      </c>
      <c r="G217" s="138" t="s">
        <v>446</v>
      </c>
      <c r="H217" s="139">
        <v>25</v>
      </c>
      <c r="I217" s="140"/>
      <c r="J217" s="141">
        <f>ROUND(I217*H217,2)</f>
        <v>0</v>
      </c>
      <c r="K217" s="142"/>
      <c r="L217" s="28"/>
      <c r="M217" s="143" t="s">
        <v>1</v>
      </c>
      <c r="N217" s="144" t="s">
        <v>42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447</v>
      </c>
      <c r="AT217" s="147" t="s">
        <v>130</v>
      </c>
      <c r="AU217" s="147" t="s">
        <v>84</v>
      </c>
      <c r="AY217" s="13" t="s">
        <v>128</v>
      </c>
      <c r="BE217" s="148">
        <f>IF(N217="základná",J217,0)</f>
        <v>0</v>
      </c>
      <c r="BF217" s="148">
        <f>IF(N217="znížená",J217,0)</f>
        <v>0</v>
      </c>
      <c r="BG217" s="148">
        <f>IF(N217="zákl. prenesená",J217,0)</f>
        <v>0</v>
      </c>
      <c r="BH217" s="148">
        <f>IF(N217="zníž. prenesená",J217,0)</f>
        <v>0</v>
      </c>
      <c r="BI217" s="148">
        <f>IF(N217="nulová",J217,0)</f>
        <v>0</v>
      </c>
      <c r="BJ217" s="13" t="s">
        <v>135</v>
      </c>
      <c r="BK217" s="148">
        <f>ROUND(I217*H217,2)</f>
        <v>0</v>
      </c>
      <c r="BL217" s="13" t="s">
        <v>447</v>
      </c>
      <c r="BM217" s="147" t="s">
        <v>400</v>
      </c>
    </row>
    <row r="218" spans="2:65" s="11" customFormat="1" ht="25.95" customHeight="1">
      <c r="B218" s="123"/>
      <c r="D218" s="124" t="s">
        <v>75</v>
      </c>
      <c r="E218" s="125" t="s">
        <v>449</v>
      </c>
      <c r="F218" s="125" t="s">
        <v>450</v>
      </c>
      <c r="I218" s="126"/>
      <c r="J218" s="127">
        <f>BK218</f>
        <v>0</v>
      </c>
      <c r="L218" s="123"/>
      <c r="M218" s="128"/>
      <c r="P218" s="129">
        <f>SUM(P219:P224)</f>
        <v>0</v>
      </c>
      <c r="R218" s="129">
        <f>SUM(R219:R224)</f>
        <v>0</v>
      </c>
      <c r="T218" s="130">
        <f>SUM(T219:T224)</f>
        <v>0</v>
      </c>
      <c r="AR218" s="124" t="s">
        <v>146</v>
      </c>
      <c r="AT218" s="131" t="s">
        <v>75</v>
      </c>
      <c r="AU218" s="131" t="s">
        <v>76</v>
      </c>
      <c r="AY218" s="124" t="s">
        <v>128</v>
      </c>
      <c r="BK218" s="132">
        <f>SUM(BK219:BK224)</f>
        <v>0</v>
      </c>
    </row>
    <row r="219" spans="2:65" s="1" customFormat="1" ht="16.5" customHeight="1">
      <c r="B219" s="28"/>
      <c r="C219" s="135" t="s">
        <v>401</v>
      </c>
      <c r="D219" s="135" t="s">
        <v>130</v>
      </c>
      <c r="E219" s="136" t="s">
        <v>452</v>
      </c>
      <c r="F219" s="137" t="s">
        <v>453</v>
      </c>
      <c r="G219" s="138" t="s">
        <v>440</v>
      </c>
      <c r="H219" s="139">
        <v>1</v>
      </c>
      <c r="I219" s="140"/>
      <c r="J219" s="141">
        <f t="shared" ref="J219:J224" si="40">ROUND(I219*H219,2)</f>
        <v>0</v>
      </c>
      <c r="K219" s="142"/>
      <c r="L219" s="28"/>
      <c r="M219" s="143" t="s">
        <v>1</v>
      </c>
      <c r="N219" s="144" t="s">
        <v>42</v>
      </c>
      <c r="P219" s="145">
        <f t="shared" ref="P219:P224" si="41">O219*H219</f>
        <v>0</v>
      </c>
      <c r="Q219" s="145">
        <v>0</v>
      </c>
      <c r="R219" s="145">
        <f t="shared" ref="R219:R224" si="42">Q219*H219</f>
        <v>0</v>
      </c>
      <c r="S219" s="145">
        <v>0</v>
      </c>
      <c r="T219" s="146">
        <f t="shared" ref="T219:T224" si="43">S219*H219</f>
        <v>0</v>
      </c>
      <c r="AR219" s="147" t="s">
        <v>134</v>
      </c>
      <c r="AT219" s="147" t="s">
        <v>130</v>
      </c>
      <c r="AU219" s="147" t="s">
        <v>84</v>
      </c>
      <c r="AY219" s="13" t="s">
        <v>128</v>
      </c>
      <c r="BE219" s="148">
        <f t="shared" ref="BE219:BE224" si="44">IF(N219="základná",J219,0)</f>
        <v>0</v>
      </c>
      <c r="BF219" s="148">
        <f t="shared" ref="BF219:BF224" si="45">IF(N219="znížená",J219,0)</f>
        <v>0</v>
      </c>
      <c r="BG219" s="148">
        <f t="shared" ref="BG219:BG224" si="46">IF(N219="zákl. prenesená",J219,0)</f>
        <v>0</v>
      </c>
      <c r="BH219" s="148">
        <f t="shared" ref="BH219:BH224" si="47">IF(N219="zníž. prenesená",J219,0)</f>
        <v>0</v>
      </c>
      <c r="BI219" s="148">
        <f t="shared" ref="BI219:BI224" si="48">IF(N219="nulová",J219,0)</f>
        <v>0</v>
      </c>
      <c r="BJ219" s="13" t="s">
        <v>135</v>
      </c>
      <c r="BK219" s="148">
        <f t="shared" ref="BK219:BK224" si="49">ROUND(I219*H219,2)</f>
        <v>0</v>
      </c>
      <c r="BL219" s="13" t="s">
        <v>134</v>
      </c>
      <c r="BM219" s="147" t="s">
        <v>404</v>
      </c>
    </row>
    <row r="220" spans="2:65" s="1" customFormat="1" ht="44.25" customHeight="1">
      <c r="B220" s="28"/>
      <c r="C220" s="135" t="s">
        <v>267</v>
      </c>
      <c r="D220" s="135" t="s">
        <v>130</v>
      </c>
      <c r="E220" s="136" t="s">
        <v>455</v>
      </c>
      <c r="F220" s="137" t="s">
        <v>456</v>
      </c>
      <c r="G220" s="138" t="s">
        <v>457</v>
      </c>
      <c r="H220" s="139">
        <v>1</v>
      </c>
      <c r="I220" s="140"/>
      <c r="J220" s="141">
        <f t="shared" si="40"/>
        <v>0</v>
      </c>
      <c r="K220" s="142"/>
      <c r="L220" s="28"/>
      <c r="M220" s="143" t="s">
        <v>1</v>
      </c>
      <c r="N220" s="144" t="s">
        <v>42</v>
      </c>
      <c r="P220" s="145">
        <f t="shared" si="41"/>
        <v>0</v>
      </c>
      <c r="Q220" s="145">
        <v>0</v>
      </c>
      <c r="R220" s="145">
        <f t="shared" si="42"/>
        <v>0</v>
      </c>
      <c r="S220" s="145">
        <v>0</v>
      </c>
      <c r="T220" s="146">
        <f t="shared" si="43"/>
        <v>0</v>
      </c>
      <c r="AR220" s="147" t="s">
        <v>134</v>
      </c>
      <c r="AT220" s="147" t="s">
        <v>130</v>
      </c>
      <c r="AU220" s="147" t="s">
        <v>84</v>
      </c>
      <c r="AY220" s="13" t="s">
        <v>128</v>
      </c>
      <c r="BE220" s="148">
        <f t="shared" si="44"/>
        <v>0</v>
      </c>
      <c r="BF220" s="148">
        <f t="shared" si="45"/>
        <v>0</v>
      </c>
      <c r="BG220" s="148">
        <f t="shared" si="46"/>
        <v>0</v>
      </c>
      <c r="BH220" s="148">
        <f t="shared" si="47"/>
        <v>0</v>
      </c>
      <c r="BI220" s="148">
        <f t="shared" si="48"/>
        <v>0</v>
      </c>
      <c r="BJ220" s="13" t="s">
        <v>135</v>
      </c>
      <c r="BK220" s="148">
        <f t="shared" si="49"/>
        <v>0</v>
      </c>
      <c r="BL220" s="13" t="s">
        <v>134</v>
      </c>
      <c r="BM220" s="147" t="s">
        <v>407</v>
      </c>
    </row>
    <row r="221" spans="2:65" s="1" customFormat="1" ht="24.15" customHeight="1">
      <c r="B221" s="28"/>
      <c r="C221" s="135" t="s">
        <v>411</v>
      </c>
      <c r="D221" s="135" t="s">
        <v>130</v>
      </c>
      <c r="E221" s="136" t="s">
        <v>460</v>
      </c>
      <c r="F221" s="137" t="s">
        <v>461</v>
      </c>
      <c r="G221" s="138" t="s">
        <v>457</v>
      </c>
      <c r="H221" s="139">
        <v>1</v>
      </c>
      <c r="I221" s="140"/>
      <c r="J221" s="141">
        <f t="shared" si="40"/>
        <v>0</v>
      </c>
      <c r="K221" s="142"/>
      <c r="L221" s="28"/>
      <c r="M221" s="143" t="s">
        <v>1</v>
      </c>
      <c r="N221" s="144" t="s">
        <v>42</v>
      </c>
      <c r="P221" s="145">
        <f t="shared" si="41"/>
        <v>0</v>
      </c>
      <c r="Q221" s="145">
        <v>0</v>
      </c>
      <c r="R221" s="145">
        <f t="shared" si="42"/>
        <v>0</v>
      </c>
      <c r="S221" s="145">
        <v>0</v>
      </c>
      <c r="T221" s="146">
        <f t="shared" si="43"/>
        <v>0</v>
      </c>
      <c r="AR221" s="147" t="s">
        <v>134</v>
      </c>
      <c r="AT221" s="147" t="s">
        <v>130</v>
      </c>
      <c r="AU221" s="147" t="s">
        <v>84</v>
      </c>
      <c r="AY221" s="13" t="s">
        <v>128</v>
      </c>
      <c r="BE221" s="148">
        <f t="shared" si="44"/>
        <v>0</v>
      </c>
      <c r="BF221" s="148">
        <f t="shared" si="45"/>
        <v>0</v>
      </c>
      <c r="BG221" s="148">
        <f t="shared" si="46"/>
        <v>0</v>
      </c>
      <c r="BH221" s="148">
        <f t="shared" si="47"/>
        <v>0</v>
      </c>
      <c r="BI221" s="148">
        <f t="shared" si="48"/>
        <v>0</v>
      </c>
      <c r="BJ221" s="13" t="s">
        <v>135</v>
      </c>
      <c r="BK221" s="148">
        <f t="shared" si="49"/>
        <v>0</v>
      </c>
      <c r="BL221" s="13" t="s">
        <v>134</v>
      </c>
      <c r="BM221" s="147" t="s">
        <v>414</v>
      </c>
    </row>
    <row r="222" spans="2:65" s="1" customFormat="1" ht="24.15" customHeight="1">
      <c r="B222" s="28"/>
      <c r="C222" s="135" t="s">
        <v>270</v>
      </c>
      <c r="D222" s="135" t="s">
        <v>130</v>
      </c>
      <c r="E222" s="136" t="s">
        <v>460</v>
      </c>
      <c r="F222" s="137" t="s">
        <v>461</v>
      </c>
      <c r="G222" s="138" t="s">
        <v>457</v>
      </c>
      <c r="H222" s="139">
        <v>1</v>
      </c>
      <c r="I222" s="140"/>
      <c r="J222" s="141">
        <f t="shared" si="40"/>
        <v>0</v>
      </c>
      <c r="K222" s="142"/>
      <c r="L222" s="28"/>
      <c r="M222" s="143" t="s">
        <v>1</v>
      </c>
      <c r="N222" s="144" t="s">
        <v>42</v>
      </c>
      <c r="P222" s="145">
        <f t="shared" si="41"/>
        <v>0</v>
      </c>
      <c r="Q222" s="145">
        <v>0</v>
      </c>
      <c r="R222" s="145">
        <f t="shared" si="42"/>
        <v>0</v>
      </c>
      <c r="S222" s="145">
        <v>0</v>
      </c>
      <c r="T222" s="146">
        <f t="shared" si="43"/>
        <v>0</v>
      </c>
      <c r="AR222" s="147" t="s">
        <v>134</v>
      </c>
      <c r="AT222" s="147" t="s">
        <v>130</v>
      </c>
      <c r="AU222" s="147" t="s">
        <v>84</v>
      </c>
      <c r="AY222" s="13" t="s">
        <v>128</v>
      </c>
      <c r="BE222" s="148">
        <f t="shared" si="44"/>
        <v>0</v>
      </c>
      <c r="BF222" s="148">
        <f t="shared" si="45"/>
        <v>0</v>
      </c>
      <c r="BG222" s="148">
        <f t="shared" si="46"/>
        <v>0</v>
      </c>
      <c r="BH222" s="148">
        <f t="shared" si="47"/>
        <v>0</v>
      </c>
      <c r="BI222" s="148">
        <f t="shared" si="48"/>
        <v>0</v>
      </c>
      <c r="BJ222" s="13" t="s">
        <v>135</v>
      </c>
      <c r="BK222" s="148">
        <f t="shared" si="49"/>
        <v>0</v>
      </c>
      <c r="BL222" s="13" t="s">
        <v>134</v>
      </c>
      <c r="BM222" s="147" t="s">
        <v>417</v>
      </c>
    </row>
    <row r="223" spans="2:65" s="1" customFormat="1" ht="24.15" customHeight="1">
      <c r="B223" s="28"/>
      <c r="C223" s="135" t="s">
        <v>418</v>
      </c>
      <c r="D223" s="135" t="s">
        <v>130</v>
      </c>
      <c r="E223" s="136" t="s">
        <v>463</v>
      </c>
      <c r="F223" s="137" t="s">
        <v>464</v>
      </c>
      <c r="G223" s="138" t="s">
        <v>457</v>
      </c>
      <c r="H223" s="139">
        <v>1</v>
      </c>
      <c r="I223" s="140"/>
      <c r="J223" s="141">
        <f t="shared" si="40"/>
        <v>0</v>
      </c>
      <c r="K223" s="142"/>
      <c r="L223" s="28"/>
      <c r="M223" s="143" t="s">
        <v>1</v>
      </c>
      <c r="N223" s="144" t="s">
        <v>42</v>
      </c>
      <c r="P223" s="145">
        <f t="shared" si="41"/>
        <v>0</v>
      </c>
      <c r="Q223" s="145">
        <v>0</v>
      </c>
      <c r="R223" s="145">
        <f t="shared" si="42"/>
        <v>0</v>
      </c>
      <c r="S223" s="145">
        <v>0</v>
      </c>
      <c r="T223" s="146">
        <f t="shared" si="43"/>
        <v>0</v>
      </c>
      <c r="AR223" s="147" t="s">
        <v>134</v>
      </c>
      <c r="AT223" s="147" t="s">
        <v>130</v>
      </c>
      <c r="AU223" s="147" t="s">
        <v>84</v>
      </c>
      <c r="AY223" s="13" t="s">
        <v>128</v>
      </c>
      <c r="BE223" s="148">
        <f t="shared" si="44"/>
        <v>0</v>
      </c>
      <c r="BF223" s="148">
        <f t="shared" si="45"/>
        <v>0</v>
      </c>
      <c r="BG223" s="148">
        <f t="shared" si="46"/>
        <v>0</v>
      </c>
      <c r="BH223" s="148">
        <f t="shared" si="47"/>
        <v>0</v>
      </c>
      <c r="BI223" s="148">
        <f t="shared" si="48"/>
        <v>0</v>
      </c>
      <c r="BJ223" s="13" t="s">
        <v>135</v>
      </c>
      <c r="BK223" s="148">
        <f t="shared" si="49"/>
        <v>0</v>
      </c>
      <c r="BL223" s="13" t="s">
        <v>134</v>
      </c>
      <c r="BM223" s="147" t="s">
        <v>421</v>
      </c>
    </row>
    <row r="224" spans="2:65" s="1" customFormat="1" ht="24.15" customHeight="1">
      <c r="B224" s="28"/>
      <c r="C224" s="135" t="s">
        <v>274</v>
      </c>
      <c r="D224" s="135" t="s">
        <v>130</v>
      </c>
      <c r="E224" s="136" t="s">
        <v>463</v>
      </c>
      <c r="F224" s="137" t="s">
        <v>464</v>
      </c>
      <c r="G224" s="138" t="s">
        <v>457</v>
      </c>
      <c r="H224" s="139">
        <v>1</v>
      </c>
      <c r="I224" s="140"/>
      <c r="J224" s="141">
        <f t="shared" si="40"/>
        <v>0</v>
      </c>
      <c r="K224" s="142"/>
      <c r="L224" s="28"/>
      <c r="M224" s="160" t="s">
        <v>1</v>
      </c>
      <c r="N224" s="161" t="s">
        <v>42</v>
      </c>
      <c r="O224" s="162"/>
      <c r="P224" s="163">
        <f t="shared" si="41"/>
        <v>0</v>
      </c>
      <c r="Q224" s="163">
        <v>0</v>
      </c>
      <c r="R224" s="163">
        <f t="shared" si="42"/>
        <v>0</v>
      </c>
      <c r="S224" s="163">
        <v>0</v>
      </c>
      <c r="T224" s="164">
        <f t="shared" si="43"/>
        <v>0</v>
      </c>
      <c r="AR224" s="147" t="s">
        <v>134</v>
      </c>
      <c r="AT224" s="147" t="s">
        <v>130</v>
      </c>
      <c r="AU224" s="147" t="s">
        <v>84</v>
      </c>
      <c r="AY224" s="13" t="s">
        <v>128</v>
      </c>
      <c r="BE224" s="148">
        <f t="shared" si="44"/>
        <v>0</v>
      </c>
      <c r="BF224" s="148">
        <f t="shared" si="45"/>
        <v>0</v>
      </c>
      <c r="BG224" s="148">
        <f t="shared" si="46"/>
        <v>0</v>
      </c>
      <c r="BH224" s="148">
        <f t="shared" si="47"/>
        <v>0</v>
      </c>
      <c r="BI224" s="148">
        <f t="shared" si="48"/>
        <v>0</v>
      </c>
      <c r="BJ224" s="13" t="s">
        <v>135</v>
      </c>
      <c r="BK224" s="148">
        <f t="shared" si="49"/>
        <v>0</v>
      </c>
      <c r="BL224" s="13" t="s">
        <v>134</v>
      </c>
      <c r="BM224" s="147" t="s">
        <v>425</v>
      </c>
    </row>
    <row r="225" spans="2:12" s="1" customFormat="1" ht="6.9" customHeight="1">
      <c r="B225" s="43"/>
      <c r="C225" s="44"/>
      <c r="D225" s="44"/>
      <c r="E225" s="44"/>
      <c r="F225" s="44"/>
      <c r="G225" s="44"/>
      <c r="H225" s="44"/>
      <c r="I225" s="44"/>
      <c r="J225" s="44"/>
      <c r="K225" s="44"/>
      <c r="L225" s="28"/>
    </row>
  </sheetData>
  <sheetProtection algorithmName="SHA-512" hashValue="Jgd6s843xioQr+VEkEIPrTm1yBEruvTGz21+1VQTj74a3z6+KAAlUxgqgMIK+2D8DLE+IhzKlgsDRnvzxpIe/g==" saltValue="x50099EUBUW9p4lwM/ItK8NDInLy6lYhho2y31NgosFPQeDgaQk8Few3JgRUCIHDN4NcSCxkzjIr1i7iCiD/HQ==" spinCount="100000" sheet="1" objects="1" scenarios="1" formatColumns="0" formatRows="0" autoFilter="0"/>
  <autoFilter ref="C130:K224" xr:uid="{00000000-0009-0000-0000-000002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6"/>
  <sheetViews>
    <sheetView showGridLines="0" workbookViewId="0">
      <selection activeCell="E2" sqref="E2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90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4.9" customHeight="1">
      <c r="B4" s="16"/>
      <c r="D4" s="17" t="s">
        <v>91</v>
      </c>
      <c r="L4" s="16"/>
      <c r="M4" s="87" t="s">
        <v>9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7" t="str">
        <f>'Rekapitulácia stavby'!K6</f>
        <v>Regenerácia vnútrobloku ul.L.Svobodu</v>
      </c>
      <c r="F7" s="208"/>
      <c r="G7" s="208"/>
      <c r="H7" s="208"/>
      <c r="L7" s="16"/>
    </row>
    <row r="8" spans="2:46" s="1" customFormat="1" ht="12" customHeight="1">
      <c r="B8" s="28"/>
      <c r="D8" s="23" t="s">
        <v>92</v>
      </c>
      <c r="L8" s="28"/>
    </row>
    <row r="9" spans="2:46" s="1" customFormat="1" ht="16.5" customHeight="1">
      <c r="B9" s="28"/>
      <c r="E9" s="188" t="s">
        <v>506</v>
      </c>
      <c r="F9" s="209"/>
      <c r="G9" s="209"/>
      <c r="H9" s="209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23. 11. 2022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0" t="str">
        <f>'Rekapitulácia stavby'!E14</f>
        <v>Vyplň údaj</v>
      </c>
      <c r="F18" s="169"/>
      <c r="G18" s="169"/>
      <c r="H18" s="169"/>
      <c r="I18" s="23" t="s">
        <v>27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">
        <v>1</v>
      </c>
      <c r="L23" s="28"/>
    </row>
    <row r="24" spans="2:12" s="1" customFormat="1" ht="18" customHeight="1">
      <c r="B24" s="28"/>
      <c r="E24" s="21" t="s">
        <v>32</v>
      </c>
      <c r="I24" s="23" t="s">
        <v>27</v>
      </c>
      <c r="J24" s="21" t="s">
        <v>1</v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8"/>
      <c r="E27" s="174" t="s">
        <v>1</v>
      </c>
      <c r="F27" s="174"/>
      <c r="G27" s="174"/>
      <c r="H27" s="174"/>
      <c r="L27" s="88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36</v>
      </c>
      <c r="J30" s="65">
        <f>ROUND(J131,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4" customHeight="1">
      <c r="B33" s="28"/>
      <c r="D33" s="54" t="s">
        <v>40</v>
      </c>
      <c r="E33" s="33" t="s">
        <v>41</v>
      </c>
      <c r="F33" s="90">
        <f>ROUND((SUM(BE131:BE225)),  2)</f>
        <v>0</v>
      </c>
      <c r="G33" s="91"/>
      <c r="H33" s="91"/>
      <c r="I33" s="92">
        <v>0.2</v>
      </c>
      <c r="J33" s="90">
        <f>ROUND(((SUM(BE131:BE225))*I33),  2)</f>
        <v>0</v>
      </c>
      <c r="L33" s="28"/>
    </row>
    <row r="34" spans="2:12" s="1" customFormat="1" ht="14.4" customHeight="1">
      <c r="B34" s="28"/>
      <c r="E34" s="33" t="s">
        <v>42</v>
      </c>
      <c r="F34" s="90">
        <f>ROUND((SUM(BF131:BF225)),  2)</f>
        <v>0</v>
      </c>
      <c r="G34" s="91"/>
      <c r="H34" s="91"/>
      <c r="I34" s="92">
        <v>0.2</v>
      </c>
      <c r="J34" s="90">
        <f>ROUND(((SUM(BF131:BF225))*I34),  2)</f>
        <v>0</v>
      </c>
      <c r="L34" s="28"/>
    </row>
    <row r="35" spans="2:12" s="1" customFormat="1" ht="14.4" hidden="1" customHeight="1">
      <c r="B35" s="28"/>
      <c r="E35" s="23" t="s">
        <v>43</v>
      </c>
      <c r="F35" s="93">
        <f>ROUND((SUM(BG131:BG225)),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3" t="s">
        <v>44</v>
      </c>
      <c r="F36" s="93">
        <f>ROUND((SUM(BH131:BH225)),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45</v>
      </c>
      <c r="F37" s="90">
        <f>ROUND((SUM(BI131:BI225)),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hidden="1" customHeight="1">
      <c r="B82" s="28"/>
      <c r="C82" s="17" t="s">
        <v>94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07" t="str">
        <f>E7</f>
        <v>Regenerácia vnútrobloku ul.L.Svobodu</v>
      </c>
      <c r="F85" s="208"/>
      <c r="G85" s="208"/>
      <c r="H85" s="208"/>
      <c r="L85" s="28"/>
    </row>
    <row r="86" spans="2:47" s="1" customFormat="1" ht="12" hidden="1" customHeight="1">
      <c r="B86" s="28"/>
      <c r="C86" s="23" t="s">
        <v>92</v>
      </c>
      <c r="L86" s="28"/>
    </row>
    <row r="87" spans="2:47" s="1" customFormat="1" ht="16.5" hidden="1" customHeight="1">
      <c r="B87" s="28"/>
      <c r="E87" s="188" t="str">
        <f>E9</f>
        <v>SO 03 - Regenerácia vnútrobloku</v>
      </c>
      <c r="F87" s="209"/>
      <c r="G87" s="209"/>
      <c r="H87" s="209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Skalica</v>
      </c>
      <c r="I89" s="23" t="s">
        <v>21</v>
      </c>
      <c r="J89" s="51" t="str">
        <f>IF(J12="","",J12)</f>
        <v>23. 11. 2022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>Mesto Skalica</v>
      </c>
      <c r="I91" s="23" t="s">
        <v>31</v>
      </c>
      <c r="J91" s="26" t="str">
        <f>E21</f>
        <v>Ing. Žaneta Spišáková</v>
      </c>
      <c r="L91" s="28"/>
    </row>
    <row r="92" spans="2:47" s="1" customFormat="1" ht="15.15" hidden="1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>Ing. Žaneta Spišáková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95</v>
      </c>
      <c r="D94" s="95"/>
      <c r="E94" s="95"/>
      <c r="F94" s="95"/>
      <c r="G94" s="95"/>
      <c r="H94" s="95"/>
      <c r="I94" s="95"/>
      <c r="J94" s="104" t="s">
        <v>96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8" hidden="1" customHeight="1">
      <c r="B96" s="28"/>
      <c r="C96" s="105" t="s">
        <v>97</v>
      </c>
      <c r="J96" s="65">
        <f>J131</f>
        <v>0</v>
      </c>
      <c r="L96" s="28"/>
      <c r="AU96" s="13" t="s">
        <v>98</v>
      </c>
    </row>
    <row r="97" spans="2:12" s="8" customFormat="1" ht="24.9" hidden="1" customHeight="1">
      <c r="B97" s="106"/>
      <c r="D97" s="107" t="s">
        <v>99</v>
      </c>
      <c r="E97" s="108"/>
      <c r="F97" s="108"/>
      <c r="G97" s="108"/>
      <c r="H97" s="108"/>
      <c r="I97" s="108"/>
      <c r="J97" s="109">
        <f>J132</f>
        <v>0</v>
      </c>
      <c r="L97" s="106"/>
    </row>
    <row r="98" spans="2:12" s="9" customFormat="1" ht="19.95" hidden="1" customHeight="1">
      <c r="B98" s="110"/>
      <c r="D98" s="111" t="s">
        <v>100</v>
      </c>
      <c r="E98" s="112"/>
      <c r="F98" s="112"/>
      <c r="G98" s="112"/>
      <c r="H98" s="112"/>
      <c r="I98" s="112"/>
      <c r="J98" s="113">
        <f>J133</f>
        <v>0</v>
      </c>
      <c r="L98" s="110"/>
    </row>
    <row r="99" spans="2:12" s="9" customFormat="1" ht="19.95" hidden="1" customHeight="1">
      <c r="B99" s="110"/>
      <c r="D99" s="111" t="s">
        <v>101</v>
      </c>
      <c r="E99" s="112"/>
      <c r="F99" s="112"/>
      <c r="G99" s="112"/>
      <c r="H99" s="112"/>
      <c r="I99" s="112"/>
      <c r="J99" s="113">
        <f>J163</f>
        <v>0</v>
      </c>
      <c r="L99" s="110"/>
    </row>
    <row r="100" spans="2:12" s="9" customFormat="1" ht="19.95" hidden="1" customHeight="1">
      <c r="B100" s="110"/>
      <c r="D100" s="111" t="s">
        <v>102</v>
      </c>
      <c r="E100" s="112"/>
      <c r="F100" s="112"/>
      <c r="G100" s="112"/>
      <c r="H100" s="112"/>
      <c r="I100" s="112"/>
      <c r="J100" s="113">
        <f>J171</f>
        <v>0</v>
      </c>
      <c r="L100" s="110"/>
    </row>
    <row r="101" spans="2:12" s="9" customFormat="1" ht="19.95" hidden="1" customHeight="1">
      <c r="B101" s="110"/>
      <c r="D101" s="111" t="s">
        <v>103</v>
      </c>
      <c r="E101" s="112"/>
      <c r="F101" s="112"/>
      <c r="G101" s="112"/>
      <c r="H101" s="112"/>
      <c r="I101" s="112"/>
      <c r="J101" s="113">
        <f>J176</f>
        <v>0</v>
      </c>
      <c r="L101" s="110"/>
    </row>
    <row r="102" spans="2:12" s="9" customFormat="1" ht="19.95" hidden="1" customHeight="1">
      <c r="B102" s="110"/>
      <c r="D102" s="111" t="s">
        <v>104</v>
      </c>
      <c r="E102" s="112"/>
      <c r="F102" s="112"/>
      <c r="G102" s="112"/>
      <c r="H102" s="112"/>
      <c r="I102" s="112"/>
      <c r="J102" s="113">
        <f>J185</f>
        <v>0</v>
      </c>
      <c r="L102" s="110"/>
    </row>
    <row r="103" spans="2:12" s="8" customFormat="1" ht="24.9" hidden="1" customHeight="1">
      <c r="B103" s="106"/>
      <c r="D103" s="107" t="s">
        <v>105</v>
      </c>
      <c r="E103" s="108"/>
      <c r="F103" s="108"/>
      <c r="G103" s="108"/>
      <c r="H103" s="108"/>
      <c r="I103" s="108"/>
      <c r="J103" s="109">
        <f>J187</f>
        <v>0</v>
      </c>
      <c r="L103" s="106"/>
    </row>
    <row r="104" spans="2:12" s="9" customFormat="1" ht="19.95" hidden="1" customHeight="1">
      <c r="B104" s="110"/>
      <c r="D104" s="111" t="s">
        <v>106</v>
      </c>
      <c r="E104" s="112"/>
      <c r="F104" s="112"/>
      <c r="G104" s="112"/>
      <c r="H104" s="112"/>
      <c r="I104" s="112"/>
      <c r="J104" s="113">
        <f>J188</f>
        <v>0</v>
      </c>
      <c r="L104" s="110"/>
    </row>
    <row r="105" spans="2:12" s="9" customFormat="1" ht="19.95" hidden="1" customHeight="1">
      <c r="B105" s="110"/>
      <c r="D105" s="111" t="s">
        <v>107</v>
      </c>
      <c r="E105" s="112"/>
      <c r="F105" s="112"/>
      <c r="G105" s="112"/>
      <c r="H105" s="112"/>
      <c r="I105" s="112"/>
      <c r="J105" s="113">
        <f>J191</f>
        <v>0</v>
      </c>
      <c r="L105" s="110"/>
    </row>
    <row r="106" spans="2:12" s="8" customFormat="1" ht="24.9" hidden="1" customHeight="1">
      <c r="B106" s="106"/>
      <c r="D106" s="107" t="s">
        <v>108</v>
      </c>
      <c r="E106" s="108"/>
      <c r="F106" s="108"/>
      <c r="G106" s="108"/>
      <c r="H106" s="108"/>
      <c r="I106" s="108"/>
      <c r="J106" s="109">
        <f>J201</f>
        <v>0</v>
      </c>
      <c r="L106" s="106"/>
    </row>
    <row r="107" spans="2:12" s="9" customFormat="1" ht="19.95" hidden="1" customHeight="1">
      <c r="B107" s="110"/>
      <c r="D107" s="111" t="s">
        <v>109</v>
      </c>
      <c r="E107" s="112"/>
      <c r="F107" s="112"/>
      <c r="G107" s="112"/>
      <c r="H107" s="112"/>
      <c r="I107" s="112"/>
      <c r="J107" s="113">
        <f>J202</f>
        <v>0</v>
      </c>
      <c r="L107" s="110"/>
    </row>
    <row r="108" spans="2:12" s="9" customFormat="1" ht="19.95" hidden="1" customHeight="1">
      <c r="B108" s="110"/>
      <c r="D108" s="111" t="s">
        <v>110</v>
      </c>
      <c r="E108" s="112"/>
      <c r="F108" s="112"/>
      <c r="G108" s="112"/>
      <c r="H108" s="112"/>
      <c r="I108" s="112"/>
      <c r="J108" s="113">
        <f>J210</f>
        <v>0</v>
      </c>
      <c r="L108" s="110"/>
    </row>
    <row r="109" spans="2:12" s="9" customFormat="1" ht="19.95" hidden="1" customHeight="1">
      <c r="B109" s="110"/>
      <c r="D109" s="111" t="s">
        <v>111</v>
      </c>
      <c r="E109" s="112"/>
      <c r="F109" s="112"/>
      <c r="G109" s="112"/>
      <c r="H109" s="112"/>
      <c r="I109" s="112"/>
      <c r="J109" s="113">
        <f>J215</f>
        <v>0</v>
      </c>
      <c r="L109" s="110"/>
    </row>
    <row r="110" spans="2:12" s="8" customFormat="1" ht="24.9" hidden="1" customHeight="1">
      <c r="B110" s="106"/>
      <c r="D110" s="107" t="s">
        <v>112</v>
      </c>
      <c r="E110" s="108"/>
      <c r="F110" s="108"/>
      <c r="G110" s="108"/>
      <c r="H110" s="108"/>
      <c r="I110" s="108"/>
      <c r="J110" s="109">
        <f>J217</f>
        <v>0</v>
      </c>
      <c r="L110" s="106"/>
    </row>
    <row r="111" spans="2:12" s="8" customFormat="1" ht="24.9" hidden="1" customHeight="1">
      <c r="B111" s="106"/>
      <c r="D111" s="107" t="s">
        <v>113</v>
      </c>
      <c r="E111" s="108"/>
      <c r="F111" s="108"/>
      <c r="G111" s="108"/>
      <c r="H111" s="108"/>
      <c r="I111" s="108"/>
      <c r="J111" s="109">
        <f>J219</f>
        <v>0</v>
      </c>
      <c r="L111" s="106"/>
    </row>
    <row r="112" spans="2:12" s="1" customFormat="1" ht="21.75" hidden="1" customHeight="1">
      <c r="B112" s="28"/>
      <c r="L112" s="28"/>
    </row>
    <row r="113" spans="2:12" s="1" customFormat="1" ht="6.9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t="10.199999999999999" hidden="1"/>
    <row r="115" spans="2:12" ht="10.199999999999999" hidden="1"/>
    <row r="116" spans="2:12" ht="10.199999999999999" hidden="1"/>
    <row r="117" spans="2:12" s="1" customFormat="1" ht="6.9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" customHeight="1">
      <c r="B118" s="28"/>
      <c r="C118" s="17" t="s">
        <v>114</v>
      </c>
      <c r="L118" s="28"/>
    </row>
    <row r="119" spans="2:12" s="1" customFormat="1" ht="6.9" customHeight="1">
      <c r="B119" s="28"/>
      <c r="L119" s="28"/>
    </row>
    <row r="120" spans="2:12" s="1" customFormat="1" ht="12" customHeight="1">
      <c r="B120" s="28"/>
      <c r="C120" s="23" t="s">
        <v>15</v>
      </c>
      <c r="L120" s="28"/>
    </row>
    <row r="121" spans="2:12" s="1" customFormat="1" ht="16.5" customHeight="1">
      <c r="B121" s="28"/>
      <c r="E121" s="207" t="str">
        <f>E7</f>
        <v>Regenerácia vnútrobloku ul.L.Svobodu</v>
      </c>
      <c r="F121" s="208"/>
      <c r="G121" s="208"/>
      <c r="H121" s="208"/>
      <c r="L121" s="28"/>
    </row>
    <row r="122" spans="2:12" s="1" customFormat="1" ht="12" customHeight="1">
      <c r="B122" s="28"/>
      <c r="C122" s="23" t="s">
        <v>92</v>
      </c>
      <c r="L122" s="28"/>
    </row>
    <row r="123" spans="2:12" s="1" customFormat="1" ht="16.5" customHeight="1">
      <c r="B123" s="28"/>
      <c r="E123" s="188" t="str">
        <f>E9</f>
        <v>SO 03 - Regenerácia vnútrobloku</v>
      </c>
      <c r="F123" s="209"/>
      <c r="G123" s="209"/>
      <c r="H123" s="209"/>
      <c r="L123" s="28"/>
    </row>
    <row r="124" spans="2:12" s="1" customFormat="1" ht="6.9" customHeight="1">
      <c r="B124" s="28"/>
      <c r="L124" s="28"/>
    </row>
    <row r="125" spans="2:12" s="1" customFormat="1" ht="12" customHeight="1">
      <c r="B125" s="28"/>
      <c r="C125" s="23" t="s">
        <v>19</v>
      </c>
      <c r="F125" s="21" t="str">
        <f>F12</f>
        <v>Skalica</v>
      </c>
      <c r="I125" s="23" t="s">
        <v>21</v>
      </c>
      <c r="J125" s="51" t="str">
        <f>IF(J12="","",J12)</f>
        <v>23. 11. 2022</v>
      </c>
      <c r="L125" s="28"/>
    </row>
    <row r="126" spans="2:12" s="1" customFormat="1" ht="6.9" customHeight="1">
      <c r="B126" s="28"/>
      <c r="L126" s="28"/>
    </row>
    <row r="127" spans="2:12" s="1" customFormat="1" ht="25.2" customHeight="1">
      <c r="B127" s="28"/>
      <c r="C127" s="23" t="s">
        <v>23</v>
      </c>
      <c r="F127" s="21" t="str">
        <f>E15</f>
        <v>Mesto Skalica</v>
      </c>
      <c r="I127" s="23" t="s">
        <v>31</v>
      </c>
      <c r="J127" s="26" t="str">
        <f>E21</f>
        <v>Ing. Žaneta Spišáková</v>
      </c>
      <c r="L127" s="28"/>
    </row>
    <row r="128" spans="2:12" s="1" customFormat="1" ht="25.2" customHeight="1">
      <c r="B128" s="28"/>
      <c r="C128" s="23" t="s">
        <v>29</v>
      </c>
      <c r="F128" s="21" t="str">
        <f>IF(E18="","",E18)</f>
        <v>Vyplň údaj</v>
      </c>
      <c r="I128" s="23" t="s">
        <v>34</v>
      </c>
      <c r="J128" s="26" t="str">
        <f>E24</f>
        <v>Ing. Žaneta Spišáková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14"/>
      <c r="C130" s="115" t="s">
        <v>115</v>
      </c>
      <c r="D130" s="116" t="s">
        <v>61</v>
      </c>
      <c r="E130" s="116" t="s">
        <v>57</v>
      </c>
      <c r="F130" s="116" t="s">
        <v>58</v>
      </c>
      <c r="G130" s="116" t="s">
        <v>116</v>
      </c>
      <c r="H130" s="116" t="s">
        <v>117</v>
      </c>
      <c r="I130" s="116" t="s">
        <v>118</v>
      </c>
      <c r="J130" s="117" t="s">
        <v>96</v>
      </c>
      <c r="K130" s="118" t="s">
        <v>119</v>
      </c>
      <c r="L130" s="114"/>
      <c r="M130" s="58" t="s">
        <v>1</v>
      </c>
      <c r="N130" s="59" t="s">
        <v>40</v>
      </c>
      <c r="O130" s="59" t="s">
        <v>120</v>
      </c>
      <c r="P130" s="59" t="s">
        <v>121</v>
      </c>
      <c r="Q130" s="59" t="s">
        <v>122</v>
      </c>
      <c r="R130" s="59" t="s">
        <v>123</v>
      </c>
      <c r="S130" s="59" t="s">
        <v>124</v>
      </c>
      <c r="T130" s="60" t="s">
        <v>125</v>
      </c>
    </row>
    <row r="131" spans="2:65" s="1" customFormat="1" ht="22.8" customHeight="1">
      <c r="B131" s="28"/>
      <c r="C131" s="63" t="s">
        <v>97</v>
      </c>
      <c r="J131" s="119">
        <f>BK131</f>
        <v>0</v>
      </c>
      <c r="L131" s="28"/>
      <c r="M131" s="61"/>
      <c r="N131" s="52"/>
      <c r="O131" s="52"/>
      <c r="P131" s="120">
        <f>P132+P187+P201+P217+P219</f>
        <v>0</v>
      </c>
      <c r="Q131" s="52"/>
      <c r="R131" s="120">
        <f>R132+R187+R201+R217+R219</f>
        <v>92.981059999999985</v>
      </c>
      <c r="S131" s="52"/>
      <c r="T131" s="121">
        <f>T132+T187+T201+T217+T219</f>
        <v>0</v>
      </c>
      <c r="AT131" s="13" t="s">
        <v>75</v>
      </c>
      <c r="AU131" s="13" t="s">
        <v>98</v>
      </c>
      <c r="BK131" s="122">
        <f>BK132+BK187+BK201+BK217+BK219</f>
        <v>0</v>
      </c>
    </row>
    <row r="132" spans="2:65" s="11" customFormat="1" ht="25.95" customHeight="1">
      <c r="B132" s="123"/>
      <c r="D132" s="124" t="s">
        <v>75</v>
      </c>
      <c r="E132" s="125" t="s">
        <v>126</v>
      </c>
      <c r="F132" s="125" t="s">
        <v>127</v>
      </c>
      <c r="I132" s="126"/>
      <c r="J132" s="127">
        <f>BK132</f>
        <v>0</v>
      </c>
      <c r="L132" s="123"/>
      <c r="M132" s="128"/>
      <c r="P132" s="129">
        <f>P133+P163+P171+P176+P185</f>
        <v>0</v>
      </c>
      <c r="R132" s="129">
        <f>R133+R163+R171+R176+R185</f>
        <v>90.329239999999984</v>
      </c>
      <c r="T132" s="130">
        <f>T133+T163+T171+T176+T185</f>
        <v>0</v>
      </c>
      <c r="AR132" s="124" t="s">
        <v>84</v>
      </c>
      <c r="AT132" s="131" t="s">
        <v>75</v>
      </c>
      <c r="AU132" s="131" t="s">
        <v>76</v>
      </c>
      <c r="AY132" s="124" t="s">
        <v>128</v>
      </c>
      <c r="BK132" s="132">
        <f>BK133+BK163+BK171+BK176+BK185</f>
        <v>0</v>
      </c>
    </row>
    <row r="133" spans="2:65" s="11" customFormat="1" ht="22.8" customHeight="1">
      <c r="B133" s="123"/>
      <c r="D133" s="124" t="s">
        <v>75</v>
      </c>
      <c r="E133" s="133" t="s">
        <v>84</v>
      </c>
      <c r="F133" s="133" t="s">
        <v>129</v>
      </c>
      <c r="I133" s="126"/>
      <c r="J133" s="134">
        <f>BK133</f>
        <v>0</v>
      </c>
      <c r="L133" s="123"/>
      <c r="M133" s="128"/>
      <c r="P133" s="129">
        <f>SUM(P134:P162)</f>
        <v>0</v>
      </c>
      <c r="R133" s="129">
        <f>SUM(R134:R162)</f>
        <v>15.523129999999998</v>
      </c>
      <c r="T133" s="130">
        <f>SUM(T134:T162)</f>
        <v>0</v>
      </c>
      <c r="AR133" s="124" t="s">
        <v>84</v>
      </c>
      <c r="AT133" s="131" t="s">
        <v>75</v>
      </c>
      <c r="AU133" s="131" t="s">
        <v>84</v>
      </c>
      <c r="AY133" s="124" t="s">
        <v>128</v>
      </c>
      <c r="BK133" s="132">
        <f>SUM(BK134:BK162)</f>
        <v>0</v>
      </c>
    </row>
    <row r="134" spans="2:65" s="1" customFormat="1" ht="33" customHeight="1">
      <c r="B134" s="28"/>
      <c r="C134" s="135" t="s">
        <v>84</v>
      </c>
      <c r="D134" s="135" t="s">
        <v>130</v>
      </c>
      <c r="E134" s="136" t="s">
        <v>131</v>
      </c>
      <c r="F134" s="137" t="s">
        <v>132</v>
      </c>
      <c r="G134" s="138" t="s">
        <v>133</v>
      </c>
      <c r="H134" s="139">
        <v>1.8</v>
      </c>
      <c r="I134" s="140"/>
      <c r="J134" s="141">
        <f t="shared" ref="J134:J162" si="0">ROUND(I134*H134,2)</f>
        <v>0</v>
      </c>
      <c r="K134" s="142"/>
      <c r="L134" s="28"/>
      <c r="M134" s="143" t="s">
        <v>1</v>
      </c>
      <c r="N134" s="144" t="s">
        <v>42</v>
      </c>
      <c r="P134" s="145">
        <f t="shared" ref="P134:P162" si="1">O134*H134</f>
        <v>0</v>
      </c>
      <c r="Q134" s="145">
        <v>0</v>
      </c>
      <c r="R134" s="145">
        <f t="shared" ref="R134:R162" si="2">Q134*H134</f>
        <v>0</v>
      </c>
      <c r="S134" s="145">
        <v>0</v>
      </c>
      <c r="T134" s="146">
        <f t="shared" ref="T134:T162" si="3">S134*H134</f>
        <v>0</v>
      </c>
      <c r="AR134" s="147" t="s">
        <v>134</v>
      </c>
      <c r="AT134" s="147" t="s">
        <v>130</v>
      </c>
      <c r="AU134" s="147" t="s">
        <v>135</v>
      </c>
      <c r="AY134" s="13" t="s">
        <v>128</v>
      </c>
      <c r="BE134" s="148">
        <f t="shared" ref="BE134:BE162" si="4">IF(N134="základná",J134,0)</f>
        <v>0</v>
      </c>
      <c r="BF134" s="148">
        <f t="shared" ref="BF134:BF162" si="5">IF(N134="znížená",J134,0)</f>
        <v>0</v>
      </c>
      <c r="BG134" s="148">
        <f t="shared" ref="BG134:BG162" si="6">IF(N134="zákl. prenesená",J134,0)</f>
        <v>0</v>
      </c>
      <c r="BH134" s="148">
        <f t="shared" ref="BH134:BH162" si="7">IF(N134="zníž. prenesená",J134,0)</f>
        <v>0</v>
      </c>
      <c r="BI134" s="148">
        <f t="shared" ref="BI134:BI162" si="8">IF(N134="nulová",J134,0)</f>
        <v>0</v>
      </c>
      <c r="BJ134" s="13" t="s">
        <v>135</v>
      </c>
      <c r="BK134" s="148">
        <f t="shared" ref="BK134:BK162" si="9">ROUND(I134*H134,2)</f>
        <v>0</v>
      </c>
      <c r="BL134" s="13" t="s">
        <v>134</v>
      </c>
      <c r="BM134" s="147" t="s">
        <v>135</v>
      </c>
    </row>
    <row r="135" spans="2:65" s="1" customFormat="1" ht="33" customHeight="1">
      <c r="B135" s="28"/>
      <c r="C135" s="135" t="s">
        <v>135</v>
      </c>
      <c r="D135" s="135" t="s">
        <v>130</v>
      </c>
      <c r="E135" s="136" t="s">
        <v>136</v>
      </c>
      <c r="F135" s="137" t="s">
        <v>137</v>
      </c>
      <c r="G135" s="138" t="s">
        <v>133</v>
      </c>
      <c r="H135" s="139">
        <v>1.8</v>
      </c>
      <c r="I135" s="140"/>
      <c r="J135" s="141">
        <f t="shared" si="0"/>
        <v>0</v>
      </c>
      <c r="K135" s="142"/>
      <c r="L135" s="28"/>
      <c r="M135" s="143" t="s">
        <v>1</v>
      </c>
      <c r="N135" s="144" t="s">
        <v>42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134</v>
      </c>
      <c r="AT135" s="147" t="s">
        <v>130</v>
      </c>
      <c r="AU135" s="147" t="s">
        <v>135</v>
      </c>
      <c r="AY135" s="13" t="s">
        <v>128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135</v>
      </c>
      <c r="BK135" s="148">
        <f t="shared" si="9"/>
        <v>0</v>
      </c>
      <c r="BL135" s="13" t="s">
        <v>134</v>
      </c>
      <c r="BM135" s="147" t="s">
        <v>134</v>
      </c>
    </row>
    <row r="136" spans="2:65" s="1" customFormat="1" ht="16.5" customHeight="1">
      <c r="B136" s="28"/>
      <c r="C136" s="135" t="s">
        <v>138</v>
      </c>
      <c r="D136" s="135" t="s">
        <v>130</v>
      </c>
      <c r="E136" s="136" t="s">
        <v>139</v>
      </c>
      <c r="F136" s="137" t="s">
        <v>140</v>
      </c>
      <c r="G136" s="138" t="s">
        <v>133</v>
      </c>
      <c r="H136" s="139">
        <v>1.8</v>
      </c>
      <c r="I136" s="140"/>
      <c r="J136" s="141">
        <f t="shared" si="0"/>
        <v>0</v>
      </c>
      <c r="K136" s="142"/>
      <c r="L136" s="28"/>
      <c r="M136" s="143" t="s">
        <v>1</v>
      </c>
      <c r="N136" s="144" t="s">
        <v>42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134</v>
      </c>
      <c r="AT136" s="147" t="s">
        <v>130</v>
      </c>
      <c r="AU136" s="147" t="s">
        <v>135</v>
      </c>
      <c r="AY136" s="13" t="s">
        <v>128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135</v>
      </c>
      <c r="BK136" s="148">
        <f t="shared" si="9"/>
        <v>0</v>
      </c>
      <c r="BL136" s="13" t="s">
        <v>134</v>
      </c>
      <c r="BM136" s="147" t="s">
        <v>141</v>
      </c>
    </row>
    <row r="137" spans="2:65" s="1" customFormat="1" ht="24.15" customHeight="1">
      <c r="B137" s="28"/>
      <c r="C137" s="135" t="s">
        <v>134</v>
      </c>
      <c r="D137" s="135" t="s">
        <v>130</v>
      </c>
      <c r="E137" s="136" t="s">
        <v>507</v>
      </c>
      <c r="F137" s="137" t="s">
        <v>508</v>
      </c>
      <c r="G137" s="138" t="s">
        <v>170</v>
      </c>
      <c r="H137" s="139">
        <v>364</v>
      </c>
      <c r="I137" s="140"/>
      <c r="J137" s="141">
        <f t="shared" si="0"/>
        <v>0</v>
      </c>
      <c r="K137" s="142"/>
      <c r="L137" s="28"/>
      <c r="M137" s="143" t="s">
        <v>1</v>
      </c>
      <c r="N137" s="144" t="s">
        <v>42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134</v>
      </c>
      <c r="AT137" s="147" t="s">
        <v>130</v>
      </c>
      <c r="AU137" s="147" t="s">
        <v>135</v>
      </c>
      <c r="AY137" s="13" t="s">
        <v>128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135</v>
      </c>
      <c r="BK137" s="148">
        <f t="shared" si="9"/>
        <v>0</v>
      </c>
      <c r="BL137" s="13" t="s">
        <v>134</v>
      </c>
      <c r="BM137" s="147" t="s">
        <v>145</v>
      </c>
    </row>
    <row r="138" spans="2:65" s="1" customFormat="1" ht="24.15" customHeight="1">
      <c r="B138" s="28"/>
      <c r="C138" s="149" t="s">
        <v>146</v>
      </c>
      <c r="D138" s="149" t="s">
        <v>150</v>
      </c>
      <c r="E138" s="150" t="s">
        <v>509</v>
      </c>
      <c r="F138" s="151" t="s">
        <v>510</v>
      </c>
      <c r="G138" s="152" t="s">
        <v>170</v>
      </c>
      <c r="H138" s="153">
        <v>384</v>
      </c>
      <c r="I138" s="154"/>
      <c r="J138" s="155">
        <f t="shared" si="0"/>
        <v>0</v>
      </c>
      <c r="K138" s="156"/>
      <c r="L138" s="157"/>
      <c r="M138" s="158" t="s">
        <v>1</v>
      </c>
      <c r="N138" s="159" t="s">
        <v>42</v>
      </c>
      <c r="P138" s="145">
        <f t="shared" si="1"/>
        <v>0</v>
      </c>
      <c r="Q138" s="145">
        <v>3.5000000000000001E-3</v>
      </c>
      <c r="R138" s="145">
        <f t="shared" si="2"/>
        <v>1.3440000000000001</v>
      </c>
      <c r="S138" s="145">
        <v>0</v>
      </c>
      <c r="T138" s="146">
        <f t="shared" si="3"/>
        <v>0</v>
      </c>
      <c r="AR138" s="147" t="s">
        <v>145</v>
      </c>
      <c r="AT138" s="147" t="s">
        <v>150</v>
      </c>
      <c r="AU138" s="147" t="s">
        <v>135</v>
      </c>
      <c r="AY138" s="13" t="s">
        <v>128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135</v>
      </c>
      <c r="BK138" s="148">
        <f t="shared" si="9"/>
        <v>0</v>
      </c>
      <c r="BL138" s="13" t="s">
        <v>134</v>
      </c>
      <c r="BM138" s="147" t="s">
        <v>149</v>
      </c>
    </row>
    <row r="139" spans="2:65" s="1" customFormat="1" ht="16.5" customHeight="1">
      <c r="B139" s="28"/>
      <c r="C139" s="135" t="s">
        <v>141</v>
      </c>
      <c r="D139" s="135" t="s">
        <v>130</v>
      </c>
      <c r="E139" s="136" t="s">
        <v>511</v>
      </c>
      <c r="F139" s="137" t="s">
        <v>512</v>
      </c>
      <c r="G139" s="138" t="s">
        <v>170</v>
      </c>
      <c r="H139" s="139">
        <v>364</v>
      </c>
      <c r="I139" s="140"/>
      <c r="J139" s="141">
        <f t="shared" si="0"/>
        <v>0</v>
      </c>
      <c r="K139" s="142"/>
      <c r="L139" s="28"/>
      <c r="M139" s="143" t="s">
        <v>1</v>
      </c>
      <c r="N139" s="144" t="s">
        <v>42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134</v>
      </c>
      <c r="AT139" s="147" t="s">
        <v>130</v>
      </c>
      <c r="AU139" s="147" t="s">
        <v>135</v>
      </c>
      <c r="AY139" s="13" t="s">
        <v>128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135</v>
      </c>
      <c r="BK139" s="148">
        <f t="shared" si="9"/>
        <v>0</v>
      </c>
      <c r="BL139" s="13" t="s">
        <v>134</v>
      </c>
      <c r="BM139" s="147" t="s">
        <v>153</v>
      </c>
    </row>
    <row r="140" spans="2:65" s="1" customFormat="1" ht="16.5" customHeight="1">
      <c r="B140" s="28"/>
      <c r="C140" s="149" t="s">
        <v>154</v>
      </c>
      <c r="D140" s="149" t="s">
        <v>150</v>
      </c>
      <c r="E140" s="150" t="s">
        <v>513</v>
      </c>
      <c r="F140" s="151" t="s">
        <v>514</v>
      </c>
      <c r="G140" s="152" t="s">
        <v>367</v>
      </c>
      <c r="H140" s="153">
        <v>9.8000000000000007</v>
      </c>
      <c r="I140" s="154"/>
      <c r="J140" s="155">
        <f t="shared" si="0"/>
        <v>0</v>
      </c>
      <c r="K140" s="156"/>
      <c r="L140" s="157"/>
      <c r="M140" s="158" t="s">
        <v>1</v>
      </c>
      <c r="N140" s="159" t="s">
        <v>42</v>
      </c>
      <c r="P140" s="145">
        <f t="shared" si="1"/>
        <v>0</v>
      </c>
      <c r="Q140" s="145">
        <v>1</v>
      </c>
      <c r="R140" s="145">
        <f t="shared" si="2"/>
        <v>9.8000000000000007</v>
      </c>
      <c r="S140" s="145">
        <v>0</v>
      </c>
      <c r="T140" s="146">
        <f t="shared" si="3"/>
        <v>0</v>
      </c>
      <c r="AR140" s="147" t="s">
        <v>145</v>
      </c>
      <c r="AT140" s="147" t="s">
        <v>150</v>
      </c>
      <c r="AU140" s="147" t="s">
        <v>135</v>
      </c>
      <c r="AY140" s="13" t="s">
        <v>128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135</v>
      </c>
      <c r="BK140" s="148">
        <f t="shared" si="9"/>
        <v>0</v>
      </c>
      <c r="BL140" s="13" t="s">
        <v>134</v>
      </c>
      <c r="BM140" s="147" t="s">
        <v>157</v>
      </c>
    </row>
    <row r="141" spans="2:65" s="1" customFormat="1" ht="33" customHeight="1">
      <c r="B141" s="28"/>
      <c r="C141" s="135" t="s">
        <v>145</v>
      </c>
      <c r="D141" s="135" t="s">
        <v>130</v>
      </c>
      <c r="E141" s="136" t="s">
        <v>142</v>
      </c>
      <c r="F141" s="137" t="s">
        <v>143</v>
      </c>
      <c r="G141" s="138" t="s">
        <v>144</v>
      </c>
      <c r="H141" s="139">
        <v>192</v>
      </c>
      <c r="I141" s="140"/>
      <c r="J141" s="141">
        <f t="shared" si="0"/>
        <v>0</v>
      </c>
      <c r="K141" s="142"/>
      <c r="L141" s="28"/>
      <c r="M141" s="143" t="s">
        <v>1</v>
      </c>
      <c r="N141" s="144" t="s">
        <v>42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134</v>
      </c>
      <c r="AT141" s="147" t="s">
        <v>130</v>
      </c>
      <c r="AU141" s="147" t="s">
        <v>135</v>
      </c>
      <c r="AY141" s="13" t="s">
        <v>128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135</v>
      </c>
      <c r="BK141" s="148">
        <f t="shared" si="9"/>
        <v>0</v>
      </c>
      <c r="BL141" s="13" t="s">
        <v>134</v>
      </c>
      <c r="BM141" s="147" t="s">
        <v>160</v>
      </c>
    </row>
    <row r="142" spans="2:65" s="1" customFormat="1" ht="37.799999999999997" customHeight="1">
      <c r="B142" s="28"/>
      <c r="C142" s="135" t="s">
        <v>161</v>
      </c>
      <c r="D142" s="135" t="s">
        <v>130</v>
      </c>
      <c r="E142" s="136" t="s">
        <v>147</v>
      </c>
      <c r="F142" s="137" t="s">
        <v>148</v>
      </c>
      <c r="G142" s="138" t="s">
        <v>144</v>
      </c>
      <c r="H142" s="139">
        <v>5</v>
      </c>
      <c r="I142" s="140"/>
      <c r="J142" s="141">
        <f t="shared" si="0"/>
        <v>0</v>
      </c>
      <c r="K142" s="142"/>
      <c r="L142" s="28"/>
      <c r="M142" s="143" t="s">
        <v>1</v>
      </c>
      <c r="N142" s="144" t="s">
        <v>42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134</v>
      </c>
      <c r="AT142" s="147" t="s">
        <v>130</v>
      </c>
      <c r="AU142" s="147" t="s">
        <v>135</v>
      </c>
      <c r="AY142" s="13" t="s">
        <v>128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135</v>
      </c>
      <c r="BK142" s="148">
        <f t="shared" si="9"/>
        <v>0</v>
      </c>
      <c r="BL142" s="13" t="s">
        <v>134</v>
      </c>
      <c r="BM142" s="147" t="s">
        <v>164</v>
      </c>
    </row>
    <row r="143" spans="2:65" s="1" customFormat="1" ht="16.5" customHeight="1">
      <c r="B143" s="28"/>
      <c r="C143" s="135" t="s">
        <v>149</v>
      </c>
      <c r="D143" s="135" t="s">
        <v>130</v>
      </c>
      <c r="E143" s="136" t="s">
        <v>165</v>
      </c>
      <c r="F143" s="137" t="s">
        <v>166</v>
      </c>
      <c r="G143" s="138" t="s">
        <v>133</v>
      </c>
      <c r="H143" s="139">
        <v>3.8</v>
      </c>
      <c r="I143" s="140"/>
      <c r="J143" s="141">
        <f t="shared" si="0"/>
        <v>0</v>
      </c>
      <c r="K143" s="142"/>
      <c r="L143" s="28"/>
      <c r="M143" s="143" t="s">
        <v>1</v>
      </c>
      <c r="N143" s="144" t="s">
        <v>42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134</v>
      </c>
      <c r="AT143" s="147" t="s">
        <v>130</v>
      </c>
      <c r="AU143" s="147" t="s">
        <v>135</v>
      </c>
      <c r="AY143" s="13" t="s">
        <v>128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135</v>
      </c>
      <c r="BK143" s="148">
        <f t="shared" si="9"/>
        <v>0</v>
      </c>
      <c r="BL143" s="13" t="s">
        <v>134</v>
      </c>
      <c r="BM143" s="147" t="s">
        <v>7</v>
      </c>
    </row>
    <row r="144" spans="2:65" s="1" customFormat="1" ht="16.5" customHeight="1">
      <c r="B144" s="28"/>
      <c r="C144" s="135" t="s">
        <v>167</v>
      </c>
      <c r="D144" s="135" t="s">
        <v>130</v>
      </c>
      <c r="E144" s="136" t="s">
        <v>168</v>
      </c>
      <c r="F144" s="137" t="s">
        <v>169</v>
      </c>
      <c r="G144" s="138" t="s">
        <v>170</v>
      </c>
      <c r="H144" s="139">
        <v>1780</v>
      </c>
      <c r="I144" s="140"/>
      <c r="J144" s="141">
        <f t="shared" si="0"/>
        <v>0</v>
      </c>
      <c r="K144" s="142"/>
      <c r="L144" s="28"/>
      <c r="M144" s="143" t="s">
        <v>1</v>
      </c>
      <c r="N144" s="144" t="s">
        <v>42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134</v>
      </c>
      <c r="AT144" s="147" t="s">
        <v>130</v>
      </c>
      <c r="AU144" s="147" t="s">
        <v>135</v>
      </c>
      <c r="AY144" s="13" t="s">
        <v>128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135</v>
      </c>
      <c r="BK144" s="148">
        <f t="shared" si="9"/>
        <v>0</v>
      </c>
      <c r="BL144" s="13" t="s">
        <v>134</v>
      </c>
      <c r="BM144" s="147" t="s">
        <v>171</v>
      </c>
    </row>
    <row r="145" spans="2:65" s="1" customFormat="1" ht="16.5" customHeight="1">
      <c r="B145" s="28"/>
      <c r="C145" s="149" t="s">
        <v>153</v>
      </c>
      <c r="D145" s="149" t="s">
        <v>150</v>
      </c>
      <c r="E145" s="150" t="s">
        <v>172</v>
      </c>
      <c r="F145" s="151" t="s">
        <v>173</v>
      </c>
      <c r="G145" s="152" t="s">
        <v>144</v>
      </c>
      <c r="H145" s="153">
        <v>26.7</v>
      </c>
      <c r="I145" s="154"/>
      <c r="J145" s="155">
        <f t="shared" si="0"/>
        <v>0</v>
      </c>
      <c r="K145" s="156"/>
      <c r="L145" s="157"/>
      <c r="M145" s="158" t="s">
        <v>1</v>
      </c>
      <c r="N145" s="159" t="s">
        <v>42</v>
      </c>
      <c r="P145" s="145">
        <f t="shared" si="1"/>
        <v>0</v>
      </c>
      <c r="Q145" s="145">
        <v>0.05</v>
      </c>
      <c r="R145" s="145">
        <f t="shared" si="2"/>
        <v>1.335</v>
      </c>
      <c r="S145" s="145">
        <v>0</v>
      </c>
      <c r="T145" s="146">
        <f t="shared" si="3"/>
        <v>0</v>
      </c>
      <c r="AR145" s="147" t="s">
        <v>145</v>
      </c>
      <c r="AT145" s="147" t="s">
        <v>150</v>
      </c>
      <c r="AU145" s="147" t="s">
        <v>135</v>
      </c>
      <c r="AY145" s="13" t="s">
        <v>128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135</v>
      </c>
      <c r="BK145" s="148">
        <f t="shared" si="9"/>
        <v>0</v>
      </c>
      <c r="BL145" s="13" t="s">
        <v>134</v>
      </c>
      <c r="BM145" s="147" t="s">
        <v>174</v>
      </c>
    </row>
    <row r="146" spans="2:65" s="1" customFormat="1" ht="16.5" customHeight="1">
      <c r="B146" s="28"/>
      <c r="C146" s="135" t="s">
        <v>175</v>
      </c>
      <c r="D146" s="135" t="s">
        <v>130</v>
      </c>
      <c r="E146" s="136" t="s">
        <v>176</v>
      </c>
      <c r="F146" s="137" t="s">
        <v>177</v>
      </c>
      <c r="G146" s="138" t="s">
        <v>170</v>
      </c>
      <c r="H146" s="139">
        <v>1780</v>
      </c>
      <c r="I146" s="140"/>
      <c r="J146" s="141">
        <f t="shared" si="0"/>
        <v>0</v>
      </c>
      <c r="K146" s="142"/>
      <c r="L146" s="28"/>
      <c r="M146" s="143" t="s">
        <v>1</v>
      </c>
      <c r="N146" s="144" t="s">
        <v>42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134</v>
      </c>
      <c r="AT146" s="147" t="s">
        <v>130</v>
      </c>
      <c r="AU146" s="147" t="s">
        <v>135</v>
      </c>
      <c r="AY146" s="13" t="s">
        <v>128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135</v>
      </c>
      <c r="BK146" s="148">
        <f t="shared" si="9"/>
        <v>0</v>
      </c>
      <c r="BL146" s="13" t="s">
        <v>134</v>
      </c>
      <c r="BM146" s="147" t="s">
        <v>178</v>
      </c>
    </row>
    <row r="147" spans="2:65" s="1" customFormat="1" ht="16.5" customHeight="1">
      <c r="B147" s="28"/>
      <c r="C147" s="149" t="s">
        <v>157</v>
      </c>
      <c r="D147" s="149" t="s">
        <v>150</v>
      </c>
      <c r="E147" s="150" t="s">
        <v>179</v>
      </c>
      <c r="F147" s="151" t="s">
        <v>180</v>
      </c>
      <c r="G147" s="152" t="s">
        <v>181</v>
      </c>
      <c r="H147" s="153">
        <v>26.7</v>
      </c>
      <c r="I147" s="154"/>
      <c r="J147" s="155">
        <f t="shared" si="0"/>
        <v>0</v>
      </c>
      <c r="K147" s="156"/>
      <c r="L147" s="157"/>
      <c r="M147" s="158" t="s">
        <v>1</v>
      </c>
      <c r="N147" s="159" t="s">
        <v>42</v>
      </c>
      <c r="P147" s="145">
        <f t="shared" si="1"/>
        <v>0</v>
      </c>
      <c r="Q147" s="145">
        <v>1E-3</v>
      </c>
      <c r="R147" s="145">
        <f t="shared" si="2"/>
        <v>2.6700000000000002E-2</v>
      </c>
      <c r="S147" s="145">
        <v>0</v>
      </c>
      <c r="T147" s="146">
        <f t="shared" si="3"/>
        <v>0</v>
      </c>
      <c r="AR147" s="147" t="s">
        <v>145</v>
      </c>
      <c r="AT147" s="147" t="s">
        <v>150</v>
      </c>
      <c r="AU147" s="147" t="s">
        <v>135</v>
      </c>
      <c r="AY147" s="13" t="s">
        <v>128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135</v>
      </c>
      <c r="BK147" s="148">
        <f t="shared" si="9"/>
        <v>0</v>
      </c>
      <c r="BL147" s="13" t="s">
        <v>134</v>
      </c>
      <c r="BM147" s="147" t="s">
        <v>182</v>
      </c>
    </row>
    <row r="148" spans="2:65" s="1" customFormat="1" ht="24.15" customHeight="1">
      <c r="B148" s="28"/>
      <c r="C148" s="135" t="s">
        <v>183</v>
      </c>
      <c r="D148" s="135" t="s">
        <v>130</v>
      </c>
      <c r="E148" s="136" t="s">
        <v>184</v>
      </c>
      <c r="F148" s="137" t="s">
        <v>185</v>
      </c>
      <c r="G148" s="138" t="s">
        <v>170</v>
      </c>
      <c r="H148" s="139">
        <v>1780</v>
      </c>
      <c r="I148" s="140"/>
      <c r="J148" s="141">
        <f t="shared" si="0"/>
        <v>0</v>
      </c>
      <c r="K148" s="142"/>
      <c r="L148" s="28"/>
      <c r="M148" s="143" t="s">
        <v>1</v>
      </c>
      <c r="N148" s="144" t="s">
        <v>42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134</v>
      </c>
      <c r="AT148" s="147" t="s">
        <v>130</v>
      </c>
      <c r="AU148" s="147" t="s">
        <v>135</v>
      </c>
      <c r="AY148" s="13" t="s">
        <v>128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135</v>
      </c>
      <c r="BK148" s="148">
        <f t="shared" si="9"/>
        <v>0</v>
      </c>
      <c r="BL148" s="13" t="s">
        <v>134</v>
      </c>
      <c r="BM148" s="147" t="s">
        <v>186</v>
      </c>
    </row>
    <row r="149" spans="2:65" s="1" customFormat="1" ht="33" customHeight="1">
      <c r="B149" s="28"/>
      <c r="C149" s="135" t="s">
        <v>160</v>
      </c>
      <c r="D149" s="135" t="s">
        <v>130</v>
      </c>
      <c r="E149" s="136" t="s">
        <v>187</v>
      </c>
      <c r="F149" s="137" t="s">
        <v>188</v>
      </c>
      <c r="G149" s="138" t="s">
        <v>144</v>
      </c>
      <c r="H149" s="139">
        <v>5</v>
      </c>
      <c r="I149" s="140"/>
      <c r="J149" s="141">
        <f t="shared" si="0"/>
        <v>0</v>
      </c>
      <c r="K149" s="142"/>
      <c r="L149" s="28"/>
      <c r="M149" s="143" t="s">
        <v>1</v>
      </c>
      <c r="N149" s="144" t="s">
        <v>42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134</v>
      </c>
      <c r="AT149" s="147" t="s">
        <v>130</v>
      </c>
      <c r="AU149" s="147" t="s">
        <v>135</v>
      </c>
      <c r="AY149" s="13" t="s">
        <v>128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135</v>
      </c>
      <c r="BK149" s="148">
        <f t="shared" si="9"/>
        <v>0</v>
      </c>
      <c r="BL149" s="13" t="s">
        <v>134</v>
      </c>
      <c r="BM149" s="147" t="s">
        <v>189</v>
      </c>
    </row>
    <row r="150" spans="2:65" s="1" customFormat="1" ht="16.5" customHeight="1">
      <c r="B150" s="28"/>
      <c r="C150" s="149" t="s">
        <v>190</v>
      </c>
      <c r="D150" s="149" t="s">
        <v>150</v>
      </c>
      <c r="E150" s="150" t="s">
        <v>191</v>
      </c>
      <c r="F150" s="151" t="s">
        <v>192</v>
      </c>
      <c r="G150" s="152" t="s">
        <v>193</v>
      </c>
      <c r="H150" s="153">
        <v>150</v>
      </c>
      <c r="I150" s="154"/>
      <c r="J150" s="155">
        <f t="shared" si="0"/>
        <v>0</v>
      </c>
      <c r="K150" s="156"/>
      <c r="L150" s="157"/>
      <c r="M150" s="158" t="s">
        <v>1</v>
      </c>
      <c r="N150" s="159" t="s">
        <v>42</v>
      </c>
      <c r="P150" s="145">
        <f t="shared" si="1"/>
        <v>0</v>
      </c>
      <c r="Q150" s="145">
        <v>2.9999999999999997E-4</v>
      </c>
      <c r="R150" s="145">
        <f t="shared" si="2"/>
        <v>4.4999999999999998E-2</v>
      </c>
      <c r="S150" s="145">
        <v>0</v>
      </c>
      <c r="T150" s="146">
        <f t="shared" si="3"/>
        <v>0</v>
      </c>
      <c r="AR150" s="147" t="s">
        <v>145</v>
      </c>
      <c r="AT150" s="147" t="s">
        <v>150</v>
      </c>
      <c r="AU150" s="147" t="s">
        <v>135</v>
      </c>
      <c r="AY150" s="13" t="s">
        <v>128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135</v>
      </c>
      <c r="BK150" s="148">
        <f t="shared" si="9"/>
        <v>0</v>
      </c>
      <c r="BL150" s="13" t="s">
        <v>134</v>
      </c>
      <c r="BM150" s="147" t="s">
        <v>194</v>
      </c>
    </row>
    <row r="151" spans="2:65" s="1" customFormat="1" ht="33" customHeight="1">
      <c r="B151" s="28"/>
      <c r="C151" s="135" t="s">
        <v>164</v>
      </c>
      <c r="D151" s="135" t="s">
        <v>130</v>
      </c>
      <c r="E151" s="136" t="s">
        <v>195</v>
      </c>
      <c r="F151" s="137" t="s">
        <v>196</v>
      </c>
      <c r="G151" s="138" t="s">
        <v>144</v>
      </c>
      <c r="H151" s="139">
        <v>5</v>
      </c>
      <c r="I151" s="140"/>
      <c r="J151" s="141">
        <f t="shared" si="0"/>
        <v>0</v>
      </c>
      <c r="K151" s="142"/>
      <c r="L151" s="28"/>
      <c r="M151" s="143" t="s">
        <v>1</v>
      </c>
      <c r="N151" s="144" t="s">
        <v>42</v>
      </c>
      <c r="P151" s="145">
        <f t="shared" si="1"/>
        <v>0</v>
      </c>
      <c r="Q151" s="145">
        <v>3.8999999999999999E-4</v>
      </c>
      <c r="R151" s="145">
        <f t="shared" si="2"/>
        <v>1.9499999999999999E-3</v>
      </c>
      <c r="S151" s="145">
        <v>0</v>
      </c>
      <c r="T151" s="146">
        <f t="shared" si="3"/>
        <v>0</v>
      </c>
      <c r="AR151" s="147" t="s">
        <v>134</v>
      </c>
      <c r="AT151" s="147" t="s">
        <v>130</v>
      </c>
      <c r="AU151" s="147" t="s">
        <v>135</v>
      </c>
      <c r="AY151" s="13" t="s">
        <v>128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135</v>
      </c>
      <c r="BK151" s="148">
        <f t="shared" si="9"/>
        <v>0</v>
      </c>
      <c r="BL151" s="13" t="s">
        <v>134</v>
      </c>
      <c r="BM151" s="147" t="s">
        <v>197</v>
      </c>
    </row>
    <row r="152" spans="2:65" s="1" customFormat="1" ht="24.15" customHeight="1">
      <c r="B152" s="28"/>
      <c r="C152" s="149" t="s">
        <v>198</v>
      </c>
      <c r="D152" s="149" t="s">
        <v>150</v>
      </c>
      <c r="E152" s="150" t="s">
        <v>199</v>
      </c>
      <c r="F152" s="151" t="s">
        <v>200</v>
      </c>
      <c r="G152" s="152" t="s">
        <v>144</v>
      </c>
      <c r="H152" s="153">
        <v>15</v>
      </c>
      <c r="I152" s="154"/>
      <c r="J152" s="155">
        <f t="shared" si="0"/>
        <v>0</v>
      </c>
      <c r="K152" s="156"/>
      <c r="L152" s="157"/>
      <c r="M152" s="158" t="s">
        <v>1</v>
      </c>
      <c r="N152" s="159" t="s">
        <v>42</v>
      </c>
      <c r="P152" s="145">
        <f t="shared" si="1"/>
        <v>0</v>
      </c>
      <c r="Q152" s="145">
        <v>1.2E-2</v>
      </c>
      <c r="R152" s="145">
        <f t="shared" si="2"/>
        <v>0.18</v>
      </c>
      <c r="S152" s="145">
        <v>0</v>
      </c>
      <c r="T152" s="146">
        <f t="shared" si="3"/>
        <v>0</v>
      </c>
      <c r="AR152" s="147" t="s">
        <v>145</v>
      </c>
      <c r="AT152" s="147" t="s">
        <v>150</v>
      </c>
      <c r="AU152" s="147" t="s">
        <v>135</v>
      </c>
      <c r="AY152" s="13" t="s">
        <v>128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3" t="s">
        <v>135</v>
      </c>
      <c r="BK152" s="148">
        <f t="shared" si="9"/>
        <v>0</v>
      </c>
      <c r="BL152" s="13" t="s">
        <v>134</v>
      </c>
      <c r="BM152" s="147" t="s">
        <v>201</v>
      </c>
    </row>
    <row r="153" spans="2:65" s="1" customFormat="1" ht="16.5" customHeight="1">
      <c r="B153" s="28"/>
      <c r="C153" s="149" t="s">
        <v>7</v>
      </c>
      <c r="D153" s="149" t="s">
        <v>150</v>
      </c>
      <c r="E153" s="150" t="s">
        <v>206</v>
      </c>
      <c r="F153" s="151" t="s">
        <v>515</v>
      </c>
      <c r="G153" s="152" t="s">
        <v>144</v>
      </c>
      <c r="H153" s="153">
        <v>192</v>
      </c>
      <c r="I153" s="154"/>
      <c r="J153" s="155">
        <f t="shared" si="0"/>
        <v>0</v>
      </c>
      <c r="K153" s="156"/>
      <c r="L153" s="157"/>
      <c r="M153" s="158" t="s">
        <v>1</v>
      </c>
      <c r="N153" s="159" t="s">
        <v>42</v>
      </c>
      <c r="P153" s="145">
        <f t="shared" si="1"/>
        <v>0</v>
      </c>
      <c r="Q153" s="145">
        <v>5.0000000000000001E-4</v>
      </c>
      <c r="R153" s="145">
        <f t="shared" si="2"/>
        <v>9.6000000000000002E-2</v>
      </c>
      <c r="S153" s="145">
        <v>0</v>
      </c>
      <c r="T153" s="146">
        <f t="shared" si="3"/>
        <v>0</v>
      </c>
      <c r="AR153" s="147" t="s">
        <v>145</v>
      </c>
      <c r="AT153" s="147" t="s">
        <v>150</v>
      </c>
      <c r="AU153" s="147" t="s">
        <v>135</v>
      </c>
      <c r="AY153" s="13" t="s">
        <v>128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3" t="s">
        <v>135</v>
      </c>
      <c r="BK153" s="148">
        <f t="shared" si="9"/>
        <v>0</v>
      </c>
      <c r="BL153" s="13" t="s">
        <v>134</v>
      </c>
      <c r="BM153" s="147" t="s">
        <v>204</v>
      </c>
    </row>
    <row r="154" spans="2:65" s="1" customFormat="1" ht="24.15" customHeight="1">
      <c r="B154" s="28"/>
      <c r="C154" s="135" t="s">
        <v>205</v>
      </c>
      <c r="D154" s="135" t="s">
        <v>130</v>
      </c>
      <c r="E154" s="136" t="s">
        <v>470</v>
      </c>
      <c r="F154" s="137" t="s">
        <v>516</v>
      </c>
      <c r="G154" s="138" t="s">
        <v>144</v>
      </c>
      <c r="H154" s="139">
        <v>192</v>
      </c>
      <c r="I154" s="140"/>
      <c r="J154" s="141">
        <f t="shared" si="0"/>
        <v>0</v>
      </c>
      <c r="K154" s="142"/>
      <c r="L154" s="28"/>
      <c r="M154" s="143" t="s">
        <v>1</v>
      </c>
      <c r="N154" s="144" t="s">
        <v>42</v>
      </c>
      <c r="P154" s="145">
        <f t="shared" si="1"/>
        <v>0</v>
      </c>
      <c r="Q154" s="145">
        <v>4.4000000000000002E-4</v>
      </c>
      <c r="R154" s="145">
        <f t="shared" si="2"/>
        <v>8.448E-2</v>
      </c>
      <c r="S154" s="145">
        <v>0</v>
      </c>
      <c r="T154" s="146">
        <f t="shared" si="3"/>
        <v>0</v>
      </c>
      <c r="AR154" s="147" t="s">
        <v>134</v>
      </c>
      <c r="AT154" s="147" t="s">
        <v>130</v>
      </c>
      <c r="AU154" s="147" t="s">
        <v>135</v>
      </c>
      <c r="AY154" s="13" t="s">
        <v>128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3" t="s">
        <v>135</v>
      </c>
      <c r="BK154" s="148">
        <f t="shared" si="9"/>
        <v>0</v>
      </c>
      <c r="BL154" s="13" t="s">
        <v>134</v>
      </c>
      <c r="BM154" s="147" t="s">
        <v>208</v>
      </c>
    </row>
    <row r="155" spans="2:65" s="1" customFormat="1" ht="21.75" customHeight="1">
      <c r="B155" s="28"/>
      <c r="C155" s="149" t="s">
        <v>171</v>
      </c>
      <c r="D155" s="149" t="s">
        <v>150</v>
      </c>
      <c r="E155" s="150" t="s">
        <v>216</v>
      </c>
      <c r="F155" s="151" t="s">
        <v>217</v>
      </c>
      <c r="G155" s="152" t="s">
        <v>144</v>
      </c>
      <c r="H155" s="153">
        <v>65</v>
      </c>
      <c r="I155" s="154"/>
      <c r="J155" s="155">
        <f t="shared" si="0"/>
        <v>0</v>
      </c>
      <c r="K155" s="156"/>
      <c r="L155" s="157"/>
      <c r="M155" s="158" t="s">
        <v>1</v>
      </c>
      <c r="N155" s="159" t="s">
        <v>42</v>
      </c>
      <c r="P155" s="145">
        <f t="shared" si="1"/>
        <v>0</v>
      </c>
      <c r="Q155" s="145">
        <v>0.04</v>
      </c>
      <c r="R155" s="145">
        <f t="shared" si="2"/>
        <v>2.6</v>
      </c>
      <c r="S155" s="145">
        <v>0</v>
      </c>
      <c r="T155" s="146">
        <f t="shared" si="3"/>
        <v>0</v>
      </c>
      <c r="AR155" s="147" t="s">
        <v>145</v>
      </c>
      <c r="AT155" s="147" t="s">
        <v>150</v>
      </c>
      <c r="AU155" s="147" t="s">
        <v>135</v>
      </c>
      <c r="AY155" s="13" t="s">
        <v>128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3" t="s">
        <v>135</v>
      </c>
      <c r="BK155" s="148">
        <f t="shared" si="9"/>
        <v>0</v>
      </c>
      <c r="BL155" s="13" t="s">
        <v>134</v>
      </c>
      <c r="BM155" s="147" t="s">
        <v>211</v>
      </c>
    </row>
    <row r="156" spans="2:65" s="1" customFormat="1" ht="24.15" customHeight="1">
      <c r="B156" s="28"/>
      <c r="C156" s="149" t="s">
        <v>212</v>
      </c>
      <c r="D156" s="149" t="s">
        <v>150</v>
      </c>
      <c r="E156" s="150" t="s">
        <v>155</v>
      </c>
      <c r="F156" s="151" t="s">
        <v>156</v>
      </c>
      <c r="G156" s="152" t="s">
        <v>144</v>
      </c>
      <c r="H156" s="153">
        <v>3</v>
      </c>
      <c r="I156" s="154"/>
      <c r="J156" s="155">
        <f t="shared" si="0"/>
        <v>0</v>
      </c>
      <c r="K156" s="156"/>
      <c r="L156" s="157"/>
      <c r="M156" s="158" t="s">
        <v>1</v>
      </c>
      <c r="N156" s="159" t="s">
        <v>42</v>
      </c>
      <c r="P156" s="145">
        <f t="shared" si="1"/>
        <v>0</v>
      </c>
      <c r="Q156" s="145">
        <v>1.6999999999999999E-3</v>
      </c>
      <c r="R156" s="145">
        <f t="shared" si="2"/>
        <v>5.0999999999999995E-3</v>
      </c>
      <c r="S156" s="145">
        <v>0</v>
      </c>
      <c r="T156" s="146">
        <f t="shared" si="3"/>
        <v>0</v>
      </c>
      <c r="AR156" s="147" t="s">
        <v>145</v>
      </c>
      <c r="AT156" s="147" t="s">
        <v>150</v>
      </c>
      <c r="AU156" s="147" t="s">
        <v>135</v>
      </c>
      <c r="AY156" s="13" t="s">
        <v>128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3" t="s">
        <v>135</v>
      </c>
      <c r="BK156" s="148">
        <f t="shared" si="9"/>
        <v>0</v>
      </c>
      <c r="BL156" s="13" t="s">
        <v>134</v>
      </c>
      <c r="BM156" s="147" t="s">
        <v>215</v>
      </c>
    </row>
    <row r="157" spans="2:65" s="1" customFormat="1" ht="24.15" customHeight="1">
      <c r="B157" s="28"/>
      <c r="C157" s="149" t="s">
        <v>174</v>
      </c>
      <c r="D157" s="149" t="s">
        <v>150</v>
      </c>
      <c r="E157" s="150" t="s">
        <v>162</v>
      </c>
      <c r="F157" s="151" t="s">
        <v>163</v>
      </c>
      <c r="G157" s="152" t="s">
        <v>144</v>
      </c>
      <c r="H157" s="153">
        <v>2</v>
      </c>
      <c r="I157" s="154"/>
      <c r="J157" s="155">
        <f t="shared" si="0"/>
        <v>0</v>
      </c>
      <c r="K157" s="156"/>
      <c r="L157" s="157"/>
      <c r="M157" s="158" t="s">
        <v>1</v>
      </c>
      <c r="N157" s="159" t="s">
        <v>42</v>
      </c>
      <c r="P157" s="145">
        <f t="shared" si="1"/>
        <v>0</v>
      </c>
      <c r="Q157" s="145">
        <v>1.6999999999999999E-3</v>
      </c>
      <c r="R157" s="145">
        <f t="shared" si="2"/>
        <v>3.3999999999999998E-3</v>
      </c>
      <c r="S157" s="145">
        <v>0</v>
      </c>
      <c r="T157" s="146">
        <f t="shared" si="3"/>
        <v>0</v>
      </c>
      <c r="AR157" s="147" t="s">
        <v>145</v>
      </c>
      <c r="AT157" s="147" t="s">
        <v>150</v>
      </c>
      <c r="AU157" s="147" t="s">
        <v>135</v>
      </c>
      <c r="AY157" s="13" t="s">
        <v>128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3" t="s">
        <v>135</v>
      </c>
      <c r="BK157" s="148">
        <f t="shared" si="9"/>
        <v>0</v>
      </c>
      <c r="BL157" s="13" t="s">
        <v>134</v>
      </c>
      <c r="BM157" s="147" t="s">
        <v>218</v>
      </c>
    </row>
    <row r="158" spans="2:65" s="1" customFormat="1" ht="33" customHeight="1">
      <c r="B158" s="28"/>
      <c r="C158" s="135" t="s">
        <v>219</v>
      </c>
      <c r="D158" s="135" t="s">
        <v>130</v>
      </c>
      <c r="E158" s="136" t="s">
        <v>220</v>
      </c>
      <c r="F158" s="137" t="s">
        <v>221</v>
      </c>
      <c r="G158" s="138" t="s">
        <v>144</v>
      </c>
      <c r="H158" s="139">
        <v>5</v>
      </c>
      <c r="I158" s="140"/>
      <c r="J158" s="141">
        <f t="shared" si="0"/>
        <v>0</v>
      </c>
      <c r="K158" s="142"/>
      <c r="L158" s="28"/>
      <c r="M158" s="143" t="s">
        <v>1</v>
      </c>
      <c r="N158" s="144" t="s">
        <v>42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134</v>
      </c>
      <c r="AT158" s="147" t="s">
        <v>130</v>
      </c>
      <c r="AU158" s="147" t="s">
        <v>135</v>
      </c>
      <c r="AY158" s="13" t="s">
        <v>128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3" t="s">
        <v>135</v>
      </c>
      <c r="BK158" s="148">
        <f t="shared" si="9"/>
        <v>0</v>
      </c>
      <c r="BL158" s="13" t="s">
        <v>134</v>
      </c>
      <c r="BM158" s="147" t="s">
        <v>222</v>
      </c>
    </row>
    <row r="159" spans="2:65" s="1" customFormat="1" ht="37.799999999999997" customHeight="1">
      <c r="B159" s="28"/>
      <c r="C159" s="135" t="s">
        <v>178</v>
      </c>
      <c r="D159" s="135" t="s">
        <v>130</v>
      </c>
      <c r="E159" s="136" t="s">
        <v>223</v>
      </c>
      <c r="F159" s="137" t="s">
        <v>224</v>
      </c>
      <c r="G159" s="138" t="s">
        <v>144</v>
      </c>
      <c r="H159" s="139">
        <v>5</v>
      </c>
      <c r="I159" s="140"/>
      <c r="J159" s="141">
        <f t="shared" si="0"/>
        <v>0</v>
      </c>
      <c r="K159" s="142"/>
      <c r="L159" s="28"/>
      <c r="M159" s="143" t="s">
        <v>1</v>
      </c>
      <c r="N159" s="144" t="s">
        <v>42</v>
      </c>
      <c r="P159" s="145">
        <f t="shared" si="1"/>
        <v>0</v>
      </c>
      <c r="Q159" s="145">
        <v>0</v>
      </c>
      <c r="R159" s="145">
        <f t="shared" si="2"/>
        <v>0</v>
      </c>
      <c r="S159" s="145">
        <v>0</v>
      </c>
      <c r="T159" s="146">
        <f t="shared" si="3"/>
        <v>0</v>
      </c>
      <c r="AR159" s="147" t="s">
        <v>134</v>
      </c>
      <c r="AT159" s="147" t="s">
        <v>130</v>
      </c>
      <c r="AU159" s="147" t="s">
        <v>135</v>
      </c>
      <c r="AY159" s="13" t="s">
        <v>128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3" t="s">
        <v>135</v>
      </c>
      <c r="BK159" s="148">
        <f t="shared" si="9"/>
        <v>0</v>
      </c>
      <c r="BL159" s="13" t="s">
        <v>134</v>
      </c>
      <c r="BM159" s="147" t="s">
        <v>225</v>
      </c>
    </row>
    <row r="160" spans="2:65" s="1" customFormat="1" ht="21.75" customHeight="1">
      <c r="B160" s="28"/>
      <c r="C160" s="149" t="s">
        <v>226</v>
      </c>
      <c r="D160" s="149" t="s">
        <v>150</v>
      </c>
      <c r="E160" s="150" t="s">
        <v>227</v>
      </c>
      <c r="F160" s="151" t="s">
        <v>228</v>
      </c>
      <c r="G160" s="152" t="s">
        <v>229</v>
      </c>
      <c r="H160" s="153">
        <v>5</v>
      </c>
      <c r="I160" s="154"/>
      <c r="J160" s="155">
        <f t="shared" si="0"/>
        <v>0</v>
      </c>
      <c r="K160" s="156"/>
      <c r="L160" s="157"/>
      <c r="M160" s="158" t="s">
        <v>1</v>
      </c>
      <c r="N160" s="159" t="s">
        <v>42</v>
      </c>
      <c r="P160" s="145">
        <f t="shared" si="1"/>
        <v>0</v>
      </c>
      <c r="Q160" s="145">
        <v>2.9999999999999997E-4</v>
      </c>
      <c r="R160" s="145">
        <f t="shared" si="2"/>
        <v>1.4999999999999998E-3</v>
      </c>
      <c r="S160" s="145">
        <v>0</v>
      </c>
      <c r="T160" s="146">
        <f t="shared" si="3"/>
        <v>0</v>
      </c>
      <c r="AR160" s="147" t="s">
        <v>145</v>
      </c>
      <c r="AT160" s="147" t="s">
        <v>150</v>
      </c>
      <c r="AU160" s="147" t="s">
        <v>135</v>
      </c>
      <c r="AY160" s="13" t="s">
        <v>128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13" t="s">
        <v>135</v>
      </c>
      <c r="BK160" s="148">
        <f t="shared" si="9"/>
        <v>0</v>
      </c>
      <c r="BL160" s="13" t="s">
        <v>134</v>
      </c>
      <c r="BM160" s="147" t="s">
        <v>230</v>
      </c>
    </row>
    <row r="161" spans="2:65" s="1" customFormat="1" ht="24.15" customHeight="1">
      <c r="B161" s="28"/>
      <c r="C161" s="135" t="s">
        <v>182</v>
      </c>
      <c r="D161" s="135" t="s">
        <v>130</v>
      </c>
      <c r="E161" s="136" t="s">
        <v>231</v>
      </c>
      <c r="F161" s="137" t="s">
        <v>232</v>
      </c>
      <c r="G161" s="138" t="s">
        <v>144</v>
      </c>
      <c r="H161" s="139">
        <v>5</v>
      </c>
      <c r="I161" s="140"/>
      <c r="J161" s="141">
        <f t="shared" si="0"/>
        <v>0</v>
      </c>
      <c r="K161" s="142"/>
      <c r="L161" s="28"/>
      <c r="M161" s="143" t="s">
        <v>1</v>
      </c>
      <c r="N161" s="144" t="s">
        <v>42</v>
      </c>
      <c r="P161" s="145">
        <f t="shared" si="1"/>
        <v>0</v>
      </c>
      <c r="Q161" s="145">
        <v>0</v>
      </c>
      <c r="R161" s="145">
        <f t="shared" si="2"/>
        <v>0</v>
      </c>
      <c r="S161" s="145">
        <v>0</v>
      </c>
      <c r="T161" s="146">
        <f t="shared" si="3"/>
        <v>0</v>
      </c>
      <c r="AR161" s="147" t="s">
        <v>134</v>
      </c>
      <c r="AT161" s="147" t="s">
        <v>130</v>
      </c>
      <c r="AU161" s="147" t="s">
        <v>135</v>
      </c>
      <c r="AY161" s="13" t="s">
        <v>128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13" t="s">
        <v>135</v>
      </c>
      <c r="BK161" s="148">
        <f t="shared" si="9"/>
        <v>0</v>
      </c>
      <c r="BL161" s="13" t="s">
        <v>134</v>
      </c>
      <c r="BM161" s="147" t="s">
        <v>233</v>
      </c>
    </row>
    <row r="162" spans="2:65" s="1" customFormat="1" ht="21.75" customHeight="1">
      <c r="B162" s="28"/>
      <c r="C162" s="135" t="s">
        <v>234</v>
      </c>
      <c r="D162" s="135" t="s">
        <v>130</v>
      </c>
      <c r="E162" s="136" t="s">
        <v>235</v>
      </c>
      <c r="F162" s="137" t="s">
        <v>236</v>
      </c>
      <c r="G162" s="138" t="s">
        <v>170</v>
      </c>
      <c r="H162" s="139">
        <v>1780</v>
      </c>
      <c r="I162" s="140"/>
      <c r="J162" s="141">
        <f t="shared" si="0"/>
        <v>0</v>
      </c>
      <c r="K162" s="142"/>
      <c r="L162" s="28"/>
      <c r="M162" s="143" t="s">
        <v>1</v>
      </c>
      <c r="N162" s="144" t="s">
        <v>42</v>
      </c>
      <c r="P162" s="145">
        <f t="shared" si="1"/>
        <v>0</v>
      </c>
      <c r="Q162" s="145">
        <v>0</v>
      </c>
      <c r="R162" s="145">
        <f t="shared" si="2"/>
        <v>0</v>
      </c>
      <c r="S162" s="145">
        <v>0</v>
      </c>
      <c r="T162" s="146">
        <f t="shared" si="3"/>
        <v>0</v>
      </c>
      <c r="AR162" s="147" t="s">
        <v>134</v>
      </c>
      <c r="AT162" s="147" t="s">
        <v>130</v>
      </c>
      <c r="AU162" s="147" t="s">
        <v>135</v>
      </c>
      <c r="AY162" s="13" t="s">
        <v>128</v>
      </c>
      <c r="BE162" s="148">
        <f t="shared" si="4"/>
        <v>0</v>
      </c>
      <c r="BF162" s="148">
        <f t="shared" si="5"/>
        <v>0</v>
      </c>
      <c r="BG162" s="148">
        <f t="shared" si="6"/>
        <v>0</v>
      </c>
      <c r="BH162" s="148">
        <f t="shared" si="7"/>
        <v>0</v>
      </c>
      <c r="BI162" s="148">
        <f t="shared" si="8"/>
        <v>0</v>
      </c>
      <c r="BJ162" s="13" t="s">
        <v>135</v>
      </c>
      <c r="BK162" s="148">
        <f t="shared" si="9"/>
        <v>0</v>
      </c>
      <c r="BL162" s="13" t="s">
        <v>134</v>
      </c>
      <c r="BM162" s="147" t="s">
        <v>237</v>
      </c>
    </row>
    <row r="163" spans="2:65" s="11" customFormat="1" ht="22.8" customHeight="1">
      <c r="B163" s="123"/>
      <c r="D163" s="124" t="s">
        <v>75</v>
      </c>
      <c r="E163" s="133" t="s">
        <v>146</v>
      </c>
      <c r="F163" s="133" t="s">
        <v>238</v>
      </c>
      <c r="I163" s="126"/>
      <c r="J163" s="134">
        <f>BK163</f>
        <v>0</v>
      </c>
      <c r="L163" s="123"/>
      <c r="M163" s="128"/>
      <c r="P163" s="129">
        <f>SUM(P164:P170)</f>
        <v>0</v>
      </c>
      <c r="R163" s="129">
        <f>SUM(R164:R170)</f>
        <v>73.888099999999994</v>
      </c>
      <c r="T163" s="130">
        <f>SUM(T164:T170)</f>
        <v>0</v>
      </c>
      <c r="AR163" s="124" t="s">
        <v>84</v>
      </c>
      <c r="AT163" s="131" t="s">
        <v>75</v>
      </c>
      <c r="AU163" s="131" t="s">
        <v>84</v>
      </c>
      <c r="AY163" s="124" t="s">
        <v>128</v>
      </c>
      <c r="BK163" s="132">
        <f>SUM(BK164:BK170)</f>
        <v>0</v>
      </c>
    </row>
    <row r="164" spans="2:65" s="1" customFormat="1" ht="33" customHeight="1">
      <c r="B164" s="28"/>
      <c r="C164" s="135" t="s">
        <v>186</v>
      </c>
      <c r="D164" s="135" t="s">
        <v>130</v>
      </c>
      <c r="E164" s="136" t="s">
        <v>517</v>
      </c>
      <c r="F164" s="137" t="s">
        <v>518</v>
      </c>
      <c r="G164" s="138" t="s">
        <v>170</v>
      </c>
      <c r="H164" s="139">
        <v>364</v>
      </c>
      <c r="I164" s="140"/>
      <c r="J164" s="141">
        <f t="shared" ref="J164:J170" si="10">ROUND(I164*H164,2)</f>
        <v>0</v>
      </c>
      <c r="K164" s="142"/>
      <c r="L164" s="28"/>
      <c r="M164" s="143" t="s">
        <v>1</v>
      </c>
      <c r="N164" s="144" t="s">
        <v>42</v>
      </c>
      <c r="P164" s="145">
        <f t="shared" ref="P164:P170" si="11">O164*H164</f>
        <v>0</v>
      </c>
      <c r="Q164" s="145">
        <v>0.1012</v>
      </c>
      <c r="R164" s="145">
        <f t="shared" ref="R164:R170" si="12">Q164*H164</f>
        <v>36.836799999999997</v>
      </c>
      <c r="S164" s="145">
        <v>0</v>
      </c>
      <c r="T164" s="146">
        <f t="shared" ref="T164:T170" si="13">S164*H164</f>
        <v>0</v>
      </c>
      <c r="AR164" s="147" t="s">
        <v>134</v>
      </c>
      <c r="AT164" s="147" t="s">
        <v>130</v>
      </c>
      <c r="AU164" s="147" t="s">
        <v>135</v>
      </c>
      <c r="AY164" s="13" t="s">
        <v>128</v>
      </c>
      <c r="BE164" s="148">
        <f t="shared" ref="BE164:BE170" si="14">IF(N164="základná",J164,0)</f>
        <v>0</v>
      </c>
      <c r="BF164" s="148">
        <f t="shared" ref="BF164:BF170" si="15">IF(N164="znížená",J164,0)</f>
        <v>0</v>
      </c>
      <c r="BG164" s="148">
        <f t="shared" ref="BG164:BG170" si="16">IF(N164="zákl. prenesená",J164,0)</f>
        <v>0</v>
      </c>
      <c r="BH164" s="148">
        <f t="shared" ref="BH164:BH170" si="17">IF(N164="zníž. prenesená",J164,0)</f>
        <v>0</v>
      </c>
      <c r="BI164" s="148">
        <f t="shared" ref="BI164:BI170" si="18">IF(N164="nulová",J164,0)</f>
        <v>0</v>
      </c>
      <c r="BJ164" s="13" t="s">
        <v>135</v>
      </c>
      <c r="BK164" s="148">
        <f t="shared" ref="BK164:BK170" si="19">ROUND(I164*H164,2)</f>
        <v>0</v>
      </c>
      <c r="BL164" s="13" t="s">
        <v>134</v>
      </c>
      <c r="BM164" s="147" t="s">
        <v>241</v>
      </c>
    </row>
    <row r="165" spans="2:65" s="1" customFormat="1" ht="16.5" customHeight="1">
      <c r="B165" s="28"/>
      <c r="C165" s="149" t="s">
        <v>242</v>
      </c>
      <c r="D165" s="149" t="s">
        <v>150</v>
      </c>
      <c r="E165" s="150" t="s">
        <v>519</v>
      </c>
      <c r="F165" s="151" t="s">
        <v>520</v>
      </c>
      <c r="G165" s="152" t="s">
        <v>367</v>
      </c>
      <c r="H165" s="153">
        <v>22</v>
      </c>
      <c r="I165" s="154"/>
      <c r="J165" s="155">
        <f t="shared" si="10"/>
        <v>0</v>
      </c>
      <c r="K165" s="156"/>
      <c r="L165" s="157"/>
      <c r="M165" s="158" t="s">
        <v>1</v>
      </c>
      <c r="N165" s="159" t="s">
        <v>42</v>
      </c>
      <c r="P165" s="145">
        <f t="shared" si="11"/>
        <v>0</v>
      </c>
      <c r="Q165" s="145">
        <v>1</v>
      </c>
      <c r="R165" s="145">
        <f t="shared" si="12"/>
        <v>22</v>
      </c>
      <c r="S165" s="145">
        <v>0</v>
      </c>
      <c r="T165" s="146">
        <f t="shared" si="13"/>
        <v>0</v>
      </c>
      <c r="AR165" s="147" t="s">
        <v>145</v>
      </c>
      <c r="AT165" s="147" t="s">
        <v>150</v>
      </c>
      <c r="AU165" s="147" t="s">
        <v>135</v>
      </c>
      <c r="AY165" s="13" t="s">
        <v>128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135</v>
      </c>
      <c r="BK165" s="148">
        <f t="shared" si="19"/>
        <v>0</v>
      </c>
      <c r="BL165" s="13" t="s">
        <v>134</v>
      </c>
      <c r="BM165" s="147" t="s">
        <v>245</v>
      </c>
    </row>
    <row r="166" spans="2:65" s="1" customFormat="1" ht="21.75" customHeight="1">
      <c r="B166" s="28"/>
      <c r="C166" s="135" t="s">
        <v>189</v>
      </c>
      <c r="D166" s="135" t="s">
        <v>130</v>
      </c>
      <c r="E166" s="136" t="s">
        <v>239</v>
      </c>
      <c r="F166" s="137" t="s">
        <v>240</v>
      </c>
      <c r="G166" s="138" t="s">
        <v>170</v>
      </c>
      <c r="H166" s="139">
        <v>68</v>
      </c>
      <c r="I166" s="140"/>
      <c r="J166" s="141">
        <f t="shared" si="10"/>
        <v>0</v>
      </c>
      <c r="K166" s="142"/>
      <c r="L166" s="28"/>
      <c r="M166" s="143" t="s">
        <v>1</v>
      </c>
      <c r="N166" s="144" t="s">
        <v>42</v>
      </c>
      <c r="P166" s="145">
        <f t="shared" si="11"/>
        <v>0</v>
      </c>
      <c r="Q166" s="145">
        <v>7.9200000000000007E-2</v>
      </c>
      <c r="R166" s="145">
        <f t="shared" si="12"/>
        <v>5.3856000000000002</v>
      </c>
      <c r="S166" s="145">
        <v>0</v>
      </c>
      <c r="T166" s="146">
        <f t="shared" si="13"/>
        <v>0</v>
      </c>
      <c r="AR166" s="147" t="s">
        <v>134</v>
      </c>
      <c r="AT166" s="147" t="s">
        <v>130</v>
      </c>
      <c r="AU166" s="147" t="s">
        <v>135</v>
      </c>
      <c r="AY166" s="13" t="s">
        <v>128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135</v>
      </c>
      <c r="BK166" s="148">
        <f t="shared" si="19"/>
        <v>0</v>
      </c>
      <c r="BL166" s="13" t="s">
        <v>134</v>
      </c>
      <c r="BM166" s="147" t="s">
        <v>248</v>
      </c>
    </row>
    <row r="167" spans="2:65" s="1" customFormat="1" ht="24.15" customHeight="1">
      <c r="B167" s="28"/>
      <c r="C167" s="135" t="s">
        <v>249</v>
      </c>
      <c r="D167" s="135" t="s">
        <v>130</v>
      </c>
      <c r="E167" s="136" t="s">
        <v>243</v>
      </c>
      <c r="F167" s="137" t="s">
        <v>244</v>
      </c>
      <c r="G167" s="138" t="s">
        <v>170</v>
      </c>
      <c r="H167" s="139">
        <v>68</v>
      </c>
      <c r="I167" s="140"/>
      <c r="J167" s="141">
        <f t="shared" si="10"/>
        <v>0</v>
      </c>
      <c r="K167" s="142"/>
      <c r="L167" s="28"/>
      <c r="M167" s="143" t="s">
        <v>1</v>
      </c>
      <c r="N167" s="144" t="s">
        <v>42</v>
      </c>
      <c r="P167" s="145">
        <f t="shared" si="11"/>
        <v>0</v>
      </c>
      <c r="Q167" s="145">
        <v>8.3900000000000002E-2</v>
      </c>
      <c r="R167" s="145">
        <f t="shared" si="12"/>
        <v>5.7052000000000005</v>
      </c>
      <c r="S167" s="145">
        <v>0</v>
      </c>
      <c r="T167" s="146">
        <f t="shared" si="13"/>
        <v>0</v>
      </c>
      <c r="AR167" s="147" t="s">
        <v>134</v>
      </c>
      <c r="AT167" s="147" t="s">
        <v>130</v>
      </c>
      <c r="AU167" s="147" t="s">
        <v>135</v>
      </c>
      <c r="AY167" s="13" t="s">
        <v>128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135</v>
      </c>
      <c r="BK167" s="148">
        <f t="shared" si="19"/>
        <v>0</v>
      </c>
      <c r="BL167" s="13" t="s">
        <v>134</v>
      </c>
      <c r="BM167" s="147" t="s">
        <v>252</v>
      </c>
    </row>
    <row r="168" spans="2:65" s="1" customFormat="1" ht="21.75" customHeight="1">
      <c r="B168" s="28"/>
      <c r="C168" s="149" t="s">
        <v>194</v>
      </c>
      <c r="D168" s="149" t="s">
        <v>150</v>
      </c>
      <c r="E168" s="150" t="s">
        <v>246</v>
      </c>
      <c r="F168" s="151" t="s">
        <v>247</v>
      </c>
      <c r="G168" s="152" t="s">
        <v>170</v>
      </c>
      <c r="H168" s="153">
        <v>68</v>
      </c>
      <c r="I168" s="154"/>
      <c r="J168" s="155">
        <f t="shared" si="10"/>
        <v>0</v>
      </c>
      <c r="K168" s="156"/>
      <c r="L168" s="157"/>
      <c r="M168" s="158" t="s">
        <v>1</v>
      </c>
      <c r="N168" s="159" t="s">
        <v>42</v>
      </c>
      <c r="P168" s="145">
        <f t="shared" si="11"/>
        <v>0</v>
      </c>
      <c r="Q168" s="145">
        <v>3.1E-2</v>
      </c>
      <c r="R168" s="145">
        <f t="shared" si="12"/>
        <v>2.1080000000000001</v>
      </c>
      <c r="S168" s="145">
        <v>0</v>
      </c>
      <c r="T168" s="146">
        <f t="shared" si="13"/>
        <v>0</v>
      </c>
      <c r="AR168" s="147" t="s">
        <v>145</v>
      </c>
      <c r="AT168" s="147" t="s">
        <v>150</v>
      </c>
      <c r="AU168" s="147" t="s">
        <v>135</v>
      </c>
      <c r="AY168" s="13" t="s">
        <v>128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135</v>
      </c>
      <c r="BK168" s="148">
        <f t="shared" si="19"/>
        <v>0</v>
      </c>
      <c r="BL168" s="13" t="s">
        <v>134</v>
      </c>
      <c r="BM168" s="147" t="s">
        <v>255</v>
      </c>
    </row>
    <row r="169" spans="2:65" s="1" customFormat="1" ht="33" customHeight="1">
      <c r="B169" s="28"/>
      <c r="C169" s="135" t="s">
        <v>256</v>
      </c>
      <c r="D169" s="135" t="s">
        <v>130</v>
      </c>
      <c r="E169" s="136" t="s">
        <v>250</v>
      </c>
      <c r="F169" s="137" t="s">
        <v>251</v>
      </c>
      <c r="G169" s="138" t="s">
        <v>144</v>
      </c>
      <c r="H169" s="139">
        <v>75</v>
      </c>
      <c r="I169" s="140"/>
      <c r="J169" s="141">
        <f t="shared" si="10"/>
        <v>0</v>
      </c>
      <c r="K169" s="142"/>
      <c r="L169" s="28"/>
      <c r="M169" s="143" t="s">
        <v>1</v>
      </c>
      <c r="N169" s="144" t="s">
        <v>42</v>
      </c>
      <c r="P169" s="145">
        <f t="shared" si="11"/>
        <v>0</v>
      </c>
      <c r="Q169" s="145">
        <v>1.678E-2</v>
      </c>
      <c r="R169" s="145">
        <f t="shared" si="12"/>
        <v>1.2585</v>
      </c>
      <c r="S169" s="145">
        <v>0</v>
      </c>
      <c r="T169" s="146">
        <f t="shared" si="13"/>
        <v>0</v>
      </c>
      <c r="AR169" s="147" t="s">
        <v>134</v>
      </c>
      <c r="AT169" s="147" t="s">
        <v>130</v>
      </c>
      <c r="AU169" s="147" t="s">
        <v>135</v>
      </c>
      <c r="AY169" s="13" t="s">
        <v>128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135</v>
      </c>
      <c r="BK169" s="148">
        <f t="shared" si="19"/>
        <v>0</v>
      </c>
      <c r="BL169" s="13" t="s">
        <v>134</v>
      </c>
      <c r="BM169" s="147" t="s">
        <v>259</v>
      </c>
    </row>
    <row r="170" spans="2:65" s="1" customFormat="1" ht="24.15" customHeight="1">
      <c r="B170" s="28"/>
      <c r="C170" s="149" t="s">
        <v>197</v>
      </c>
      <c r="D170" s="149" t="s">
        <v>150</v>
      </c>
      <c r="E170" s="150" t="s">
        <v>253</v>
      </c>
      <c r="F170" s="151" t="s">
        <v>254</v>
      </c>
      <c r="G170" s="152" t="s">
        <v>144</v>
      </c>
      <c r="H170" s="153">
        <v>75</v>
      </c>
      <c r="I170" s="154"/>
      <c r="J170" s="155">
        <f t="shared" si="10"/>
        <v>0</v>
      </c>
      <c r="K170" s="156"/>
      <c r="L170" s="157"/>
      <c r="M170" s="158" t="s">
        <v>1</v>
      </c>
      <c r="N170" s="159" t="s">
        <v>42</v>
      </c>
      <c r="P170" s="145">
        <f t="shared" si="11"/>
        <v>0</v>
      </c>
      <c r="Q170" s="145">
        <v>7.92E-3</v>
      </c>
      <c r="R170" s="145">
        <f t="shared" si="12"/>
        <v>0.59399999999999997</v>
      </c>
      <c r="S170" s="145">
        <v>0</v>
      </c>
      <c r="T170" s="146">
        <f t="shared" si="13"/>
        <v>0</v>
      </c>
      <c r="AR170" s="147" t="s">
        <v>145</v>
      </c>
      <c r="AT170" s="147" t="s">
        <v>150</v>
      </c>
      <c r="AU170" s="147" t="s">
        <v>135</v>
      </c>
      <c r="AY170" s="13" t="s">
        <v>128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135</v>
      </c>
      <c r="BK170" s="148">
        <f t="shared" si="19"/>
        <v>0</v>
      </c>
      <c r="BL170" s="13" t="s">
        <v>134</v>
      </c>
      <c r="BM170" s="147" t="s">
        <v>262</v>
      </c>
    </row>
    <row r="171" spans="2:65" s="11" customFormat="1" ht="22.8" customHeight="1">
      <c r="B171" s="123"/>
      <c r="D171" s="124" t="s">
        <v>75</v>
      </c>
      <c r="E171" s="133" t="s">
        <v>141</v>
      </c>
      <c r="F171" s="133" t="s">
        <v>263</v>
      </c>
      <c r="I171" s="126"/>
      <c r="J171" s="134">
        <f>BK171</f>
        <v>0</v>
      </c>
      <c r="L171" s="123"/>
      <c r="M171" s="128"/>
      <c r="P171" s="129">
        <f>SUM(P172:P175)</f>
        <v>0</v>
      </c>
      <c r="R171" s="129">
        <f>SUM(R172:R175)</f>
        <v>0.55271999999999999</v>
      </c>
      <c r="T171" s="130">
        <f>SUM(T172:T175)</f>
        <v>0</v>
      </c>
      <c r="AR171" s="124" t="s">
        <v>84</v>
      </c>
      <c r="AT171" s="131" t="s">
        <v>75</v>
      </c>
      <c r="AU171" s="131" t="s">
        <v>84</v>
      </c>
      <c r="AY171" s="124" t="s">
        <v>128</v>
      </c>
      <c r="BK171" s="132">
        <f>SUM(BK172:BK175)</f>
        <v>0</v>
      </c>
    </row>
    <row r="172" spans="2:65" s="1" customFormat="1" ht="37.799999999999997" customHeight="1">
      <c r="B172" s="28"/>
      <c r="C172" s="135" t="s">
        <v>264</v>
      </c>
      <c r="D172" s="135" t="s">
        <v>130</v>
      </c>
      <c r="E172" s="136" t="s">
        <v>265</v>
      </c>
      <c r="F172" s="137" t="s">
        <v>266</v>
      </c>
      <c r="G172" s="138" t="s">
        <v>170</v>
      </c>
      <c r="H172" s="139">
        <v>49</v>
      </c>
      <c r="I172" s="140"/>
      <c r="J172" s="141">
        <f>ROUND(I172*H172,2)</f>
        <v>0</v>
      </c>
      <c r="K172" s="142"/>
      <c r="L172" s="28"/>
      <c r="M172" s="143" t="s">
        <v>1</v>
      </c>
      <c r="N172" s="144" t="s">
        <v>42</v>
      </c>
      <c r="P172" s="145">
        <f>O172*H172</f>
        <v>0</v>
      </c>
      <c r="Q172" s="145">
        <v>6.4000000000000003E-3</v>
      </c>
      <c r="R172" s="145">
        <f>Q172*H172</f>
        <v>0.31359999999999999</v>
      </c>
      <c r="S172" s="145">
        <v>0</v>
      </c>
      <c r="T172" s="146">
        <f>S172*H172</f>
        <v>0</v>
      </c>
      <c r="AR172" s="147" t="s">
        <v>134</v>
      </c>
      <c r="AT172" s="147" t="s">
        <v>130</v>
      </c>
      <c r="AU172" s="147" t="s">
        <v>135</v>
      </c>
      <c r="AY172" s="13" t="s">
        <v>128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3" t="s">
        <v>135</v>
      </c>
      <c r="BK172" s="148">
        <f>ROUND(I172*H172,2)</f>
        <v>0</v>
      </c>
      <c r="BL172" s="13" t="s">
        <v>134</v>
      </c>
      <c r="BM172" s="147" t="s">
        <v>267</v>
      </c>
    </row>
    <row r="173" spans="2:65" s="1" customFormat="1" ht="37.799999999999997" customHeight="1">
      <c r="B173" s="28"/>
      <c r="C173" s="135" t="s">
        <v>201</v>
      </c>
      <c r="D173" s="135" t="s">
        <v>130</v>
      </c>
      <c r="E173" s="136" t="s">
        <v>268</v>
      </c>
      <c r="F173" s="137" t="s">
        <v>269</v>
      </c>
      <c r="G173" s="138" t="s">
        <v>170</v>
      </c>
      <c r="H173" s="139">
        <v>49</v>
      </c>
      <c r="I173" s="140"/>
      <c r="J173" s="141">
        <f>ROUND(I173*H173,2)</f>
        <v>0</v>
      </c>
      <c r="K173" s="142"/>
      <c r="L173" s="28"/>
      <c r="M173" s="143" t="s">
        <v>1</v>
      </c>
      <c r="N173" s="144" t="s">
        <v>42</v>
      </c>
      <c r="P173" s="145">
        <f>O173*H173</f>
        <v>0</v>
      </c>
      <c r="Q173" s="145">
        <v>1.4999999999999999E-4</v>
      </c>
      <c r="R173" s="145">
        <f>Q173*H173</f>
        <v>7.3499999999999998E-3</v>
      </c>
      <c r="S173" s="145">
        <v>0</v>
      </c>
      <c r="T173" s="146">
        <f>S173*H173</f>
        <v>0</v>
      </c>
      <c r="AR173" s="147" t="s">
        <v>134</v>
      </c>
      <c r="AT173" s="147" t="s">
        <v>130</v>
      </c>
      <c r="AU173" s="147" t="s">
        <v>135</v>
      </c>
      <c r="AY173" s="13" t="s">
        <v>128</v>
      </c>
      <c r="BE173" s="148">
        <f>IF(N173="základná",J173,0)</f>
        <v>0</v>
      </c>
      <c r="BF173" s="148">
        <f>IF(N173="znížená",J173,0)</f>
        <v>0</v>
      </c>
      <c r="BG173" s="148">
        <f>IF(N173="zákl. prenesená",J173,0)</f>
        <v>0</v>
      </c>
      <c r="BH173" s="148">
        <f>IF(N173="zníž. prenesená",J173,0)</f>
        <v>0</v>
      </c>
      <c r="BI173" s="148">
        <f>IF(N173="nulová",J173,0)</f>
        <v>0</v>
      </c>
      <c r="BJ173" s="13" t="s">
        <v>135</v>
      </c>
      <c r="BK173" s="148">
        <f>ROUND(I173*H173,2)</f>
        <v>0</v>
      </c>
      <c r="BL173" s="13" t="s">
        <v>134</v>
      </c>
      <c r="BM173" s="147" t="s">
        <v>270</v>
      </c>
    </row>
    <row r="174" spans="2:65" s="1" customFormat="1" ht="24.15" customHeight="1">
      <c r="B174" s="28"/>
      <c r="C174" s="135" t="s">
        <v>271</v>
      </c>
      <c r="D174" s="135" t="s">
        <v>130</v>
      </c>
      <c r="E174" s="136" t="s">
        <v>272</v>
      </c>
      <c r="F174" s="137" t="s">
        <v>273</v>
      </c>
      <c r="G174" s="138" t="s">
        <v>170</v>
      </c>
      <c r="H174" s="139">
        <v>49</v>
      </c>
      <c r="I174" s="140"/>
      <c r="J174" s="141">
        <f>ROUND(I174*H174,2)</f>
        <v>0</v>
      </c>
      <c r="K174" s="142"/>
      <c r="L174" s="28"/>
      <c r="M174" s="143" t="s">
        <v>1</v>
      </c>
      <c r="N174" s="144" t="s">
        <v>42</v>
      </c>
      <c r="P174" s="145">
        <f>O174*H174</f>
        <v>0</v>
      </c>
      <c r="Q174" s="145">
        <v>4.15E-3</v>
      </c>
      <c r="R174" s="145">
        <f>Q174*H174</f>
        <v>0.20335</v>
      </c>
      <c r="S174" s="145">
        <v>0</v>
      </c>
      <c r="T174" s="146">
        <f>S174*H174</f>
        <v>0</v>
      </c>
      <c r="AR174" s="147" t="s">
        <v>134</v>
      </c>
      <c r="AT174" s="147" t="s">
        <v>130</v>
      </c>
      <c r="AU174" s="147" t="s">
        <v>135</v>
      </c>
      <c r="AY174" s="13" t="s">
        <v>128</v>
      </c>
      <c r="BE174" s="148">
        <f>IF(N174="základná",J174,0)</f>
        <v>0</v>
      </c>
      <c r="BF174" s="148">
        <f>IF(N174="znížená",J174,0)</f>
        <v>0</v>
      </c>
      <c r="BG174" s="148">
        <f>IF(N174="zákl. prenesená",J174,0)</f>
        <v>0</v>
      </c>
      <c r="BH174" s="148">
        <f>IF(N174="zníž. prenesená",J174,0)</f>
        <v>0</v>
      </c>
      <c r="BI174" s="148">
        <f>IF(N174="nulová",J174,0)</f>
        <v>0</v>
      </c>
      <c r="BJ174" s="13" t="s">
        <v>135</v>
      </c>
      <c r="BK174" s="148">
        <f>ROUND(I174*H174,2)</f>
        <v>0</v>
      </c>
      <c r="BL174" s="13" t="s">
        <v>134</v>
      </c>
      <c r="BM174" s="147" t="s">
        <v>274</v>
      </c>
    </row>
    <row r="175" spans="2:65" s="1" customFormat="1" ht="24.15" customHeight="1">
      <c r="B175" s="28"/>
      <c r="C175" s="135" t="s">
        <v>204</v>
      </c>
      <c r="D175" s="135" t="s">
        <v>130</v>
      </c>
      <c r="E175" s="136" t="s">
        <v>275</v>
      </c>
      <c r="F175" s="137" t="s">
        <v>276</v>
      </c>
      <c r="G175" s="138" t="s">
        <v>170</v>
      </c>
      <c r="H175" s="139">
        <v>49</v>
      </c>
      <c r="I175" s="140"/>
      <c r="J175" s="141">
        <f>ROUND(I175*H175,2)</f>
        <v>0</v>
      </c>
      <c r="K175" s="142"/>
      <c r="L175" s="28"/>
      <c r="M175" s="143" t="s">
        <v>1</v>
      </c>
      <c r="N175" s="144" t="s">
        <v>42</v>
      </c>
      <c r="P175" s="145">
        <f>O175*H175</f>
        <v>0</v>
      </c>
      <c r="Q175" s="145">
        <v>5.8E-4</v>
      </c>
      <c r="R175" s="145">
        <f>Q175*H175</f>
        <v>2.8420000000000001E-2</v>
      </c>
      <c r="S175" s="145">
        <v>0</v>
      </c>
      <c r="T175" s="146">
        <f>S175*H175</f>
        <v>0</v>
      </c>
      <c r="AR175" s="147" t="s">
        <v>134</v>
      </c>
      <c r="AT175" s="147" t="s">
        <v>130</v>
      </c>
      <c r="AU175" s="147" t="s">
        <v>135</v>
      </c>
      <c r="AY175" s="13" t="s">
        <v>128</v>
      </c>
      <c r="BE175" s="148">
        <f>IF(N175="základná",J175,0)</f>
        <v>0</v>
      </c>
      <c r="BF175" s="148">
        <f>IF(N175="znížená",J175,0)</f>
        <v>0</v>
      </c>
      <c r="BG175" s="148">
        <f>IF(N175="zákl. prenesená",J175,0)</f>
        <v>0</v>
      </c>
      <c r="BH175" s="148">
        <f>IF(N175="zníž. prenesená",J175,0)</f>
        <v>0</v>
      </c>
      <c r="BI175" s="148">
        <f>IF(N175="nulová",J175,0)</f>
        <v>0</v>
      </c>
      <c r="BJ175" s="13" t="s">
        <v>135</v>
      </c>
      <c r="BK175" s="148">
        <f>ROUND(I175*H175,2)</f>
        <v>0</v>
      </c>
      <c r="BL175" s="13" t="s">
        <v>134</v>
      </c>
      <c r="BM175" s="147" t="s">
        <v>277</v>
      </c>
    </row>
    <row r="176" spans="2:65" s="11" customFormat="1" ht="22.8" customHeight="1">
      <c r="B176" s="123"/>
      <c r="D176" s="124" t="s">
        <v>75</v>
      </c>
      <c r="E176" s="133" t="s">
        <v>161</v>
      </c>
      <c r="F176" s="133" t="s">
        <v>278</v>
      </c>
      <c r="I176" s="126"/>
      <c r="J176" s="134">
        <f>BK176</f>
        <v>0</v>
      </c>
      <c r="L176" s="123"/>
      <c r="M176" s="128"/>
      <c r="P176" s="129">
        <f>SUM(P177:P184)</f>
        <v>0</v>
      </c>
      <c r="R176" s="129">
        <f>SUM(R177:R184)</f>
        <v>0.36529</v>
      </c>
      <c r="T176" s="130">
        <f>SUM(T177:T184)</f>
        <v>0</v>
      </c>
      <c r="AR176" s="124" t="s">
        <v>84</v>
      </c>
      <c r="AT176" s="131" t="s">
        <v>75</v>
      </c>
      <c r="AU176" s="131" t="s">
        <v>84</v>
      </c>
      <c r="AY176" s="124" t="s">
        <v>128</v>
      </c>
      <c r="BK176" s="132">
        <f>SUM(BK177:BK184)</f>
        <v>0</v>
      </c>
    </row>
    <row r="177" spans="2:65" s="1" customFormat="1" ht="44.25" customHeight="1">
      <c r="B177" s="28"/>
      <c r="C177" s="135" t="s">
        <v>279</v>
      </c>
      <c r="D177" s="135" t="s">
        <v>130</v>
      </c>
      <c r="E177" s="136" t="s">
        <v>521</v>
      </c>
      <c r="F177" s="137" t="s">
        <v>522</v>
      </c>
      <c r="G177" s="138" t="s">
        <v>282</v>
      </c>
      <c r="H177" s="139">
        <v>1</v>
      </c>
      <c r="I177" s="140"/>
      <c r="J177" s="141">
        <f t="shared" ref="J177:J184" si="20">ROUND(I177*H177,2)</f>
        <v>0</v>
      </c>
      <c r="K177" s="142"/>
      <c r="L177" s="28"/>
      <c r="M177" s="143" t="s">
        <v>1</v>
      </c>
      <c r="N177" s="144" t="s">
        <v>42</v>
      </c>
      <c r="P177" s="145">
        <f t="shared" ref="P177:P184" si="21">O177*H177</f>
        <v>0</v>
      </c>
      <c r="Q177" s="145">
        <v>5.4999999999999997E-3</v>
      </c>
      <c r="R177" s="145">
        <f t="shared" ref="R177:R184" si="22">Q177*H177</f>
        <v>5.4999999999999997E-3</v>
      </c>
      <c r="S177" s="145">
        <v>0</v>
      </c>
      <c r="T177" s="146">
        <f t="shared" ref="T177:T184" si="23">S177*H177</f>
        <v>0</v>
      </c>
      <c r="AR177" s="147" t="s">
        <v>134</v>
      </c>
      <c r="AT177" s="147" t="s">
        <v>130</v>
      </c>
      <c r="AU177" s="147" t="s">
        <v>135</v>
      </c>
      <c r="AY177" s="13" t="s">
        <v>128</v>
      </c>
      <c r="BE177" s="148">
        <f t="shared" ref="BE177:BE184" si="24">IF(N177="základná",J177,0)</f>
        <v>0</v>
      </c>
      <c r="BF177" s="148">
        <f t="shared" ref="BF177:BF184" si="25">IF(N177="znížená",J177,0)</f>
        <v>0</v>
      </c>
      <c r="BG177" s="148">
        <f t="shared" ref="BG177:BG184" si="26">IF(N177="zákl. prenesená",J177,0)</f>
        <v>0</v>
      </c>
      <c r="BH177" s="148">
        <f t="shared" ref="BH177:BH184" si="27">IF(N177="zníž. prenesená",J177,0)</f>
        <v>0</v>
      </c>
      <c r="BI177" s="148">
        <f t="shared" ref="BI177:BI184" si="28">IF(N177="nulová",J177,0)</f>
        <v>0</v>
      </c>
      <c r="BJ177" s="13" t="s">
        <v>135</v>
      </c>
      <c r="BK177" s="148">
        <f t="shared" ref="BK177:BK184" si="29">ROUND(I177*H177,2)</f>
        <v>0</v>
      </c>
      <c r="BL177" s="13" t="s">
        <v>134</v>
      </c>
      <c r="BM177" s="147" t="s">
        <v>283</v>
      </c>
    </row>
    <row r="178" spans="2:65" s="1" customFormat="1" ht="24.15" customHeight="1">
      <c r="B178" s="28"/>
      <c r="C178" s="149" t="s">
        <v>208</v>
      </c>
      <c r="D178" s="149" t="s">
        <v>150</v>
      </c>
      <c r="E178" s="150" t="s">
        <v>523</v>
      </c>
      <c r="F178" s="151" t="s">
        <v>524</v>
      </c>
      <c r="G178" s="152" t="s">
        <v>144</v>
      </c>
      <c r="H178" s="153">
        <v>1</v>
      </c>
      <c r="I178" s="154"/>
      <c r="J178" s="155">
        <f t="shared" si="20"/>
        <v>0</v>
      </c>
      <c r="K178" s="156"/>
      <c r="L178" s="157"/>
      <c r="M178" s="158" t="s">
        <v>1</v>
      </c>
      <c r="N178" s="159" t="s">
        <v>42</v>
      </c>
      <c r="P178" s="145">
        <f t="shared" si="21"/>
        <v>0</v>
      </c>
      <c r="Q178" s="145">
        <v>0.06</v>
      </c>
      <c r="R178" s="145">
        <f t="shared" si="22"/>
        <v>0.06</v>
      </c>
      <c r="S178" s="145">
        <v>0</v>
      </c>
      <c r="T178" s="146">
        <f t="shared" si="23"/>
        <v>0</v>
      </c>
      <c r="AR178" s="147" t="s">
        <v>145</v>
      </c>
      <c r="AT178" s="147" t="s">
        <v>150</v>
      </c>
      <c r="AU178" s="147" t="s">
        <v>135</v>
      </c>
      <c r="AY178" s="13" t="s">
        <v>128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135</v>
      </c>
      <c r="BK178" s="148">
        <f t="shared" si="29"/>
        <v>0</v>
      </c>
      <c r="BL178" s="13" t="s">
        <v>134</v>
      </c>
      <c r="BM178" s="147" t="s">
        <v>290</v>
      </c>
    </row>
    <row r="179" spans="2:65" s="1" customFormat="1" ht="44.25" customHeight="1">
      <c r="B179" s="28"/>
      <c r="C179" s="135" t="s">
        <v>291</v>
      </c>
      <c r="D179" s="135" t="s">
        <v>130</v>
      </c>
      <c r="E179" s="136" t="s">
        <v>525</v>
      </c>
      <c r="F179" s="137" t="s">
        <v>526</v>
      </c>
      <c r="G179" s="138" t="s">
        <v>282</v>
      </c>
      <c r="H179" s="139">
        <v>1</v>
      </c>
      <c r="I179" s="140"/>
      <c r="J179" s="141">
        <f t="shared" si="20"/>
        <v>0</v>
      </c>
      <c r="K179" s="142"/>
      <c r="L179" s="28"/>
      <c r="M179" s="143" t="s">
        <v>1</v>
      </c>
      <c r="N179" s="144" t="s">
        <v>42</v>
      </c>
      <c r="P179" s="145">
        <f t="shared" si="21"/>
        <v>0</v>
      </c>
      <c r="Q179" s="145">
        <v>5.4999999999999997E-3</v>
      </c>
      <c r="R179" s="145">
        <f t="shared" si="22"/>
        <v>5.4999999999999997E-3</v>
      </c>
      <c r="S179" s="145">
        <v>0</v>
      </c>
      <c r="T179" s="146">
        <f t="shared" si="23"/>
        <v>0</v>
      </c>
      <c r="AR179" s="147" t="s">
        <v>134</v>
      </c>
      <c r="AT179" s="147" t="s">
        <v>130</v>
      </c>
      <c r="AU179" s="147" t="s">
        <v>135</v>
      </c>
      <c r="AY179" s="13" t="s">
        <v>128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135</v>
      </c>
      <c r="BK179" s="148">
        <f t="shared" si="29"/>
        <v>0</v>
      </c>
      <c r="BL179" s="13" t="s">
        <v>134</v>
      </c>
      <c r="BM179" s="147" t="s">
        <v>294</v>
      </c>
    </row>
    <row r="180" spans="2:65" s="1" customFormat="1" ht="24.15" customHeight="1">
      <c r="B180" s="28"/>
      <c r="C180" s="149" t="s">
        <v>211</v>
      </c>
      <c r="D180" s="149" t="s">
        <v>150</v>
      </c>
      <c r="E180" s="150" t="s">
        <v>527</v>
      </c>
      <c r="F180" s="151" t="s">
        <v>524</v>
      </c>
      <c r="G180" s="152" t="s">
        <v>144</v>
      </c>
      <c r="H180" s="153">
        <v>1</v>
      </c>
      <c r="I180" s="154"/>
      <c r="J180" s="155">
        <f t="shared" si="20"/>
        <v>0</v>
      </c>
      <c r="K180" s="156"/>
      <c r="L180" s="157"/>
      <c r="M180" s="158" t="s">
        <v>1</v>
      </c>
      <c r="N180" s="159" t="s">
        <v>42</v>
      </c>
      <c r="P180" s="145">
        <f t="shared" si="21"/>
        <v>0</v>
      </c>
      <c r="Q180" s="145">
        <v>0.06</v>
      </c>
      <c r="R180" s="145">
        <f t="shared" si="22"/>
        <v>0.06</v>
      </c>
      <c r="S180" s="145">
        <v>0</v>
      </c>
      <c r="T180" s="146">
        <f t="shared" si="23"/>
        <v>0</v>
      </c>
      <c r="AR180" s="147" t="s">
        <v>145</v>
      </c>
      <c r="AT180" s="147" t="s">
        <v>150</v>
      </c>
      <c r="AU180" s="147" t="s">
        <v>135</v>
      </c>
      <c r="AY180" s="13" t="s">
        <v>128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135</v>
      </c>
      <c r="BK180" s="148">
        <f t="shared" si="29"/>
        <v>0</v>
      </c>
      <c r="BL180" s="13" t="s">
        <v>134</v>
      </c>
      <c r="BM180" s="147" t="s">
        <v>297</v>
      </c>
    </row>
    <row r="181" spans="2:65" s="1" customFormat="1" ht="24.15" customHeight="1">
      <c r="B181" s="28"/>
      <c r="C181" s="149" t="s">
        <v>298</v>
      </c>
      <c r="D181" s="149" t="s">
        <v>150</v>
      </c>
      <c r="E181" s="150" t="s">
        <v>528</v>
      </c>
      <c r="F181" s="151" t="s">
        <v>529</v>
      </c>
      <c r="G181" s="152" t="s">
        <v>144</v>
      </c>
      <c r="H181" s="153">
        <v>2</v>
      </c>
      <c r="I181" s="154"/>
      <c r="J181" s="155">
        <f t="shared" si="20"/>
        <v>0</v>
      </c>
      <c r="K181" s="156"/>
      <c r="L181" s="157"/>
      <c r="M181" s="158" t="s">
        <v>1</v>
      </c>
      <c r="N181" s="159" t="s">
        <v>42</v>
      </c>
      <c r="P181" s="145">
        <f t="shared" si="21"/>
        <v>0</v>
      </c>
      <c r="Q181" s="145">
        <v>3.8469999999999997E-2</v>
      </c>
      <c r="R181" s="145">
        <f t="shared" si="22"/>
        <v>7.6939999999999995E-2</v>
      </c>
      <c r="S181" s="145">
        <v>0</v>
      </c>
      <c r="T181" s="146">
        <f t="shared" si="23"/>
        <v>0</v>
      </c>
      <c r="AR181" s="147" t="s">
        <v>145</v>
      </c>
      <c r="AT181" s="147" t="s">
        <v>150</v>
      </c>
      <c r="AU181" s="147" t="s">
        <v>135</v>
      </c>
      <c r="AY181" s="13" t="s">
        <v>128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135</v>
      </c>
      <c r="BK181" s="148">
        <f t="shared" si="29"/>
        <v>0</v>
      </c>
      <c r="BL181" s="13" t="s">
        <v>134</v>
      </c>
      <c r="BM181" s="147" t="s">
        <v>301</v>
      </c>
    </row>
    <row r="182" spans="2:65" s="1" customFormat="1" ht="24.15" customHeight="1">
      <c r="B182" s="28"/>
      <c r="C182" s="135" t="s">
        <v>215</v>
      </c>
      <c r="D182" s="135" t="s">
        <v>130</v>
      </c>
      <c r="E182" s="136" t="s">
        <v>358</v>
      </c>
      <c r="F182" s="137" t="s">
        <v>359</v>
      </c>
      <c r="G182" s="138" t="s">
        <v>144</v>
      </c>
      <c r="H182" s="139">
        <v>5</v>
      </c>
      <c r="I182" s="140"/>
      <c r="J182" s="141">
        <f t="shared" si="20"/>
        <v>0</v>
      </c>
      <c r="K182" s="142"/>
      <c r="L182" s="28"/>
      <c r="M182" s="143" t="s">
        <v>1</v>
      </c>
      <c r="N182" s="144" t="s">
        <v>42</v>
      </c>
      <c r="P182" s="145">
        <f t="shared" si="21"/>
        <v>0</v>
      </c>
      <c r="Q182" s="145">
        <v>4.6999999999999999E-4</v>
      </c>
      <c r="R182" s="145">
        <f t="shared" si="22"/>
        <v>2.3500000000000001E-3</v>
      </c>
      <c r="S182" s="145">
        <v>0</v>
      </c>
      <c r="T182" s="146">
        <f t="shared" si="23"/>
        <v>0</v>
      </c>
      <c r="AR182" s="147" t="s">
        <v>134</v>
      </c>
      <c r="AT182" s="147" t="s">
        <v>130</v>
      </c>
      <c r="AU182" s="147" t="s">
        <v>135</v>
      </c>
      <c r="AY182" s="13" t="s">
        <v>128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135</v>
      </c>
      <c r="BK182" s="148">
        <f t="shared" si="29"/>
        <v>0</v>
      </c>
      <c r="BL182" s="13" t="s">
        <v>134</v>
      </c>
      <c r="BM182" s="147" t="s">
        <v>304</v>
      </c>
    </row>
    <row r="183" spans="2:65" s="1" customFormat="1" ht="49.05" customHeight="1">
      <c r="B183" s="28"/>
      <c r="C183" s="149" t="s">
        <v>305</v>
      </c>
      <c r="D183" s="149" t="s">
        <v>150</v>
      </c>
      <c r="E183" s="150" t="s">
        <v>361</v>
      </c>
      <c r="F183" s="151" t="s">
        <v>362</v>
      </c>
      <c r="G183" s="152" t="s">
        <v>144</v>
      </c>
      <c r="H183" s="153">
        <v>5</v>
      </c>
      <c r="I183" s="154"/>
      <c r="J183" s="155">
        <f t="shared" si="20"/>
        <v>0</v>
      </c>
      <c r="K183" s="156"/>
      <c r="L183" s="157"/>
      <c r="M183" s="158" t="s">
        <v>1</v>
      </c>
      <c r="N183" s="159" t="s">
        <v>42</v>
      </c>
      <c r="P183" s="145">
        <f t="shared" si="21"/>
        <v>0</v>
      </c>
      <c r="Q183" s="145">
        <v>3.1E-2</v>
      </c>
      <c r="R183" s="145">
        <f t="shared" si="22"/>
        <v>0.155</v>
      </c>
      <c r="S183" s="145">
        <v>0</v>
      </c>
      <c r="T183" s="146">
        <f t="shared" si="23"/>
        <v>0</v>
      </c>
      <c r="AR183" s="147" t="s">
        <v>145</v>
      </c>
      <c r="AT183" s="147" t="s">
        <v>150</v>
      </c>
      <c r="AU183" s="147" t="s">
        <v>135</v>
      </c>
      <c r="AY183" s="13" t="s">
        <v>128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135</v>
      </c>
      <c r="BK183" s="148">
        <f t="shared" si="29"/>
        <v>0</v>
      </c>
      <c r="BL183" s="13" t="s">
        <v>134</v>
      </c>
      <c r="BM183" s="147" t="s">
        <v>308</v>
      </c>
    </row>
    <row r="184" spans="2:65" s="1" customFormat="1" ht="24.15" customHeight="1">
      <c r="B184" s="28"/>
      <c r="C184" s="135" t="s">
        <v>218</v>
      </c>
      <c r="D184" s="135" t="s">
        <v>130</v>
      </c>
      <c r="E184" s="136" t="s">
        <v>365</v>
      </c>
      <c r="F184" s="137" t="s">
        <v>366</v>
      </c>
      <c r="G184" s="138" t="s">
        <v>367</v>
      </c>
      <c r="H184" s="139">
        <v>2.7</v>
      </c>
      <c r="I184" s="140"/>
      <c r="J184" s="141">
        <f t="shared" si="20"/>
        <v>0</v>
      </c>
      <c r="K184" s="142"/>
      <c r="L184" s="28"/>
      <c r="M184" s="143" t="s">
        <v>1</v>
      </c>
      <c r="N184" s="144" t="s">
        <v>42</v>
      </c>
      <c r="P184" s="145">
        <f t="shared" si="21"/>
        <v>0</v>
      </c>
      <c r="Q184" s="145">
        <v>0</v>
      </c>
      <c r="R184" s="145">
        <f t="shared" si="22"/>
        <v>0</v>
      </c>
      <c r="S184" s="145">
        <v>0</v>
      </c>
      <c r="T184" s="146">
        <f t="shared" si="23"/>
        <v>0</v>
      </c>
      <c r="AR184" s="147" t="s">
        <v>134</v>
      </c>
      <c r="AT184" s="147" t="s">
        <v>130</v>
      </c>
      <c r="AU184" s="147" t="s">
        <v>135</v>
      </c>
      <c r="AY184" s="13" t="s">
        <v>128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135</v>
      </c>
      <c r="BK184" s="148">
        <f t="shared" si="29"/>
        <v>0</v>
      </c>
      <c r="BL184" s="13" t="s">
        <v>134</v>
      </c>
      <c r="BM184" s="147" t="s">
        <v>311</v>
      </c>
    </row>
    <row r="185" spans="2:65" s="11" customFormat="1" ht="22.8" customHeight="1">
      <c r="B185" s="123"/>
      <c r="D185" s="124" t="s">
        <v>75</v>
      </c>
      <c r="E185" s="133" t="s">
        <v>369</v>
      </c>
      <c r="F185" s="133" t="s">
        <v>370</v>
      </c>
      <c r="I185" s="126"/>
      <c r="J185" s="134">
        <f>BK185</f>
        <v>0</v>
      </c>
      <c r="L185" s="123"/>
      <c r="M185" s="128"/>
      <c r="P185" s="129">
        <f>P186</f>
        <v>0</v>
      </c>
      <c r="R185" s="129">
        <f>R186</f>
        <v>0</v>
      </c>
      <c r="T185" s="130">
        <f>T186</f>
        <v>0</v>
      </c>
      <c r="AR185" s="124" t="s">
        <v>84</v>
      </c>
      <c r="AT185" s="131" t="s">
        <v>75</v>
      </c>
      <c r="AU185" s="131" t="s">
        <v>84</v>
      </c>
      <c r="AY185" s="124" t="s">
        <v>128</v>
      </c>
      <c r="BK185" s="132">
        <f>BK186</f>
        <v>0</v>
      </c>
    </row>
    <row r="186" spans="2:65" s="1" customFormat="1" ht="33" customHeight="1">
      <c r="B186" s="28"/>
      <c r="C186" s="135" t="s">
        <v>312</v>
      </c>
      <c r="D186" s="135" t="s">
        <v>130</v>
      </c>
      <c r="E186" s="136" t="s">
        <v>371</v>
      </c>
      <c r="F186" s="137" t="s">
        <v>372</v>
      </c>
      <c r="G186" s="138" t="s">
        <v>367</v>
      </c>
      <c r="H186" s="139">
        <v>90.328999999999994</v>
      </c>
      <c r="I186" s="140"/>
      <c r="J186" s="141">
        <f>ROUND(I186*H186,2)</f>
        <v>0</v>
      </c>
      <c r="K186" s="142"/>
      <c r="L186" s="28"/>
      <c r="M186" s="143" t="s">
        <v>1</v>
      </c>
      <c r="N186" s="144" t="s">
        <v>42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134</v>
      </c>
      <c r="AT186" s="147" t="s">
        <v>130</v>
      </c>
      <c r="AU186" s="147" t="s">
        <v>135</v>
      </c>
      <c r="AY186" s="13" t="s">
        <v>128</v>
      </c>
      <c r="BE186" s="148">
        <f>IF(N186="základná",J186,0)</f>
        <v>0</v>
      </c>
      <c r="BF186" s="148">
        <f>IF(N186="znížená",J186,0)</f>
        <v>0</v>
      </c>
      <c r="BG186" s="148">
        <f>IF(N186="zákl. prenesená",J186,0)</f>
        <v>0</v>
      </c>
      <c r="BH186" s="148">
        <f>IF(N186="zníž. prenesená",J186,0)</f>
        <v>0</v>
      </c>
      <c r="BI186" s="148">
        <f>IF(N186="nulová",J186,0)</f>
        <v>0</v>
      </c>
      <c r="BJ186" s="13" t="s">
        <v>135</v>
      </c>
      <c r="BK186" s="148">
        <f>ROUND(I186*H186,2)</f>
        <v>0</v>
      </c>
      <c r="BL186" s="13" t="s">
        <v>134</v>
      </c>
      <c r="BM186" s="147" t="s">
        <v>315</v>
      </c>
    </row>
    <row r="187" spans="2:65" s="11" customFormat="1" ht="25.95" customHeight="1">
      <c r="B187" s="123"/>
      <c r="D187" s="124" t="s">
        <v>75</v>
      </c>
      <c r="E187" s="125" t="s">
        <v>374</v>
      </c>
      <c r="F187" s="125" t="s">
        <v>375</v>
      </c>
      <c r="I187" s="126"/>
      <c r="J187" s="127">
        <f>BK187</f>
        <v>0</v>
      </c>
      <c r="L187" s="123"/>
      <c r="M187" s="128"/>
      <c r="P187" s="129">
        <f>P188+P191</f>
        <v>0</v>
      </c>
      <c r="R187" s="129">
        <f>R188+R191</f>
        <v>2.50522</v>
      </c>
      <c r="T187" s="130">
        <f>T188+T191</f>
        <v>0</v>
      </c>
      <c r="AR187" s="124" t="s">
        <v>135</v>
      </c>
      <c r="AT187" s="131" t="s">
        <v>75</v>
      </c>
      <c r="AU187" s="131" t="s">
        <v>76</v>
      </c>
      <c r="AY187" s="124" t="s">
        <v>128</v>
      </c>
      <c r="BK187" s="132">
        <f>BK188+BK191</f>
        <v>0</v>
      </c>
    </row>
    <row r="188" spans="2:65" s="11" customFormat="1" ht="22.8" customHeight="1">
      <c r="B188" s="123"/>
      <c r="D188" s="124" t="s">
        <v>75</v>
      </c>
      <c r="E188" s="133" t="s">
        <v>376</v>
      </c>
      <c r="F188" s="133" t="s">
        <v>377</v>
      </c>
      <c r="I188" s="126"/>
      <c r="J188" s="134">
        <f>BK188</f>
        <v>0</v>
      </c>
      <c r="L188" s="123"/>
      <c r="M188" s="128"/>
      <c r="P188" s="129">
        <f>SUM(P189:P190)</f>
        <v>0</v>
      </c>
      <c r="R188" s="129">
        <f>SUM(R189:R190)</f>
        <v>0.18299000000000021</v>
      </c>
      <c r="T188" s="130">
        <f>SUM(T189:T190)</f>
        <v>0</v>
      </c>
      <c r="AR188" s="124" t="s">
        <v>135</v>
      </c>
      <c r="AT188" s="131" t="s">
        <v>75</v>
      </c>
      <c r="AU188" s="131" t="s">
        <v>84</v>
      </c>
      <c r="AY188" s="124" t="s">
        <v>128</v>
      </c>
      <c r="BK188" s="132">
        <f>SUM(BK189:BK190)</f>
        <v>0</v>
      </c>
    </row>
    <row r="189" spans="2:65" s="1" customFormat="1" ht="37.799999999999997" customHeight="1">
      <c r="B189" s="28"/>
      <c r="C189" s="135" t="s">
        <v>222</v>
      </c>
      <c r="D189" s="135" t="s">
        <v>130</v>
      </c>
      <c r="E189" s="136" t="s">
        <v>379</v>
      </c>
      <c r="F189" s="137" t="s">
        <v>380</v>
      </c>
      <c r="G189" s="138" t="s">
        <v>144</v>
      </c>
      <c r="H189" s="139">
        <v>29.7</v>
      </c>
      <c r="I189" s="140"/>
      <c r="J189" s="141">
        <f>ROUND(I189*H189,2)</f>
        <v>0</v>
      </c>
      <c r="K189" s="142"/>
      <c r="L189" s="28"/>
      <c r="M189" s="143" t="s">
        <v>1</v>
      </c>
      <c r="N189" s="144" t="s">
        <v>42</v>
      </c>
      <c r="P189" s="145">
        <f>O189*H189</f>
        <v>0</v>
      </c>
      <c r="Q189" s="145">
        <v>2.996632996633E-5</v>
      </c>
      <c r="R189" s="145">
        <f>Q189*H189</f>
        <v>8.9000000000000092E-4</v>
      </c>
      <c r="S189" s="145">
        <v>0</v>
      </c>
      <c r="T189" s="146">
        <f>S189*H189</f>
        <v>0</v>
      </c>
      <c r="AR189" s="147" t="s">
        <v>160</v>
      </c>
      <c r="AT189" s="147" t="s">
        <v>130</v>
      </c>
      <c r="AU189" s="147" t="s">
        <v>135</v>
      </c>
      <c r="AY189" s="13" t="s">
        <v>128</v>
      </c>
      <c r="BE189" s="148">
        <f>IF(N189="základná",J189,0)</f>
        <v>0</v>
      </c>
      <c r="BF189" s="148">
        <f>IF(N189="znížená",J189,0)</f>
        <v>0</v>
      </c>
      <c r="BG189" s="148">
        <f>IF(N189="zákl. prenesená",J189,0)</f>
        <v>0</v>
      </c>
      <c r="BH189" s="148">
        <f>IF(N189="zníž. prenesená",J189,0)</f>
        <v>0</v>
      </c>
      <c r="BI189" s="148">
        <f>IF(N189="nulová",J189,0)</f>
        <v>0</v>
      </c>
      <c r="BJ189" s="13" t="s">
        <v>135</v>
      </c>
      <c r="BK189" s="148">
        <f>ROUND(I189*H189,2)</f>
        <v>0</v>
      </c>
      <c r="BL189" s="13" t="s">
        <v>160</v>
      </c>
      <c r="BM189" s="147" t="s">
        <v>318</v>
      </c>
    </row>
    <row r="190" spans="2:65" s="1" customFormat="1" ht="24.15" customHeight="1">
      <c r="B190" s="28"/>
      <c r="C190" s="149" t="s">
        <v>319</v>
      </c>
      <c r="D190" s="149" t="s">
        <v>150</v>
      </c>
      <c r="E190" s="150" t="s">
        <v>382</v>
      </c>
      <c r="F190" s="151" t="s">
        <v>383</v>
      </c>
      <c r="G190" s="152" t="s">
        <v>229</v>
      </c>
      <c r="H190" s="153">
        <v>65.036000000000001</v>
      </c>
      <c r="I190" s="154"/>
      <c r="J190" s="155">
        <f>ROUND(I190*H190,2)</f>
        <v>0</v>
      </c>
      <c r="K190" s="156"/>
      <c r="L190" s="157"/>
      <c r="M190" s="158" t="s">
        <v>1</v>
      </c>
      <c r="N190" s="159" t="s">
        <v>42</v>
      </c>
      <c r="P190" s="145">
        <f>O190*H190</f>
        <v>0</v>
      </c>
      <c r="Q190" s="145">
        <v>2.7999876991204901E-3</v>
      </c>
      <c r="R190" s="145">
        <f>Q190*H190</f>
        <v>0.18210000000000021</v>
      </c>
      <c r="S190" s="145">
        <v>0</v>
      </c>
      <c r="T190" s="146">
        <f>S190*H190</f>
        <v>0</v>
      </c>
      <c r="AR190" s="147" t="s">
        <v>189</v>
      </c>
      <c r="AT190" s="147" t="s">
        <v>150</v>
      </c>
      <c r="AU190" s="147" t="s">
        <v>135</v>
      </c>
      <c r="AY190" s="13" t="s">
        <v>128</v>
      </c>
      <c r="BE190" s="148">
        <f>IF(N190="základná",J190,0)</f>
        <v>0</v>
      </c>
      <c r="BF190" s="148">
        <f>IF(N190="znížená",J190,0)</f>
        <v>0</v>
      </c>
      <c r="BG190" s="148">
        <f>IF(N190="zákl. prenesená",J190,0)</f>
        <v>0</v>
      </c>
      <c r="BH190" s="148">
        <f>IF(N190="zníž. prenesená",J190,0)</f>
        <v>0</v>
      </c>
      <c r="BI190" s="148">
        <f>IF(N190="nulová",J190,0)</f>
        <v>0</v>
      </c>
      <c r="BJ190" s="13" t="s">
        <v>135</v>
      </c>
      <c r="BK190" s="148">
        <f>ROUND(I190*H190,2)</f>
        <v>0</v>
      </c>
      <c r="BL190" s="13" t="s">
        <v>160</v>
      </c>
      <c r="BM190" s="147" t="s">
        <v>322</v>
      </c>
    </row>
    <row r="191" spans="2:65" s="11" customFormat="1" ht="22.8" customHeight="1">
      <c r="B191" s="123"/>
      <c r="D191" s="124" t="s">
        <v>75</v>
      </c>
      <c r="E191" s="133" t="s">
        <v>385</v>
      </c>
      <c r="F191" s="133" t="s">
        <v>386</v>
      </c>
      <c r="I191" s="126"/>
      <c r="J191" s="134">
        <f>BK191</f>
        <v>0</v>
      </c>
      <c r="L191" s="123"/>
      <c r="M191" s="128"/>
      <c r="P191" s="129">
        <f>SUM(P192:P200)</f>
        <v>0</v>
      </c>
      <c r="R191" s="129">
        <f>SUM(R192:R200)</f>
        <v>2.3222299999999998</v>
      </c>
      <c r="T191" s="130">
        <f>SUM(T192:T200)</f>
        <v>0</v>
      </c>
      <c r="AR191" s="124" t="s">
        <v>135</v>
      </c>
      <c r="AT191" s="131" t="s">
        <v>75</v>
      </c>
      <c r="AU191" s="131" t="s">
        <v>84</v>
      </c>
      <c r="AY191" s="124" t="s">
        <v>128</v>
      </c>
      <c r="BK191" s="132">
        <f>SUM(BK192:BK200)</f>
        <v>0</v>
      </c>
    </row>
    <row r="192" spans="2:65" s="1" customFormat="1" ht="37.799999999999997" customHeight="1">
      <c r="B192" s="28"/>
      <c r="C192" s="149" t="s">
        <v>225</v>
      </c>
      <c r="D192" s="149" t="s">
        <v>150</v>
      </c>
      <c r="E192" s="150" t="s">
        <v>395</v>
      </c>
      <c r="F192" s="151" t="s">
        <v>530</v>
      </c>
      <c r="G192" s="152" t="s">
        <v>144</v>
      </c>
      <c r="H192" s="153">
        <v>2</v>
      </c>
      <c r="I192" s="154"/>
      <c r="J192" s="155">
        <f t="shared" ref="J192:J200" si="30">ROUND(I192*H192,2)</f>
        <v>0</v>
      </c>
      <c r="K192" s="156"/>
      <c r="L192" s="157"/>
      <c r="M192" s="158" t="s">
        <v>1</v>
      </c>
      <c r="N192" s="159" t="s">
        <v>42</v>
      </c>
      <c r="P192" s="145">
        <f t="shared" ref="P192:P200" si="31">O192*H192</f>
        <v>0</v>
      </c>
      <c r="Q192" s="145">
        <v>1.47E-2</v>
      </c>
      <c r="R192" s="145">
        <f t="shared" ref="R192:R200" si="32">Q192*H192</f>
        <v>2.9399999999999999E-2</v>
      </c>
      <c r="S192" s="145">
        <v>0</v>
      </c>
      <c r="T192" s="146">
        <f t="shared" ref="T192:T200" si="33">S192*H192</f>
        <v>0</v>
      </c>
      <c r="AR192" s="147" t="s">
        <v>189</v>
      </c>
      <c r="AT192" s="147" t="s">
        <v>150</v>
      </c>
      <c r="AU192" s="147" t="s">
        <v>135</v>
      </c>
      <c r="AY192" s="13" t="s">
        <v>128</v>
      </c>
      <c r="BE192" s="148">
        <f t="shared" ref="BE192:BE200" si="34">IF(N192="základná",J192,0)</f>
        <v>0</v>
      </c>
      <c r="BF192" s="148">
        <f t="shared" ref="BF192:BF200" si="35">IF(N192="znížená",J192,0)</f>
        <v>0</v>
      </c>
      <c r="BG192" s="148">
        <f t="shared" ref="BG192:BG200" si="36">IF(N192="zákl. prenesená",J192,0)</f>
        <v>0</v>
      </c>
      <c r="BH192" s="148">
        <f t="shared" ref="BH192:BH200" si="37">IF(N192="zníž. prenesená",J192,0)</f>
        <v>0</v>
      </c>
      <c r="BI192" s="148">
        <f t="shared" ref="BI192:BI200" si="38">IF(N192="nulová",J192,0)</f>
        <v>0</v>
      </c>
      <c r="BJ192" s="13" t="s">
        <v>135</v>
      </c>
      <c r="BK192" s="148">
        <f t="shared" ref="BK192:BK200" si="39">ROUND(I192*H192,2)</f>
        <v>0</v>
      </c>
      <c r="BL192" s="13" t="s">
        <v>160</v>
      </c>
      <c r="BM192" s="147" t="s">
        <v>325</v>
      </c>
    </row>
    <row r="193" spans="2:65" s="1" customFormat="1" ht="33" customHeight="1">
      <c r="B193" s="28"/>
      <c r="C193" s="135" t="s">
        <v>326</v>
      </c>
      <c r="D193" s="135" t="s">
        <v>130</v>
      </c>
      <c r="E193" s="136" t="s">
        <v>398</v>
      </c>
      <c r="F193" s="137" t="s">
        <v>399</v>
      </c>
      <c r="G193" s="138" t="s">
        <v>229</v>
      </c>
      <c r="H193" s="139">
        <v>29.7</v>
      </c>
      <c r="I193" s="140"/>
      <c r="J193" s="141">
        <f t="shared" si="30"/>
        <v>0</v>
      </c>
      <c r="K193" s="142"/>
      <c r="L193" s="28"/>
      <c r="M193" s="143" t="s">
        <v>1</v>
      </c>
      <c r="N193" s="144" t="s">
        <v>42</v>
      </c>
      <c r="P193" s="145">
        <f t="shared" si="31"/>
        <v>0</v>
      </c>
      <c r="Q193" s="145">
        <v>1.01010101010101E-5</v>
      </c>
      <c r="R193" s="145">
        <f t="shared" si="32"/>
        <v>2.9999999999999997E-4</v>
      </c>
      <c r="S193" s="145">
        <v>0</v>
      </c>
      <c r="T193" s="146">
        <f t="shared" si="33"/>
        <v>0</v>
      </c>
      <c r="AR193" s="147" t="s">
        <v>160</v>
      </c>
      <c r="AT193" s="147" t="s">
        <v>130</v>
      </c>
      <c r="AU193" s="147" t="s">
        <v>135</v>
      </c>
      <c r="AY193" s="13" t="s">
        <v>128</v>
      </c>
      <c r="BE193" s="148">
        <f t="shared" si="34"/>
        <v>0</v>
      </c>
      <c r="BF193" s="148">
        <f t="shared" si="35"/>
        <v>0</v>
      </c>
      <c r="BG193" s="148">
        <f t="shared" si="36"/>
        <v>0</v>
      </c>
      <c r="BH193" s="148">
        <f t="shared" si="37"/>
        <v>0</v>
      </c>
      <c r="BI193" s="148">
        <f t="shared" si="38"/>
        <v>0</v>
      </c>
      <c r="BJ193" s="13" t="s">
        <v>135</v>
      </c>
      <c r="BK193" s="148">
        <f t="shared" si="39"/>
        <v>0</v>
      </c>
      <c r="BL193" s="13" t="s">
        <v>160</v>
      </c>
      <c r="BM193" s="147" t="s">
        <v>329</v>
      </c>
    </row>
    <row r="194" spans="2:65" s="1" customFormat="1" ht="24.15" customHeight="1">
      <c r="B194" s="28"/>
      <c r="C194" s="149" t="s">
        <v>230</v>
      </c>
      <c r="D194" s="149" t="s">
        <v>150</v>
      </c>
      <c r="E194" s="150" t="s">
        <v>402</v>
      </c>
      <c r="F194" s="151" t="s">
        <v>403</v>
      </c>
      <c r="G194" s="152" t="s">
        <v>367</v>
      </c>
      <c r="H194" s="153">
        <v>0.379</v>
      </c>
      <c r="I194" s="154"/>
      <c r="J194" s="155">
        <f t="shared" si="30"/>
        <v>0</v>
      </c>
      <c r="K194" s="156"/>
      <c r="L194" s="157"/>
      <c r="M194" s="158" t="s">
        <v>1</v>
      </c>
      <c r="N194" s="159" t="s">
        <v>42</v>
      </c>
      <c r="P194" s="145">
        <f t="shared" si="31"/>
        <v>0</v>
      </c>
      <c r="Q194" s="145">
        <v>1</v>
      </c>
      <c r="R194" s="145">
        <f t="shared" si="32"/>
        <v>0.379</v>
      </c>
      <c r="S194" s="145">
        <v>0</v>
      </c>
      <c r="T194" s="146">
        <f t="shared" si="33"/>
        <v>0</v>
      </c>
      <c r="AR194" s="147" t="s">
        <v>189</v>
      </c>
      <c r="AT194" s="147" t="s">
        <v>150</v>
      </c>
      <c r="AU194" s="147" t="s">
        <v>135</v>
      </c>
      <c r="AY194" s="13" t="s">
        <v>128</v>
      </c>
      <c r="BE194" s="148">
        <f t="shared" si="34"/>
        <v>0</v>
      </c>
      <c r="BF194" s="148">
        <f t="shared" si="35"/>
        <v>0</v>
      </c>
      <c r="BG194" s="148">
        <f t="shared" si="36"/>
        <v>0</v>
      </c>
      <c r="BH194" s="148">
        <f t="shared" si="37"/>
        <v>0</v>
      </c>
      <c r="BI194" s="148">
        <f t="shared" si="38"/>
        <v>0</v>
      </c>
      <c r="BJ194" s="13" t="s">
        <v>135</v>
      </c>
      <c r="BK194" s="148">
        <f t="shared" si="39"/>
        <v>0</v>
      </c>
      <c r="BL194" s="13" t="s">
        <v>160</v>
      </c>
      <c r="BM194" s="147" t="s">
        <v>332</v>
      </c>
    </row>
    <row r="195" spans="2:65" s="1" customFormat="1" ht="37.799999999999997" customHeight="1">
      <c r="B195" s="28"/>
      <c r="C195" s="135" t="s">
        <v>333</v>
      </c>
      <c r="D195" s="135" t="s">
        <v>130</v>
      </c>
      <c r="E195" s="136" t="s">
        <v>531</v>
      </c>
      <c r="F195" s="137" t="s">
        <v>532</v>
      </c>
      <c r="G195" s="138" t="s">
        <v>229</v>
      </c>
      <c r="H195" s="139">
        <v>80</v>
      </c>
      <c r="I195" s="140"/>
      <c r="J195" s="141">
        <f t="shared" si="30"/>
        <v>0</v>
      </c>
      <c r="K195" s="142"/>
      <c r="L195" s="28"/>
      <c r="M195" s="143" t="s">
        <v>1</v>
      </c>
      <c r="N195" s="144" t="s">
        <v>42</v>
      </c>
      <c r="P195" s="145">
        <f t="shared" si="31"/>
        <v>0</v>
      </c>
      <c r="Q195" s="145">
        <v>0</v>
      </c>
      <c r="R195" s="145">
        <f t="shared" si="32"/>
        <v>0</v>
      </c>
      <c r="S195" s="145">
        <v>0</v>
      </c>
      <c r="T195" s="146">
        <f t="shared" si="33"/>
        <v>0</v>
      </c>
      <c r="AR195" s="147" t="s">
        <v>160</v>
      </c>
      <c r="AT195" s="147" t="s">
        <v>130</v>
      </c>
      <c r="AU195" s="147" t="s">
        <v>135</v>
      </c>
      <c r="AY195" s="13" t="s">
        <v>128</v>
      </c>
      <c r="BE195" s="148">
        <f t="shared" si="34"/>
        <v>0</v>
      </c>
      <c r="BF195" s="148">
        <f t="shared" si="35"/>
        <v>0</v>
      </c>
      <c r="BG195" s="148">
        <f t="shared" si="36"/>
        <v>0</v>
      </c>
      <c r="BH195" s="148">
        <f t="shared" si="37"/>
        <v>0</v>
      </c>
      <c r="BI195" s="148">
        <f t="shared" si="38"/>
        <v>0</v>
      </c>
      <c r="BJ195" s="13" t="s">
        <v>135</v>
      </c>
      <c r="BK195" s="148">
        <f t="shared" si="39"/>
        <v>0</v>
      </c>
      <c r="BL195" s="13" t="s">
        <v>160</v>
      </c>
      <c r="BM195" s="147" t="s">
        <v>336</v>
      </c>
    </row>
    <row r="196" spans="2:65" s="1" customFormat="1" ht="37.799999999999997" customHeight="1">
      <c r="B196" s="28"/>
      <c r="C196" s="149" t="s">
        <v>233</v>
      </c>
      <c r="D196" s="149" t="s">
        <v>150</v>
      </c>
      <c r="E196" s="150" t="s">
        <v>533</v>
      </c>
      <c r="F196" s="151" t="s">
        <v>534</v>
      </c>
      <c r="G196" s="152" t="s">
        <v>144</v>
      </c>
      <c r="H196" s="153">
        <v>32.880000000000003</v>
      </c>
      <c r="I196" s="154"/>
      <c r="J196" s="155">
        <f t="shared" si="30"/>
        <v>0</v>
      </c>
      <c r="K196" s="156"/>
      <c r="L196" s="157"/>
      <c r="M196" s="158" t="s">
        <v>1</v>
      </c>
      <c r="N196" s="159" t="s">
        <v>42</v>
      </c>
      <c r="P196" s="145">
        <f t="shared" si="31"/>
        <v>0</v>
      </c>
      <c r="Q196" s="145">
        <v>2.5700121654501199E-2</v>
      </c>
      <c r="R196" s="145">
        <f t="shared" si="32"/>
        <v>0.84501999999999944</v>
      </c>
      <c r="S196" s="145">
        <v>0</v>
      </c>
      <c r="T196" s="146">
        <f t="shared" si="33"/>
        <v>0</v>
      </c>
      <c r="AR196" s="147" t="s">
        <v>189</v>
      </c>
      <c r="AT196" s="147" t="s">
        <v>150</v>
      </c>
      <c r="AU196" s="147" t="s">
        <v>135</v>
      </c>
      <c r="AY196" s="13" t="s">
        <v>128</v>
      </c>
      <c r="BE196" s="148">
        <f t="shared" si="34"/>
        <v>0</v>
      </c>
      <c r="BF196" s="148">
        <f t="shared" si="35"/>
        <v>0</v>
      </c>
      <c r="BG196" s="148">
        <f t="shared" si="36"/>
        <v>0</v>
      </c>
      <c r="BH196" s="148">
        <f t="shared" si="37"/>
        <v>0</v>
      </c>
      <c r="BI196" s="148">
        <f t="shared" si="38"/>
        <v>0</v>
      </c>
      <c r="BJ196" s="13" t="s">
        <v>135</v>
      </c>
      <c r="BK196" s="148">
        <f t="shared" si="39"/>
        <v>0</v>
      </c>
      <c r="BL196" s="13" t="s">
        <v>160</v>
      </c>
      <c r="BM196" s="147" t="s">
        <v>339</v>
      </c>
    </row>
    <row r="197" spans="2:65" s="1" customFormat="1" ht="33" customHeight="1">
      <c r="B197" s="28"/>
      <c r="C197" s="149" t="s">
        <v>284</v>
      </c>
      <c r="D197" s="149" t="s">
        <v>150</v>
      </c>
      <c r="E197" s="150" t="s">
        <v>535</v>
      </c>
      <c r="F197" s="151" t="s">
        <v>536</v>
      </c>
      <c r="G197" s="152" t="s">
        <v>144</v>
      </c>
      <c r="H197" s="153">
        <v>32.880000000000003</v>
      </c>
      <c r="I197" s="154"/>
      <c r="J197" s="155">
        <f t="shared" si="30"/>
        <v>0</v>
      </c>
      <c r="K197" s="156"/>
      <c r="L197" s="157"/>
      <c r="M197" s="158" t="s">
        <v>1</v>
      </c>
      <c r="N197" s="159" t="s">
        <v>42</v>
      </c>
      <c r="P197" s="145">
        <f t="shared" si="31"/>
        <v>0</v>
      </c>
      <c r="Q197" s="145">
        <v>2.9899939172749398E-2</v>
      </c>
      <c r="R197" s="145">
        <f t="shared" si="32"/>
        <v>0.98311000000000026</v>
      </c>
      <c r="S197" s="145">
        <v>0</v>
      </c>
      <c r="T197" s="146">
        <f t="shared" si="33"/>
        <v>0</v>
      </c>
      <c r="AR197" s="147" t="s">
        <v>189</v>
      </c>
      <c r="AT197" s="147" t="s">
        <v>150</v>
      </c>
      <c r="AU197" s="147" t="s">
        <v>135</v>
      </c>
      <c r="AY197" s="13" t="s">
        <v>128</v>
      </c>
      <c r="BE197" s="148">
        <f t="shared" si="34"/>
        <v>0</v>
      </c>
      <c r="BF197" s="148">
        <f t="shared" si="35"/>
        <v>0</v>
      </c>
      <c r="BG197" s="148">
        <f t="shared" si="36"/>
        <v>0</v>
      </c>
      <c r="BH197" s="148">
        <f t="shared" si="37"/>
        <v>0</v>
      </c>
      <c r="BI197" s="148">
        <f t="shared" si="38"/>
        <v>0</v>
      </c>
      <c r="BJ197" s="13" t="s">
        <v>135</v>
      </c>
      <c r="BK197" s="148">
        <f t="shared" si="39"/>
        <v>0</v>
      </c>
      <c r="BL197" s="13" t="s">
        <v>160</v>
      </c>
      <c r="BM197" s="147" t="s">
        <v>287</v>
      </c>
    </row>
    <row r="198" spans="2:65" s="1" customFormat="1" ht="37.799999999999997" customHeight="1">
      <c r="B198" s="28"/>
      <c r="C198" s="135" t="s">
        <v>237</v>
      </c>
      <c r="D198" s="135" t="s">
        <v>130</v>
      </c>
      <c r="E198" s="136" t="s">
        <v>537</v>
      </c>
      <c r="F198" s="137" t="s">
        <v>538</v>
      </c>
      <c r="G198" s="138" t="s">
        <v>144</v>
      </c>
      <c r="H198" s="139">
        <v>1</v>
      </c>
      <c r="I198" s="140"/>
      <c r="J198" s="141">
        <f t="shared" si="30"/>
        <v>0</v>
      </c>
      <c r="K198" s="142"/>
      <c r="L198" s="28"/>
      <c r="M198" s="143" t="s">
        <v>1</v>
      </c>
      <c r="N198" s="144" t="s">
        <v>42</v>
      </c>
      <c r="P198" s="145">
        <f t="shared" si="31"/>
        <v>0</v>
      </c>
      <c r="Q198" s="145">
        <v>0</v>
      </c>
      <c r="R198" s="145">
        <f t="shared" si="32"/>
        <v>0</v>
      </c>
      <c r="S198" s="145">
        <v>0</v>
      </c>
      <c r="T198" s="146">
        <f t="shared" si="33"/>
        <v>0</v>
      </c>
      <c r="AR198" s="147" t="s">
        <v>160</v>
      </c>
      <c r="AT198" s="147" t="s">
        <v>130</v>
      </c>
      <c r="AU198" s="147" t="s">
        <v>135</v>
      </c>
      <c r="AY198" s="13" t="s">
        <v>128</v>
      </c>
      <c r="BE198" s="148">
        <f t="shared" si="34"/>
        <v>0</v>
      </c>
      <c r="BF198" s="148">
        <f t="shared" si="35"/>
        <v>0</v>
      </c>
      <c r="BG198" s="148">
        <f t="shared" si="36"/>
        <v>0</v>
      </c>
      <c r="BH198" s="148">
        <f t="shared" si="37"/>
        <v>0</v>
      </c>
      <c r="BI198" s="148">
        <f t="shared" si="38"/>
        <v>0</v>
      </c>
      <c r="BJ198" s="13" t="s">
        <v>135</v>
      </c>
      <c r="BK198" s="148">
        <f t="shared" si="39"/>
        <v>0</v>
      </c>
      <c r="BL198" s="13" t="s">
        <v>160</v>
      </c>
      <c r="BM198" s="147" t="s">
        <v>342</v>
      </c>
    </row>
    <row r="199" spans="2:65" s="1" customFormat="1" ht="24.15" customHeight="1">
      <c r="B199" s="28"/>
      <c r="C199" s="149" t="s">
        <v>343</v>
      </c>
      <c r="D199" s="149" t="s">
        <v>150</v>
      </c>
      <c r="E199" s="150" t="s">
        <v>539</v>
      </c>
      <c r="F199" s="151" t="s">
        <v>540</v>
      </c>
      <c r="G199" s="152" t="s">
        <v>144</v>
      </c>
      <c r="H199" s="153">
        <v>1</v>
      </c>
      <c r="I199" s="154"/>
      <c r="J199" s="155">
        <f t="shared" si="30"/>
        <v>0</v>
      </c>
      <c r="K199" s="156"/>
      <c r="L199" s="157"/>
      <c r="M199" s="158" t="s">
        <v>1</v>
      </c>
      <c r="N199" s="159" t="s">
        <v>42</v>
      </c>
      <c r="P199" s="145">
        <f t="shared" si="31"/>
        <v>0</v>
      </c>
      <c r="Q199" s="145">
        <v>8.5400000000000004E-2</v>
      </c>
      <c r="R199" s="145">
        <f t="shared" si="32"/>
        <v>8.5400000000000004E-2</v>
      </c>
      <c r="S199" s="145">
        <v>0</v>
      </c>
      <c r="T199" s="146">
        <f t="shared" si="33"/>
        <v>0</v>
      </c>
      <c r="AR199" s="147" t="s">
        <v>189</v>
      </c>
      <c r="AT199" s="147" t="s">
        <v>150</v>
      </c>
      <c r="AU199" s="147" t="s">
        <v>135</v>
      </c>
      <c r="AY199" s="13" t="s">
        <v>128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135</v>
      </c>
      <c r="BK199" s="148">
        <f t="shared" si="39"/>
        <v>0</v>
      </c>
      <c r="BL199" s="13" t="s">
        <v>160</v>
      </c>
      <c r="BM199" s="147" t="s">
        <v>346</v>
      </c>
    </row>
    <row r="200" spans="2:65" s="1" customFormat="1" ht="24.15" customHeight="1">
      <c r="B200" s="28"/>
      <c r="C200" s="135" t="s">
        <v>241</v>
      </c>
      <c r="D200" s="135" t="s">
        <v>130</v>
      </c>
      <c r="E200" s="136" t="s">
        <v>405</v>
      </c>
      <c r="F200" s="137" t="s">
        <v>406</v>
      </c>
      <c r="G200" s="138" t="s">
        <v>367</v>
      </c>
      <c r="H200" s="139">
        <v>2.3220000000000001</v>
      </c>
      <c r="I200" s="140"/>
      <c r="J200" s="141">
        <f t="shared" si="30"/>
        <v>0</v>
      </c>
      <c r="K200" s="142"/>
      <c r="L200" s="28"/>
      <c r="M200" s="143" t="s">
        <v>1</v>
      </c>
      <c r="N200" s="144" t="s">
        <v>42</v>
      </c>
      <c r="P200" s="145">
        <f t="shared" si="31"/>
        <v>0</v>
      </c>
      <c r="Q200" s="145">
        <v>0</v>
      </c>
      <c r="R200" s="145">
        <f t="shared" si="32"/>
        <v>0</v>
      </c>
      <c r="S200" s="145">
        <v>0</v>
      </c>
      <c r="T200" s="146">
        <f t="shared" si="33"/>
        <v>0</v>
      </c>
      <c r="AR200" s="147" t="s">
        <v>160</v>
      </c>
      <c r="AT200" s="147" t="s">
        <v>130</v>
      </c>
      <c r="AU200" s="147" t="s">
        <v>135</v>
      </c>
      <c r="AY200" s="13" t="s">
        <v>128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135</v>
      </c>
      <c r="BK200" s="148">
        <f t="shared" si="39"/>
        <v>0</v>
      </c>
      <c r="BL200" s="13" t="s">
        <v>160</v>
      </c>
      <c r="BM200" s="147" t="s">
        <v>349</v>
      </c>
    </row>
    <row r="201" spans="2:65" s="11" customFormat="1" ht="25.95" customHeight="1">
      <c r="B201" s="123"/>
      <c r="D201" s="124" t="s">
        <v>75</v>
      </c>
      <c r="E201" s="125" t="s">
        <v>150</v>
      </c>
      <c r="F201" s="125" t="s">
        <v>408</v>
      </c>
      <c r="I201" s="126"/>
      <c r="J201" s="127">
        <f>BK201</f>
        <v>0</v>
      </c>
      <c r="L201" s="123"/>
      <c r="M201" s="128"/>
      <c r="P201" s="129">
        <f>P202+P210+P215</f>
        <v>0</v>
      </c>
      <c r="R201" s="129">
        <f>R202+R210+R215</f>
        <v>0.14660000000000001</v>
      </c>
      <c r="T201" s="130">
        <f>T202+T210+T215</f>
        <v>0</v>
      </c>
      <c r="AR201" s="124" t="s">
        <v>138</v>
      </c>
      <c r="AT201" s="131" t="s">
        <v>75</v>
      </c>
      <c r="AU201" s="131" t="s">
        <v>76</v>
      </c>
      <c r="AY201" s="124" t="s">
        <v>128</v>
      </c>
      <c r="BK201" s="132">
        <f>BK202+BK210+BK215</f>
        <v>0</v>
      </c>
    </row>
    <row r="202" spans="2:65" s="11" customFormat="1" ht="22.8" customHeight="1">
      <c r="B202" s="123"/>
      <c r="D202" s="124" t="s">
        <v>75</v>
      </c>
      <c r="E202" s="133" t="s">
        <v>409</v>
      </c>
      <c r="F202" s="133" t="s">
        <v>410</v>
      </c>
      <c r="I202" s="126"/>
      <c r="J202" s="134">
        <f>BK202</f>
        <v>0</v>
      </c>
      <c r="L202" s="123"/>
      <c r="M202" s="128"/>
      <c r="P202" s="129">
        <f>SUM(P203:P209)</f>
        <v>0</v>
      </c>
      <c r="R202" s="129">
        <f>SUM(R203:R209)</f>
        <v>7.5600000000000001E-2</v>
      </c>
      <c r="T202" s="130">
        <f>SUM(T203:T209)</f>
        <v>0</v>
      </c>
      <c r="AR202" s="124" t="s">
        <v>138</v>
      </c>
      <c r="AT202" s="131" t="s">
        <v>75</v>
      </c>
      <c r="AU202" s="131" t="s">
        <v>84</v>
      </c>
      <c r="AY202" s="124" t="s">
        <v>128</v>
      </c>
      <c r="BK202" s="132">
        <f>SUM(BK203:BK209)</f>
        <v>0</v>
      </c>
    </row>
    <row r="203" spans="2:65" s="1" customFormat="1" ht="24.15" customHeight="1">
      <c r="B203" s="28"/>
      <c r="C203" s="135" t="s">
        <v>350</v>
      </c>
      <c r="D203" s="135" t="s">
        <v>130</v>
      </c>
      <c r="E203" s="136" t="s">
        <v>412</v>
      </c>
      <c r="F203" s="137" t="s">
        <v>413</v>
      </c>
      <c r="G203" s="138" t="s">
        <v>144</v>
      </c>
      <c r="H203" s="139">
        <v>4</v>
      </c>
      <c r="I203" s="140"/>
      <c r="J203" s="141">
        <f t="shared" ref="J203:J209" si="40">ROUND(I203*H203,2)</f>
        <v>0</v>
      </c>
      <c r="K203" s="142"/>
      <c r="L203" s="28"/>
      <c r="M203" s="143" t="s">
        <v>1</v>
      </c>
      <c r="N203" s="144" t="s">
        <v>42</v>
      </c>
      <c r="P203" s="145">
        <f t="shared" ref="P203:P209" si="41">O203*H203</f>
        <v>0</v>
      </c>
      <c r="Q203" s="145">
        <v>0</v>
      </c>
      <c r="R203" s="145">
        <f t="shared" ref="R203:R209" si="42">Q203*H203</f>
        <v>0</v>
      </c>
      <c r="S203" s="145">
        <v>0</v>
      </c>
      <c r="T203" s="146">
        <f t="shared" ref="T203:T209" si="43">S203*H203</f>
        <v>0</v>
      </c>
      <c r="AR203" s="147" t="s">
        <v>248</v>
      </c>
      <c r="AT203" s="147" t="s">
        <v>130</v>
      </c>
      <c r="AU203" s="147" t="s">
        <v>135</v>
      </c>
      <c r="AY203" s="13" t="s">
        <v>128</v>
      </c>
      <c r="BE203" s="148">
        <f t="shared" ref="BE203:BE209" si="44">IF(N203="základná",J203,0)</f>
        <v>0</v>
      </c>
      <c r="BF203" s="148">
        <f t="shared" ref="BF203:BF209" si="45">IF(N203="znížená",J203,0)</f>
        <v>0</v>
      </c>
      <c r="BG203" s="148">
        <f t="shared" ref="BG203:BG209" si="46">IF(N203="zákl. prenesená",J203,0)</f>
        <v>0</v>
      </c>
      <c r="BH203" s="148">
        <f t="shared" ref="BH203:BH209" si="47">IF(N203="zníž. prenesená",J203,0)</f>
        <v>0</v>
      </c>
      <c r="BI203" s="148">
        <f t="shared" ref="BI203:BI209" si="48">IF(N203="nulová",J203,0)</f>
        <v>0</v>
      </c>
      <c r="BJ203" s="13" t="s">
        <v>135</v>
      </c>
      <c r="BK203" s="148">
        <f t="shared" ref="BK203:BK209" si="49">ROUND(I203*H203,2)</f>
        <v>0</v>
      </c>
      <c r="BL203" s="13" t="s">
        <v>248</v>
      </c>
      <c r="BM203" s="147" t="s">
        <v>353</v>
      </c>
    </row>
    <row r="204" spans="2:65" s="1" customFormat="1" ht="16.5" customHeight="1">
      <c r="B204" s="28"/>
      <c r="C204" s="135" t="s">
        <v>245</v>
      </c>
      <c r="D204" s="135" t="s">
        <v>130</v>
      </c>
      <c r="E204" s="136" t="s">
        <v>415</v>
      </c>
      <c r="F204" s="137" t="s">
        <v>416</v>
      </c>
      <c r="G204" s="138" t="s">
        <v>144</v>
      </c>
      <c r="H204" s="139">
        <v>4</v>
      </c>
      <c r="I204" s="140"/>
      <c r="J204" s="141">
        <f t="shared" si="40"/>
        <v>0</v>
      </c>
      <c r="K204" s="142"/>
      <c r="L204" s="28"/>
      <c r="M204" s="143" t="s">
        <v>1</v>
      </c>
      <c r="N204" s="144" t="s">
        <v>42</v>
      </c>
      <c r="P204" s="145">
        <f t="shared" si="41"/>
        <v>0</v>
      </c>
      <c r="Q204" s="145">
        <v>0</v>
      </c>
      <c r="R204" s="145">
        <f t="shared" si="42"/>
        <v>0</v>
      </c>
      <c r="S204" s="145">
        <v>0</v>
      </c>
      <c r="T204" s="146">
        <f t="shared" si="43"/>
        <v>0</v>
      </c>
      <c r="AR204" s="147" t="s">
        <v>248</v>
      </c>
      <c r="AT204" s="147" t="s">
        <v>130</v>
      </c>
      <c r="AU204" s="147" t="s">
        <v>135</v>
      </c>
      <c r="AY204" s="13" t="s">
        <v>128</v>
      </c>
      <c r="BE204" s="148">
        <f t="shared" si="44"/>
        <v>0</v>
      </c>
      <c r="BF204" s="148">
        <f t="shared" si="45"/>
        <v>0</v>
      </c>
      <c r="BG204" s="148">
        <f t="shared" si="46"/>
        <v>0</v>
      </c>
      <c r="BH204" s="148">
        <f t="shared" si="47"/>
        <v>0</v>
      </c>
      <c r="BI204" s="148">
        <f t="shared" si="48"/>
        <v>0</v>
      </c>
      <c r="BJ204" s="13" t="s">
        <v>135</v>
      </c>
      <c r="BK204" s="148">
        <f t="shared" si="49"/>
        <v>0</v>
      </c>
      <c r="BL204" s="13" t="s">
        <v>248</v>
      </c>
      <c r="BM204" s="147" t="s">
        <v>356</v>
      </c>
    </row>
    <row r="205" spans="2:65" s="1" customFormat="1" ht="24.15" customHeight="1">
      <c r="B205" s="28"/>
      <c r="C205" s="135" t="s">
        <v>357</v>
      </c>
      <c r="D205" s="135" t="s">
        <v>130</v>
      </c>
      <c r="E205" s="136" t="s">
        <v>492</v>
      </c>
      <c r="F205" s="137" t="s">
        <v>493</v>
      </c>
      <c r="G205" s="138" t="s">
        <v>229</v>
      </c>
      <c r="H205" s="139">
        <v>120</v>
      </c>
      <c r="I205" s="140"/>
      <c r="J205" s="141">
        <f t="shared" si="40"/>
        <v>0</v>
      </c>
      <c r="K205" s="142"/>
      <c r="L205" s="28"/>
      <c r="M205" s="143" t="s">
        <v>1</v>
      </c>
      <c r="N205" s="144" t="s">
        <v>42</v>
      </c>
      <c r="P205" s="145">
        <f t="shared" si="41"/>
        <v>0</v>
      </c>
      <c r="Q205" s="145">
        <v>0</v>
      </c>
      <c r="R205" s="145">
        <f t="shared" si="42"/>
        <v>0</v>
      </c>
      <c r="S205" s="145">
        <v>0</v>
      </c>
      <c r="T205" s="146">
        <f t="shared" si="43"/>
        <v>0</v>
      </c>
      <c r="AR205" s="147" t="s">
        <v>248</v>
      </c>
      <c r="AT205" s="147" t="s">
        <v>130</v>
      </c>
      <c r="AU205" s="147" t="s">
        <v>135</v>
      </c>
      <c r="AY205" s="13" t="s">
        <v>128</v>
      </c>
      <c r="BE205" s="148">
        <f t="shared" si="44"/>
        <v>0</v>
      </c>
      <c r="BF205" s="148">
        <f t="shared" si="45"/>
        <v>0</v>
      </c>
      <c r="BG205" s="148">
        <f t="shared" si="46"/>
        <v>0</v>
      </c>
      <c r="BH205" s="148">
        <f t="shared" si="47"/>
        <v>0</v>
      </c>
      <c r="BI205" s="148">
        <f t="shared" si="48"/>
        <v>0</v>
      </c>
      <c r="BJ205" s="13" t="s">
        <v>135</v>
      </c>
      <c r="BK205" s="148">
        <f t="shared" si="49"/>
        <v>0</v>
      </c>
      <c r="BL205" s="13" t="s">
        <v>248</v>
      </c>
      <c r="BM205" s="147" t="s">
        <v>360</v>
      </c>
    </row>
    <row r="206" spans="2:65" s="1" customFormat="1" ht="16.5" customHeight="1">
      <c r="B206" s="28"/>
      <c r="C206" s="149" t="s">
        <v>248</v>
      </c>
      <c r="D206" s="149" t="s">
        <v>150</v>
      </c>
      <c r="E206" s="150" t="s">
        <v>494</v>
      </c>
      <c r="F206" s="151" t="s">
        <v>495</v>
      </c>
      <c r="G206" s="152" t="s">
        <v>181</v>
      </c>
      <c r="H206" s="153">
        <v>75</v>
      </c>
      <c r="I206" s="154"/>
      <c r="J206" s="155">
        <f t="shared" si="40"/>
        <v>0</v>
      </c>
      <c r="K206" s="156"/>
      <c r="L206" s="157"/>
      <c r="M206" s="158" t="s">
        <v>1</v>
      </c>
      <c r="N206" s="159" t="s">
        <v>42</v>
      </c>
      <c r="P206" s="145">
        <f t="shared" si="41"/>
        <v>0</v>
      </c>
      <c r="Q206" s="145">
        <v>1E-3</v>
      </c>
      <c r="R206" s="145">
        <f t="shared" si="42"/>
        <v>7.4999999999999997E-2</v>
      </c>
      <c r="S206" s="145">
        <v>0</v>
      </c>
      <c r="T206" s="146">
        <f t="shared" si="43"/>
        <v>0</v>
      </c>
      <c r="AR206" s="147" t="s">
        <v>424</v>
      </c>
      <c r="AT206" s="147" t="s">
        <v>150</v>
      </c>
      <c r="AU206" s="147" t="s">
        <v>135</v>
      </c>
      <c r="AY206" s="13" t="s">
        <v>128</v>
      </c>
      <c r="BE206" s="148">
        <f t="shared" si="44"/>
        <v>0</v>
      </c>
      <c r="BF206" s="148">
        <f t="shared" si="45"/>
        <v>0</v>
      </c>
      <c r="BG206" s="148">
        <f t="shared" si="46"/>
        <v>0</v>
      </c>
      <c r="BH206" s="148">
        <f t="shared" si="47"/>
        <v>0</v>
      </c>
      <c r="BI206" s="148">
        <f t="shared" si="48"/>
        <v>0</v>
      </c>
      <c r="BJ206" s="13" t="s">
        <v>135</v>
      </c>
      <c r="BK206" s="148">
        <f t="shared" si="49"/>
        <v>0</v>
      </c>
      <c r="BL206" s="13" t="s">
        <v>248</v>
      </c>
      <c r="BM206" s="147" t="s">
        <v>363</v>
      </c>
    </row>
    <row r="207" spans="2:65" s="1" customFormat="1" ht="21.75" customHeight="1">
      <c r="B207" s="28"/>
      <c r="C207" s="135" t="s">
        <v>364</v>
      </c>
      <c r="D207" s="135" t="s">
        <v>130</v>
      </c>
      <c r="E207" s="136" t="s">
        <v>419</v>
      </c>
      <c r="F207" s="137" t="s">
        <v>420</v>
      </c>
      <c r="G207" s="138" t="s">
        <v>144</v>
      </c>
      <c r="H207" s="139">
        <v>4</v>
      </c>
      <c r="I207" s="140"/>
      <c r="J207" s="141">
        <f t="shared" si="40"/>
        <v>0</v>
      </c>
      <c r="K207" s="142"/>
      <c r="L207" s="28"/>
      <c r="M207" s="143" t="s">
        <v>1</v>
      </c>
      <c r="N207" s="144" t="s">
        <v>42</v>
      </c>
      <c r="P207" s="145">
        <f t="shared" si="41"/>
        <v>0</v>
      </c>
      <c r="Q207" s="145">
        <v>0</v>
      </c>
      <c r="R207" s="145">
        <f t="shared" si="42"/>
        <v>0</v>
      </c>
      <c r="S207" s="145">
        <v>0</v>
      </c>
      <c r="T207" s="146">
        <f t="shared" si="43"/>
        <v>0</v>
      </c>
      <c r="AR207" s="147" t="s">
        <v>248</v>
      </c>
      <c r="AT207" s="147" t="s">
        <v>130</v>
      </c>
      <c r="AU207" s="147" t="s">
        <v>135</v>
      </c>
      <c r="AY207" s="13" t="s">
        <v>128</v>
      </c>
      <c r="BE207" s="148">
        <f t="shared" si="44"/>
        <v>0</v>
      </c>
      <c r="BF207" s="148">
        <f t="shared" si="45"/>
        <v>0</v>
      </c>
      <c r="BG207" s="148">
        <f t="shared" si="46"/>
        <v>0</v>
      </c>
      <c r="BH207" s="148">
        <f t="shared" si="47"/>
        <v>0</v>
      </c>
      <c r="BI207" s="148">
        <f t="shared" si="48"/>
        <v>0</v>
      </c>
      <c r="BJ207" s="13" t="s">
        <v>135</v>
      </c>
      <c r="BK207" s="148">
        <f t="shared" si="49"/>
        <v>0</v>
      </c>
      <c r="BL207" s="13" t="s">
        <v>248</v>
      </c>
      <c r="BM207" s="147" t="s">
        <v>368</v>
      </c>
    </row>
    <row r="208" spans="2:65" s="1" customFormat="1" ht="16.5" customHeight="1">
      <c r="B208" s="28"/>
      <c r="C208" s="149" t="s">
        <v>252</v>
      </c>
      <c r="D208" s="149" t="s">
        <v>150</v>
      </c>
      <c r="E208" s="150" t="s">
        <v>422</v>
      </c>
      <c r="F208" s="151" t="s">
        <v>423</v>
      </c>
      <c r="G208" s="152" t="s">
        <v>144</v>
      </c>
      <c r="H208" s="153">
        <v>4</v>
      </c>
      <c r="I208" s="154"/>
      <c r="J208" s="155">
        <f t="shared" si="40"/>
        <v>0</v>
      </c>
      <c r="K208" s="156"/>
      <c r="L208" s="157"/>
      <c r="M208" s="158" t="s">
        <v>1</v>
      </c>
      <c r="N208" s="159" t="s">
        <v>42</v>
      </c>
      <c r="P208" s="145">
        <f t="shared" si="41"/>
        <v>0</v>
      </c>
      <c r="Q208" s="145">
        <v>1.4999999999999999E-4</v>
      </c>
      <c r="R208" s="145">
        <f t="shared" si="42"/>
        <v>5.9999999999999995E-4</v>
      </c>
      <c r="S208" s="145">
        <v>0</v>
      </c>
      <c r="T208" s="146">
        <f t="shared" si="43"/>
        <v>0</v>
      </c>
      <c r="AR208" s="147" t="s">
        <v>424</v>
      </c>
      <c r="AT208" s="147" t="s">
        <v>150</v>
      </c>
      <c r="AU208" s="147" t="s">
        <v>135</v>
      </c>
      <c r="AY208" s="13" t="s">
        <v>128</v>
      </c>
      <c r="BE208" s="148">
        <f t="shared" si="44"/>
        <v>0</v>
      </c>
      <c r="BF208" s="148">
        <f t="shared" si="45"/>
        <v>0</v>
      </c>
      <c r="BG208" s="148">
        <f t="shared" si="46"/>
        <v>0</v>
      </c>
      <c r="BH208" s="148">
        <f t="shared" si="47"/>
        <v>0</v>
      </c>
      <c r="BI208" s="148">
        <f t="shared" si="48"/>
        <v>0</v>
      </c>
      <c r="BJ208" s="13" t="s">
        <v>135</v>
      </c>
      <c r="BK208" s="148">
        <f t="shared" si="49"/>
        <v>0</v>
      </c>
      <c r="BL208" s="13" t="s">
        <v>248</v>
      </c>
      <c r="BM208" s="147" t="s">
        <v>373</v>
      </c>
    </row>
    <row r="209" spans="2:65" s="1" customFormat="1" ht="24.15" customHeight="1">
      <c r="B209" s="28"/>
      <c r="C209" s="135" t="s">
        <v>378</v>
      </c>
      <c r="D209" s="135" t="s">
        <v>130</v>
      </c>
      <c r="E209" s="136" t="s">
        <v>427</v>
      </c>
      <c r="F209" s="137" t="s">
        <v>428</v>
      </c>
      <c r="G209" s="138" t="s">
        <v>144</v>
      </c>
      <c r="H209" s="139">
        <v>2</v>
      </c>
      <c r="I209" s="140"/>
      <c r="J209" s="141">
        <f t="shared" si="40"/>
        <v>0</v>
      </c>
      <c r="K209" s="142"/>
      <c r="L209" s="28"/>
      <c r="M209" s="143" t="s">
        <v>1</v>
      </c>
      <c r="N209" s="144" t="s">
        <v>42</v>
      </c>
      <c r="P209" s="145">
        <f t="shared" si="41"/>
        <v>0</v>
      </c>
      <c r="Q209" s="145">
        <v>0</v>
      </c>
      <c r="R209" s="145">
        <f t="shared" si="42"/>
        <v>0</v>
      </c>
      <c r="S209" s="145">
        <v>0</v>
      </c>
      <c r="T209" s="146">
        <f t="shared" si="43"/>
        <v>0</v>
      </c>
      <c r="AR209" s="147" t="s">
        <v>248</v>
      </c>
      <c r="AT209" s="147" t="s">
        <v>130</v>
      </c>
      <c r="AU209" s="147" t="s">
        <v>135</v>
      </c>
      <c r="AY209" s="13" t="s">
        <v>128</v>
      </c>
      <c r="BE209" s="148">
        <f t="shared" si="44"/>
        <v>0</v>
      </c>
      <c r="BF209" s="148">
        <f t="shared" si="45"/>
        <v>0</v>
      </c>
      <c r="BG209" s="148">
        <f t="shared" si="46"/>
        <v>0</v>
      </c>
      <c r="BH209" s="148">
        <f t="shared" si="47"/>
        <v>0</v>
      </c>
      <c r="BI209" s="148">
        <f t="shared" si="48"/>
        <v>0</v>
      </c>
      <c r="BJ209" s="13" t="s">
        <v>135</v>
      </c>
      <c r="BK209" s="148">
        <f t="shared" si="49"/>
        <v>0</v>
      </c>
      <c r="BL209" s="13" t="s">
        <v>248</v>
      </c>
      <c r="BM209" s="147" t="s">
        <v>381</v>
      </c>
    </row>
    <row r="210" spans="2:65" s="11" customFormat="1" ht="22.8" customHeight="1">
      <c r="B210" s="123"/>
      <c r="D210" s="124" t="s">
        <v>75</v>
      </c>
      <c r="E210" s="133" t="s">
        <v>430</v>
      </c>
      <c r="F210" s="133" t="s">
        <v>431</v>
      </c>
      <c r="I210" s="126"/>
      <c r="J210" s="134">
        <f>BK210</f>
        <v>0</v>
      </c>
      <c r="L210" s="123"/>
      <c r="M210" s="128"/>
      <c r="P210" s="129">
        <f>SUM(P211:P214)</f>
        <v>0</v>
      </c>
      <c r="R210" s="129">
        <f>SUM(R211:R214)</f>
        <v>7.0999999999999994E-2</v>
      </c>
      <c r="T210" s="130">
        <f>SUM(T211:T214)</f>
        <v>0</v>
      </c>
      <c r="AR210" s="124" t="s">
        <v>138</v>
      </c>
      <c r="AT210" s="131" t="s">
        <v>75</v>
      </c>
      <c r="AU210" s="131" t="s">
        <v>84</v>
      </c>
      <c r="AY210" s="124" t="s">
        <v>128</v>
      </c>
      <c r="BK210" s="132">
        <f>SUM(BK211:BK214)</f>
        <v>0</v>
      </c>
    </row>
    <row r="211" spans="2:65" s="1" customFormat="1" ht="24.15" customHeight="1">
      <c r="B211" s="28"/>
      <c r="C211" s="135" t="s">
        <v>255</v>
      </c>
      <c r="D211" s="135" t="s">
        <v>130</v>
      </c>
      <c r="E211" s="136" t="s">
        <v>499</v>
      </c>
      <c r="F211" s="137" t="s">
        <v>541</v>
      </c>
      <c r="G211" s="138" t="s">
        <v>144</v>
      </c>
      <c r="H211" s="139">
        <v>2</v>
      </c>
      <c r="I211" s="140"/>
      <c r="J211" s="141">
        <f>ROUND(I211*H211,2)</f>
        <v>0</v>
      </c>
      <c r="K211" s="142"/>
      <c r="L211" s="28"/>
      <c r="M211" s="143" t="s">
        <v>1</v>
      </c>
      <c r="N211" s="144" t="s">
        <v>42</v>
      </c>
      <c r="P211" s="145">
        <f>O211*H211</f>
        <v>0</v>
      </c>
      <c r="Q211" s="145">
        <v>0</v>
      </c>
      <c r="R211" s="145">
        <f>Q211*H211</f>
        <v>0</v>
      </c>
      <c r="S211" s="145">
        <v>0</v>
      </c>
      <c r="T211" s="146">
        <f>S211*H211</f>
        <v>0</v>
      </c>
      <c r="AR211" s="147" t="s">
        <v>248</v>
      </c>
      <c r="AT211" s="147" t="s">
        <v>130</v>
      </c>
      <c r="AU211" s="147" t="s">
        <v>135</v>
      </c>
      <c r="AY211" s="13" t="s">
        <v>128</v>
      </c>
      <c r="BE211" s="148">
        <f>IF(N211="základná",J211,0)</f>
        <v>0</v>
      </c>
      <c r="BF211" s="148">
        <f>IF(N211="znížená",J211,0)</f>
        <v>0</v>
      </c>
      <c r="BG211" s="148">
        <f>IF(N211="zákl. prenesená",J211,0)</f>
        <v>0</v>
      </c>
      <c r="BH211" s="148">
        <f>IF(N211="zníž. prenesená",J211,0)</f>
        <v>0</v>
      </c>
      <c r="BI211" s="148">
        <f>IF(N211="nulová",J211,0)</f>
        <v>0</v>
      </c>
      <c r="BJ211" s="13" t="s">
        <v>135</v>
      </c>
      <c r="BK211" s="148">
        <f>ROUND(I211*H211,2)</f>
        <v>0</v>
      </c>
      <c r="BL211" s="13" t="s">
        <v>248</v>
      </c>
      <c r="BM211" s="147" t="s">
        <v>384</v>
      </c>
    </row>
    <row r="212" spans="2:65" s="1" customFormat="1" ht="37.799999999999997" customHeight="1">
      <c r="B212" s="28"/>
      <c r="C212" s="149" t="s">
        <v>387</v>
      </c>
      <c r="D212" s="149" t="s">
        <v>150</v>
      </c>
      <c r="E212" s="150" t="s">
        <v>432</v>
      </c>
      <c r="F212" s="151" t="s">
        <v>542</v>
      </c>
      <c r="G212" s="152" t="s">
        <v>144</v>
      </c>
      <c r="H212" s="153">
        <v>2</v>
      </c>
      <c r="I212" s="154"/>
      <c r="J212" s="155">
        <f>ROUND(I212*H212,2)</f>
        <v>0</v>
      </c>
      <c r="K212" s="156"/>
      <c r="L212" s="157"/>
      <c r="M212" s="158" t="s">
        <v>1</v>
      </c>
      <c r="N212" s="159" t="s">
        <v>42</v>
      </c>
      <c r="P212" s="145">
        <f>O212*H212</f>
        <v>0</v>
      </c>
      <c r="Q212" s="145">
        <v>1.47E-2</v>
      </c>
      <c r="R212" s="145">
        <f>Q212*H212</f>
        <v>2.9399999999999999E-2</v>
      </c>
      <c r="S212" s="145">
        <v>0</v>
      </c>
      <c r="T212" s="146">
        <f>S212*H212</f>
        <v>0</v>
      </c>
      <c r="AR212" s="147" t="s">
        <v>424</v>
      </c>
      <c r="AT212" s="147" t="s">
        <v>150</v>
      </c>
      <c r="AU212" s="147" t="s">
        <v>135</v>
      </c>
      <c r="AY212" s="13" t="s">
        <v>128</v>
      </c>
      <c r="BE212" s="148">
        <f>IF(N212="základná",J212,0)</f>
        <v>0</v>
      </c>
      <c r="BF212" s="148">
        <f>IF(N212="znížená",J212,0)</f>
        <v>0</v>
      </c>
      <c r="BG212" s="148">
        <f>IF(N212="zákl. prenesená",J212,0)</f>
        <v>0</v>
      </c>
      <c r="BH212" s="148">
        <f>IF(N212="zníž. prenesená",J212,0)</f>
        <v>0</v>
      </c>
      <c r="BI212" s="148">
        <f>IF(N212="nulová",J212,0)</f>
        <v>0</v>
      </c>
      <c r="BJ212" s="13" t="s">
        <v>135</v>
      </c>
      <c r="BK212" s="148">
        <f>ROUND(I212*H212,2)</f>
        <v>0</v>
      </c>
      <c r="BL212" s="13" t="s">
        <v>248</v>
      </c>
      <c r="BM212" s="147" t="s">
        <v>390</v>
      </c>
    </row>
    <row r="213" spans="2:65" s="1" customFormat="1" ht="33" customHeight="1">
      <c r="B213" s="28"/>
      <c r="C213" s="149" t="s">
        <v>259</v>
      </c>
      <c r="D213" s="149" t="s">
        <v>150</v>
      </c>
      <c r="E213" s="150" t="s">
        <v>502</v>
      </c>
      <c r="F213" s="151" t="s">
        <v>503</v>
      </c>
      <c r="G213" s="152" t="s">
        <v>144</v>
      </c>
      <c r="H213" s="153">
        <v>2</v>
      </c>
      <c r="I213" s="154"/>
      <c r="J213" s="155">
        <f>ROUND(I213*H213,2)</f>
        <v>0</v>
      </c>
      <c r="K213" s="156"/>
      <c r="L213" s="157"/>
      <c r="M213" s="158" t="s">
        <v>1</v>
      </c>
      <c r="N213" s="159" t="s">
        <v>42</v>
      </c>
      <c r="P213" s="145">
        <f>O213*H213</f>
        <v>0</v>
      </c>
      <c r="Q213" s="145">
        <v>6.1000000000000004E-3</v>
      </c>
      <c r="R213" s="145">
        <f>Q213*H213</f>
        <v>1.2200000000000001E-2</v>
      </c>
      <c r="S213" s="145">
        <v>0</v>
      </c>
      <c r="T213" s="146">
        <f>S213*H213</f>
        <v>0</v>
      </c>
      <c r="AR213" s="147" t="s">
        <v>424</v>
      </c>
      <c r="AT213" s="147" t="s">
        <v>150</v>
      </c>
      <c r="AU213" s="147" t="s">
        <v>135</v>
      </c>
      <c r="AY213" s="13" t="s">
        <v>128</v>
      </c>
      <c r="BE213" s="148">
        <f>IF(N213="základná",J213,0)</f>
        <v>0</v>
      </c>
      <c r="BF213" s="148">
        <f>IF(N213="znížená",J213,0)</f>
        <v>0</v>
      </c>
      <c r="BG213" s="148">
        <f>IF(N213="zákl. prenesená",J213,0)</f>
        <v>0</v>
      </c>
      <c r="BH213" s="148">
        <f>IF(N213="zníž. prenesená",J213,0)</f>
        <v>0</v>
      </c>
      <c r="BI213" s="148">
        <f>IF(N213="nulová",J213,0)</f>
        <v>0</v>
      </c>
      <c r="BJ213" s="13" t="s">
        <v>135</v>
      </c>
      <c r="BK213" s="148">
        <f>ROUND(I213*H213,2)</f>
        <v>0</v>
      </c>
      <c r="BL213" s="13" t="s">
        <v>248</v>
      </c>
      <c r="BM213" s="147" t="s">
        <v>393</v>
      </c>
    </row>
    <row r="214" spans="2:65" s="1" customFormat="1" ht="37.799999999999997" customHeight="1">
      <c r="B214" s="28"/>
      <c r="C214" s="149" t="s">
        <v>394</v>
      </c>
      <c r="D214" s="149" t="s">
        <v>150</v>
      </c>
      <c r="E214" s="150" t="s">
        <v>504</v>
      </c>
      <c r="F214" s="151" t="s">
        <v>543</v>
      </c>
      <c r="G214" s="152" t="s">
        <v>144</v>
      </c>
      <c r="H214" s="153">
        <v>2</v>
      </c>
      <c r="I214" s="154"/>
      <c r="J214" s="155">
        <f>ROUND(I214*H214,2)</f>
        <v>0</v>
      </c>
      <c r="K214" s="156"/>
      <c r="L214" s="157"/>
      <c r="M214" s="158" t="s">
        <v>1</v>
      </c>
      <c r="N214" s="159" t="s">
        <v>42</v>
      </c>
      <c r="P214" s="145">
        <f>O214*H214</f>
        <v>0</v>
      </c>
      <c r="Q214" s="145">
        <v>1.47E-2</v>
      </c>
      <c r="R214" s="145">
        <f>Q214*H214</f>
        <v>2.9399999999999999E-2</v>
      </c>
      <c r="S214" s="145">
        <v>0</v>
      </c>
      <c r="T214" s="146">
        <f>S214*H214</f>
        <v>0</v>
      </c>
      <c r="AR214" s="147" t="s">
        <v>424</v>
      </c>
      <c r="AT214" s="147" t="s">
        <v>150</v>
      </c>
      <c r="AU214" s="147" t="s">
        <v>135</v>
      </c>
      <c r="AY214" s="13" t="s">
        <v>128</v>
      </c>
      <c r="BE214" s="148">
        <f>IF(N214="základná",J214,0)</f>
        <v>0</v>
      </c>
      <c r="BF214" s="148">
        <f>IF(N214="znížená",J214,0)</f>
        <v>0</v>
      </c>
      <c r="BG214" s="148">
        <f>IF(N214="zákl. prenesená",J214,0)</f>
        <v>0</v>
      </c>
      <c r="BH214" s="148">
        <f>IF(N214="zníž. prenesená",J214,0)</f>
        <v>0</v>
      </c>
      <c r="BI214" s="148">
        <f>IF(N214="nulová",J214,0)</f>
        <v>0</v>
      </c>
      <c r="BJ214" s="13" t="s">
        <v>135</v>
      </c>
      <c r="BK214" s="148">
        <f>ROUND(I214*H214,2)</f>
        <v>0</v>
      </c>
      <c r="BL214" s="13" t="s">
        <v>248</v>
      </c>
      <c r="BM214" s="147" t="s">
        <v>397</v>
      </c>
    </row>
    <row r="215" spans="2:65" s="11" customFormat="1" ht="22.8" customHeight="1">
      <c r="B215" s="123"/>
      <c r="D215" s="124" t="s">
        <v>75</v>
      </c>
      <c r="E215" s="133" t="s">
        <v>435</v>
      </c>
      <c r="F215" s="133" t="s">
        <v>436</v>
      </c>
      <c r="I215" s="126"/>
      <c r="J215" s="134">
        <f>BK215</f>
        <v>0</v>
      </c>
      <c r="L215" s="123"/>
      <c r="M215" s="128"/>
      <c r="P215" s="129">
        <f>P216</f>
        <v>0</v>
      </c>
      <c r="R215" s="129">
        <f>R216</f>
        <v>0</v>
      </c>
      <c r="T215" s="130">
        <f>T216</f>
        <v>0</v>
      </c>
      <c r="AR215" s="124" t="s">
        <v>138</v>
      </c>
      <c r="AT215" s="131" t="s">
        <v>75</v>
      </c>
      <c r="AU215" s="131" t="s">
        <v>84</v>
      </c>
      <c r="AY215" s="124" t="s">
        <v>128</v>
      </c>
      <c r="BK215" s="132">
        <f>BK216</f>
        <v>0</v>
      </c>
    </row>
    <row r="216" spans="2:65" s="1" customFormat="1" ht="24.15" customHeight="1">
      <c r="B216" s="28"/>
      <c r="C216" s="135" t="s">
        <v>262</v>
      </c>
      <c r="D216" s="135" t="s">
        <v>130</v>
      </c>
      <c r="E216" s="136" t="s">
        <v>438</v>
      </c>
      <c r="F216" s="137" t="s">
        <v>439</v>
      </c>
      <c r="G216" s="138" t="s">
        <v>440</v>
      </c>
      <c r="H216" s="139">
        <v>1</v>
      </c>
      <c r="I216" s="140"/>
      <c r="J216" s="141">
        <f>ROUND(I216*H216,2)</f>
        <v>0</v>
      </c>
      <c r="K216" s="142"/>
      <c r="L216" s="28"/>
      <c r="M216" s="143" t="s">
        <v>1</v>
      </c>
      <c r="N216" s="144" t="s">
        <v>42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248</v>
      </c>
      <c r="AT216" s="147" t="s">
        <v>130</v>
      </c>
      <c r="AU216" s="147" t="s">
        <v>135</v>
      </c>
      <c r="AY216" s="13" t="s">
        <v>128</v>
      </c>
      <c r="BE216" s="148">
        <f>IF(N216="základná",J216,0)</f>
        <v>0</v>
      </c>
      <c r="BF216" s="148">
        <f>IF(N216="znížená",J216,0)</f>
        <v>0</v>
      </c>
      <c r="BG216" s="148">
        <f>IF(N216="zákl. prenesená",J216,0)</f>
        <v>0</v>
      </c>
      <c r="BH216" s="148">
        <f>IF(N216="zníž. prenesená",J216,0)</f>
        <v>0</v>
      </c>
      <c r="BI216" s="148">
        <f>IF(N216="nulová",J216,0)</f>
        <v>0</v>
      </c>
      <c r="BJ216" s="13" t="s">
        <v>135</v>
      </c>
      <c r="BK216" s="148">
        <f>ROUND(I216*H216,2)</f>
        <v>0</v>
      </c>
      <c r="BL216" s="13" t="s">
        <v>248</v>
      </c>
      <c r="BM216" s="147" t="s">
        <v>400</v>
      </c>
    </row>
    <row r="217" spans="2:65" s="11" customFormat="1" ht="25.95" customHeight="1">
      <c r="B217" s="123"/>
      <c r="D217" s="124" t="s">
        <v>75</v>
      </c>
      <c r="E217" s="125" t="s">
        <v>442</v>
      </c>
      <c r="F217" s="125" t="s">
        <v>443</v>
      </c>
      <c r="I217" s="126"/>
      <c r="J217" s="127">
        <f>BK217</f>
        <v>0</v>
      </c>
      <c r="L217" s="123"/>
      <c r="M217" s="128"/>
      <c r="P217" s="129">
        <f>P218</f>
        <v>0</v>
      </c>
      <c r="R217" s="129">
        <f>R218</f>
        <v>0</v>
      </c>
      <c r="T217" s="130">
        <f>T218</f>
        <v>0</v>
      </c>
      <c r="AR217" s="124" t="s">
        <v>134</v>
      </c>
      <c r="AT217" s="131" t="s">
        <v>75</v>
      </c>
      <c r="AU217" s="131" t="s">
        <v>76</v>
      </c>
      <c r="AY217" s="124" t="s">
        <v>128</v>
      </c>
      <c r="BK217" s="132">
        <f>BK218</f>
        <v>0</v>
      </c>
    </row>
    <row r="218" spans="2:65" s="1" customFormat="1" ht="33" customHeight="1">
      <c r="B218" s="28"/>
      <c r="C218" s="135" t="s">
        <v>401</v>
      </c>
      <c r="D218" s="135" t="s">
        <v>130</v>
      </c>
      <c r="E218" s="136" t="s">
        <v>444</v>
      </c>
      <c r="F218" s="137" t="s">
        <v>445</v>
      </c>
      <c r="G218" s="138" t="s">
        <v>446</v>
      </c>
      <c r="H218" s="139">
        <v>25</v>
      </c>
      <c r="I218" s="140"/>
      <c r="J218" s="141">
        <f>ROUND(I218*H218,2)</f>
        <v>0</v>
      </c>
      <c r="K218" s="142"/>
      <c r="L218" s="28"/>
      <c r="M218" s="143" t="s">
        <v>1</v>
      </c>
      <c r="N218" s="144" t="s">
        <v>42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447</v>
      </c>
      <c r="AT218" s="147" t="s">
        <v>130</v>
      </c>
      <c r="AU218" s="147" t="s">
        <v>84</v>
      </c>
      <c r="AY218" s="13" t="s">
        <v>128</v>
      </c>
      <c r="BE218" s="148">
        <f>IF(N218="základná",J218,0)</f>
        <v>0</v>
      </c>
      <c r="BF218" s="148">
        <f>IF(N218="znížená",J218,0)</f>
        <v>0</v>
      </c>
      <c r="BG218" s="148">
        <f>IF(N218="zákl. prenesená",J218,0)</f>
        <v>0</v>
      </c>
      <c r="BH218" s="148">
        <f>IF(N218="zníž. prenesená",J218,0)</f>
        <v>0</v>
      </c>
      <c r="BI218" s="148">
        <f>IF(N218="nulová",J218,0)</f>
        <v>0</v>
      </c>
      <c r="BJ218" s="13" t="s">
        <v>135</v>
      </c>
      <c r="BK218" s="148">
        <f>ROUND(I218*H218,2)</f>
        <v>0</v>
      </c>
      <c r="BL218" s="13" t="s">
        <v>447</v>
      </c>
      <c r="BM218" s="147" t="s">
        <v>404</v>
      </c>
    </row>
    <row r="219" spans="2:65" s="11" customFormat="1" ht="25.95" customHeight="1">
      <c r="B219" s="123"/>
      <c r="D219" s="124" t="s">
        <v>75</v>
      </c>
      <c r="E219" s="125" t="s">
        <v>449</v>
      </c>
      <c r="F219" s="125" t="s">
        <v>450</v>
      </c>
      <c r="I219" s="126"/>
      <c r="J219" s="127">
        <f>BK219</f>
        <v>0</v>
      </c>
      <c r="L219" s="123"/>
      <c r="M219" s="128"/>
      <c r="P219" s="129">
        <f>SUM(P220:P225)</f>
        <v>0</v>
      </c>
      <c r="R219" s="129">
        <f>SUM(R220:R225)</f>
        <v>0</v>
      </c>
      <c r="T219" s="130">
        <f>SUM(T220:T225)</f>
        <v>0</v>
      </c>
      <c r="AR219" s="124" t="s">
        <v>146</v>
      </c>
      <c r="AT219" s="131" t="s">
        <v>75</v>
      </c>
      <c r="AU219" s="131" t="s">
        <v>76</v>
      </c>
      <c r="AY219" s="124" t="s">
        <v>128</v>
      </c>
      <c r="BK219" s="132">
        <f>SUM(BK220:BK225)</f>
        <v>0</v>
      </c>
    </row>
    <row r="220" spans="2:65" s="1" customFormat="1" ht="16.5" customHeight="1">
      <c r="B220" s="28"/>
      <c r="C220" s="135" t="s">
        <v>267</v>
      </c>
      <c r="D220" s="135" t="s">
        <v>130</v>
      </c>
      <c r="E220" s="136" t="s">
        <v>452</v>
      </c>
      <c r="F220" s="137" t="s">
        <v>453</v>
      </c>
      <c r="G220" s="138" t="s">
        <v>440</v>
      </c>
      <c r="H220" s="139">
        <v>1</v>
      </c>
      <c r="I220" s="140"/>
      <c r="J220" s="141">
        <f t="shared" ref="J220:J225" si="50">ROUND(I220*H220,2)</f>
        <v>0</v>
      </c>
      <c r="K220" s="142"/>
      <c r="L220" s="28"/>
      <c r="M220" s="143" t="s">
        <v>1</v>
      </c>
      <c r="N220" s="144" t="s">
        <v>42</v>
      </c>
      <c r="P220" s="145">
        <f t="shared" ref="P220:P225" si="51">O220*H220</f>
        <v>0</v>
      </c>
      <c r="Q220" s="145">
        <v>0</v>
      </c>
      <c r="R220" s="145">
        <f t="shared" ref="R220:R225" si="52">Q220*H220</f>
        <v>0</v>
      </c>
      <c r="S220" s="145">
        <v>0</v>
      </c>
      <c r="T220" s="146">
        <f t="shared" ref="T220:T225" si="53">S220*H220</f>
        <v>0</v>
      </c>
      <c r="AR220" s="147" t="s">
        <v>134</v>
      </c>
      <c r="AT220" s="147" t="s">
        <v>130</v>
      </c>
      <c r="AU220" s="147" t="s">
        <v>84</v>
      </c>
      <c r="AY220" s="13" t="s">
        <v>128</v>
      </c>
      <c r="BE220" s="148">
        <f t="shared" ref="BE220:BE225" si="54">IF(N220="základná",J220,0)</f>
        <v>0</v>
      </c>
      <c r="BF220" s="148">
        <f t="shared" ref="BF220:BF225" si="55">IF(N220="znížená",J220,0)</f>
        <v>0</v>
      </c>
      <c r="BG220" s="148">
        <f t="shared" ref="BG220:BG225" si="56">IF(N220="zákl. prenesená",J220,0)</f>
        <v>0</v>
      </c>
      <c r="BH220" s="148">
        <f t="shared" ref="BH220:BH225" si="57">IF(N220="zníž. prenesená",J220,0)</f>
        <v>0</v>
      </c>
      <c r="BI220" s="148">
        <f t="shared" ref="BI220:BI225" si="58">IF(N220="nulová",J220,0)</f>
        <v>0</v>
      </c>
      <c r="BJ220" s="13" t="s">
        <v>135</v>
      </c>
      <c r="BK220" s="148">
        <f t="shared" ref="BK220:BK225" si="59">ROUND(I220*H220,2)</f>
        <v>0</v>
      </c>
      <c r="BL220" s="13" t="s">
        <v>134</v>
      </c>
      <c r="BM220" s="147" t="s">
        <v>407</v>
      </c>
    </row>
    <row r="221" spans="2:65" s="1" customFormat="1" ht="44.25" customHeight="1">
      <c r="B221" s="28"/>
      <c r="C221" s="135" t="s">
        <v>411</v>
      </c>
      <c r="D221" s="135" t="s">
        <v>130</v>
      </c>
      <c r="E221" s="136" t="s">
        <v>455</v>
      </c>
      <c r="F221" s="137" t="s">
        <v>456</v>
      </c>
      <c r="G221" s="138" t="s">
        <v>457</v>
      </c>
      <c r="H221" s="139">
        <v>1</v>
      </c>
      <c r="I221" s="140"/>
      <c r="J221" s="141">
        <f t="shared" si="50"/>
        <v>0</v>
      </c>
      <c r="K221" s="142"/>
      <c r="L221" s="28"/>
      <c r="M221" s="143" t="s">
        <v>1</v>
      </c>
      <c r="N221" s="144" t="s">
        <v>42</v>
      </c>
      <c r="P221" s="145">
        <f t="shared" si="51"/>
        <v>0</v>
      </c>
      <c r="Q221" s="145">
        <v>0</v>
      </c>
      <c r="R221" s="145">
        <f t="shared" si="52"/>
        <v>0</v>
      </c>
      <c r="S221" s="145">
        <v>0</v>
      </c>
      <c r="T221" s="146">
        <f t="shared" si="53"/>
        <v>0</v>
      </c>
      <c r="AR221" s="147" t="s">
        <v>134</v>
      </c>
      <c r="AT221" s="147" t="s">
        <v>130</v>
      </c>
      <c r="AU221" s="147" t="s">
        <v>84</v>
      </c>
      <c r="AY221" s="13" t="s">
        <v>128</v>
      </c>
      <c r="BE221" s="148">
        <f t="shared" si="54"/>
        <v>0</v>
      </c>
      <c r="BF221" s="148">
        <f t="shared" si="55"/>
        <v>0</v>
      </c>
      <c r="BG221" s="148">
        <f t="shared" si="56"/>
        <v>0</v>
      </c>
      <c r="BH221" s="148">
        <f t="shared" si="57"/>
        <v>0</v>
      </c>
      <c r="BI221" s="148">
        <f t="shared" si="58"/>
        <v>0</v>
      </c>
      <c r="BJ221" s="13" t="s">
        <v>135</v>
      </c>
      <c r="BK221" s="148">
        <f t="shared" si="59"/>
        <v>0</v>
      </c>
      <c r="BL221" s="13" t="s">
        <v>134</v>
      </c>
      <c r="BM221" s="147" t="s">
        <v>414</v>
      </c>
    </row>
    <row r="222" spans="2:65" s="1" customFormat="1" ht="24.15" customHeight="1">
      <c r="B222" s="28"/>
      <c r="C222" s="135" t="s">
        <v>270</v>
      </c>
      <c r="D222" s="135" t="s">
        <v>130</v>
      </c>
      <c r="E222" s="136" t="s">
        <v>460</v>
      </c>
      <c r="F222" s="137" t="s">
        <v>461</v>
      </c>
      <c r="G222" s="138" t="s">
        <v>457</v>
      </c>
      <c r="H222" s="139">
        <v>1</v>
      </c>
      <c r="I222" s="140"/>
      <c r="J222" s="141">
        <f t="shared" si="50"/>
        <v>0</v>
      </c>
      <c r="K222" s="142"/>
      <c r="L222" s="28"/>
      <c r="M222" s="143" t="s">
        <v>1</v>
      </c>
      <c r="N222" s="144" t="s">
        <v>42</v>
      </c>
      <c r="P222" s="145">
        <f t="shared" si="51"/>
        <v>0</v>
      </c>
      <c r="Q222" s="145">
        <v>0</v>
      </c>
      <c r="R222" s="145">
        <f t="shared" si="52"/>
        <v>0</v>
      </c>
      <c r="S222" s="145">
        <v>0</v>
      </c>
      <c r="T222" s="146">
        <f t="shared" si="53"/>
        <v>0</v>
      </c>
      <c r="AR222" s="147" t="s">
        <v>134</v>
      </c>
      <c r="AT222" s="147" t="s">
        <v>130</v>
      </c>
      <c r="AU222" s="147" t="s">
        <v>84</v>
      </c>
      <c r="AY222" s="13" t="s">
        <v>128</v>
      </c>
      <c r="BE222" s="148">
        <f t="shared" si="54"/>
        <v>0</v>
      </c>
      <c r="BF222" s="148">
        <f t="shared" si="55"/>
        <v>0</v>
      </c>
      <c r="BG222" s="148">
        <f t="shared" si="56"/>
        <v>0</v>
      </c>
      <c r="BH222" s="148">
        <f t="shared" si="57"/>
        <v>0</v>
      </c>
      <c r="BI222" s="148">
        <f t="shared" si="58"/>
        <v>0</v>
      </c>
      <c r="BJ222" s="13" t="s">
        <v>135</v>
      </c>
      <c r="BK222" s="148">
        <f t="shared" si="59"/>
        <v>0</v>
      </c>
      <c r="BL222" s="13" t="s">
        <v>134</v>
      </c>
      <c r="BM222" s="147" t="s">
        <v>417</v>
      </c>
    </row>
    <row r="223" spans="2:65" s="1" customFormat="1" ht="24.15" customHeight="1">
      <c r="B223" s="28"/>
      <c r="C223" s="135" t="s">
        <v>418</v>
      </c>
      <c r="D223" s="135" t="s">
        <v>130</v>
      </c>
      <c r="E223" s="136" t="s">
        <v>460</v>
      </c>
      <c r="F223" s="137" t="s">
        <v>461</v>
      </c>
      <c r="G223" s="138" t="s">
        <v>457</v>
      </c>
      <c r="H223" s="139">
        <v>1</v>
      </c>
      <c r="I223" s="140"/>
      <c r="J223" s="141">
        <f t="shared" si="50"/>
        <v>0</v>
      </c>
      <c r="K223" s="142"/>
      <c r="L223" s="28"/>
      <c r="M223" s="143" t="s">
        <v>1</v>
      </c>
      <c r="N223" s="144" t="s">
        <v>42</v>
      </c>
      <c r="P223" s="145">
        <f t="shared" si="51"/>
        <v>0</v>
      </c>
      <c r="Q223" s="145">
        <v>0</v>
      </c>
      <c r="R223" s="145">
        <f t="shared" si="52"/>
        <v>0</v>
      </c>
      <c r="S223" s="145">
        <v>0</v>
      </c>
      <c r="T223" s="146">
        <f t="shared" si="53"/>
        <v>0</v>
      </c>
      <c r="AR223" s="147" t="s">
        <v>134</v>
      </c>
      <c r="AT223" s="147" t="s">
        <v>130</v>
      </c>
      <c r="AU223" s="147" t="s">
        <v>84</v>
      </c>
      <c r="AY223" s="13" t="s">
        <v>128</v>
      </c>
      <c r="BE223" s="148">
        <f t="shared" si="54"/>
        <v>0</v>
      </c>
      <c r="BF223" s="148">
        <f t="shared" si="55"/>
        <v>0</v>
      </c>
      <c r="BG223" s="148">
        <f t="shared" si="56"/>
        <v>0</v>
      </c>
      <c r="BH223" s="148">
        <f t="shared" si="57"/>
        <v>0</v>
      </c>
      <c r="BI223" s="148">
        <f t="shared" si="58"/>
        <v>0</v>
      </c>
      <c r="BJ223" s="13" t="s">
        <v>135</v>
      </c>
      <c r="BK223" s="148">
        <f t="shared" si="59"/>
        <v>0</v>
      </c>
      <c r="BL223" s="13" t="s">
        <v>134</v>
      </c>
      <c r="BM223" s="147" t="s">
        <v>421</v>
      </c>
    </row>
    <row r="224" spans="2:65" s="1" customFormat="1" ht="24.15" customHeight="1">
      <c r="B224" s="28"/>
      <c r="C224" s="135" t="s">
        <v>274</v>
      </c>
      <c r="D224" s="135" t="s">
        <v>130</v>
      </c>
      <c r="E224" s="136" t="s">
        <v>463</v>
      </c>
      <c r="F224" s="137" t="s">
        <v>464</v>
      </c>
      <c r="G224" s="138" t="s">
        <v>457</v>
      </c>
      <c r="H224" s="139">
        <v>1</v>
      </c>
      <c r="I224" s="140"/>
      <c r="J224" s="141">
        <f t="shared" si="50"/>
        <v>0</v>
      </c>
      <c r="K224" s="142"/>
      <c r="L224" s="28"/>
      <c r="M224" s="143" t="s">
        <v>1</v>
      </c>
      <c r="N224" s="144" t="s">
        <v>42</v>
      </c>
      <c r="P224" s="145">
        <f t="shared" si="51"/>
        <v>0</v>
      </c>
      <c r="Q224" s="145">
        <v>0</v>
      </c>
      <c r="R224" s="145">
        <f t="shared" si="52"/>
        <v>0</v>
      </c>
      <c r="S224" s="145">
        <v>0</v>
      </c>
      <c r="T224" s="146">
        <f t="shared" si="53"/>
        <v>0</v>
      </c>
      <c r="AR224" s="147" t="s">
        <v>134</v>
      </c>
      <c r="AT224" s="147" t="s">
        <v>130</v>
      </c>
      <c r="AU224" s="147" t="s">
        <v>84</v>
      </c>
      <c r="AY224" s="13" t="s">
        <v>128</v>
      </c>
      <c r="BE224" s="148">
        <f t="shared" si="54"/>
        <v>0</v>
      </c>
      <c r="BF224" s="148">
        <f t="shared" si="55"/>
        <v>0</v>
      </c>
      <c r="BG224" s="148">
        <f t="shared" si="56"/>
        <v>0</v>
      </c>
      <c r="BH224" s="148">
        <f t="shared" si="57"/>
        <v>0</v>
      </c>
      <c r="BI224" s="148">
        <f t="shared" si="58"/>
        <v>0</v>
      </c>
      <c r="BJ224" s="13" t="s">
        <v>135</v>
      </c>
      <c r="BK224" s="148">
        <f t="shared" si="59"/>
        <v>0</v>
      </c>
      <c r="BL224" s="13" t="s">
        <v>134</v>
      </c>
      <c r="BM224" s="147" t="s">
        <v>425</v>
      </c>
    </row>
    <row r="225" spans="2:65" s="1" customFormat="1" ht="24.15" customHeight="1">
      <c r="B225" s="28"/>
      <c r="C225" s="135" t="s">
        <v>426</v>
      </c>
      <c r="D225" s="135" t="s">
        <v>130</v>
      </c>
      <c r="E225" s="136" t="s">
        <v>463</v>
      </c>
      <c r="F225" s="137" t="s">
        <v>464</v>
      </c>
      <c r="G225" s="138" t="s">
        <v>457</v>
      </c>
      <c r="H225" s="139">
        <v>1</v>
      </c>
      <c r="I225" s="140"/>
      <c r="J225" s="141">
        <f t="shared" si="50"/>
        <v>0</v>
      </c>
      <c r="K225" s="142"/>
      <c r="L225" s="28"/>
      <c r="M225" s="160" t="s">
        <v>1</v>
      </c>
      <c r="N225" s="161" t="s">
        <v>42</v>
      </c>
      <c r="O225" s="162"/>
      <c r="P225" s="163">
        <f t="shared" si="51"/>
        <v>0</v>
      </c>
      <c r="Q225" s="163">
        <v>0</v>
      </c>
      <c r="R225" s="163">
        <f t="shared" si="52"/>
        <v>0</v>
      </c>
      <c r="S225" s="163">
        <v>0</v>
      </c>
      <c r="T225" s="164">
        <f t="shared" si="53"/>
        <v>0</v>
      </c>
      <c r="AR225" s="147" t="s">
        <v>134</v>
      </c>
      <c r="AT225" s="147" t="s">
        <v>130</v>
      </c>
      <c r="AU225" s="147" t="s">
        <v>84</v>
      </c>
      <c r="AY225" s="13" t="s">
        <v>128</v>
      </c>
      <c r="BE225" s="148">
        <f t="shared" si="54"/>
        <v>0</v>
      </c>
      <c r="BF225" s="148">
        <f t="shared" si="55"/>
        <v>0</v>
      </c>
      <c r="BG225" s="148">
        <f t="shared" si="56"/>
        <v>0</v>
      </c>
      <c r="BH225" s="148">
        <f t="shared" si="57"/>
        <v>0</v>
      </c>
      <c r="BI225" s="148">
        <f t="shared" si="58"/>
        <v>0</v>
      </c>
      <c r="BJ225" s="13" t="s">
        <v>135</v>
      </c>
      <c r="BK225" s="148">
        <f t="shared" si="59"/>
        <v>0</v>
      </c>
      <c r="BL225" s="13" t="s">
        <v>134</v>
      </c>
      <c r="BM225" s="147" t="s">
        <v>429</v>
      </c>
    </row>
    <row r="226" spans="2:65" s="1" customFormat="1" ht="6.9" customHeight="1">
      <c r="B226" s="43"/>
      <c r="C226" s="44"/>
      <c r="D226" s="44"/>
      <c r="E226" s="44"/>
      <c r="F226" s="44"/>
      <c r="G226" s="44"/>
      <c r="H226" s="44"/>
      <c r="I226" s="44"/>
      <c r="J226" s="44"/>
      <c r="K226" s="44"/>
      <c r="L226" s="28"/>
    </row>
  </sheetData>
  <sheetProtection algorithmName="SHA-512" hashValue="oyKRouE27E5s65GFBU8aro+sl5V9JYWOypt1ji7fugN/7ESFAY0Q614DvIfLCZCvuvO1GwRja0ZL+nO4Mv+OlA==" saltValue="tRoc+mtxrbMII0fdDqz+bI/W9ljuTDjeMVv3dTHcf7HrFBBDVp3JMm+FVrF8b9wgBBvzH04v0zhOlLPk8u8uXw==" spinCount="100000" sheet="1" objects="1" scenarios="1" formatColumns="0" formatRows="0" autoFilter="0"/>
  <autoFilter ref="C130:K225" xr:uid="{00000000-0009-0000-0000-000003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SO 01 - Regenerácia vnútr...</vt:lpstr>
      <vt:lpstr>SO 02 - Regenerácia vnútr...</vt:lpstr>
      <vt:lpstr>SO 03 - Regenerácia vnútr...</vt:lpstr>
      <vt:lpstr>'Rekapitulácia stavby'!Názvy_tlače</vt:lpstr>
      <vt:lpstr>'SO 01 - Regenerácia vnútr...'!Názvy_tlače</vt:lpstr>
      <vt:lpstr>'SO 02 - Regenerácia vnútr...'!Názvy_tlače</vt:lpstr>
      <vt:lpstr>'SO 03 - Regenerácia vnútr...'!Názvy_tlače</vt:lpstr>
      <vt:lpstr>'Rekapitulácia stavby'!Oblasť_tlače</vt:lpstr>
      <vt:lpstr>'SO 01 - Regenerácia vnútr...'!Oblasť_tlače</vt:lpstr>
      <vt:lpstr>'SO 02 - Regenerácia vnútr...'!Oblasť_tlače</vt:lpstr>
      <vt:lpstr>'SO 03 - Regenerácia vnútr...'!Oblasť_tlače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ACER\User</dc:creator>
  <cp:lastModifiedBy>User</cp:lastModifiedBy>
  <cp:lastPrinted>2022-12-13T20:23:14Z</cp:lastPrinted>
  <dcterms:created xsi:type="dcterms:W3CDTF">2022-12-13T20:13:02Z</dcterms:created>
  <dcterms:modified xsi:type="dcterms:W3CDTF">2022-12-13T20:23:47Z</dcterms:modified>
</cp:coreProperties>
</file>