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C:\Users\Bronka\Desktop\Brusno VO\"/>
    </mc:Choice>
  </mc:AlternateContent>
  <xr:revisionPtr revIDLastSave="0" documentId="13_ncr:1_{9B048A8E-8BDC-469F-BAAC-8F17AEC14E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SO-01 - Multifunkčné ihrisko" sheetId="2" r:id="rId2"/>
    <sheet name="SO-02 - Viacúčelová šport..." sheetId="3" r:id="rId3"/>
    <sheet name="SO-03 - Spevnené plochy" sheetId="4" r:id="rId4"/>
    <sheet name="SO-04 - Oplotenie" sheetId="5" r:id="rId5"/>
  </sheets>
  <definedNames>
    <definedName name="_xlnm._FilterDatabase" localSheetId="1" hidden="1">'SO-01 - Multifunkčné ihrisko'!$C$124:$K$172</definedName>
    <definedName name="_xlnm._FilterDatabase" localSheetId="2" hidden="1">'SO-02 - Viacúčelová šport...'!$C$123:$K$180</definedName>
    <definedName name="_xlnm._FilterDatabase" localSheetId="3" hidden="1">'SO-03 - Spevnené plochy'!$C$120:$K$141</definedName>
    <definedName name="_xlnm._FilterDatabase" localSheetId="4" hidden="1">'SO-04 - Oplotenie'!$C$119:$K$138</definedName>
    <definedName name="_xlnm.Print_Titles" localSheetId="0">'Rekapitulácia stavby'!$92:$92</definedName>
    <definedName name="_xlnm.Print_Titles" localSheetId="1">'SO-01 - Multifunkčné ihrisko'!$124:$124</definedName>
    <definedName name="_xlnm.Print_Titles" localSheetId="2">'SO-02 - Viacúčelová šport...'!$123:$123</definedName>
    <definedName name="_xlnm.Print_Titles" localSheetId="3">'SO-03 - Spevnené plochy'!$120:$120</definedName>
    <definedName name="_xlnm.Print_Titles" localSheetId="4">'SO-04 - Oplotenie'!$119:$119</definedName>
    <definedName name="_xlnm.Print_Area" localSheetId="0">'Rekapitulácia stavby'!$D$4:$AO$76,'Rekapitulácia stavby'!$C$82:$AQ$99</definedName>
    <definedName name="_xlnm.Print_Area" localSheetId="1">'SO-01 - Multifunkčné ihrisko'!$C$4:$J$76,'SO-01 - Multifunkčné ihrisko'!$C$82:$J$106,'SO-01 - Multifunkčné ihrisko'!$C$112:$J$172</definedName>
    <definedName name="_xlnm.Print_Area" localSheetId="2">'SO-02 - Viacúčelová šport...'!$C$4:$J$76,'SO-02 - Viacúčelová šport...'!$C$82:$J$105,'SO-02 - Viacúčelová šport...'!$C$111:$J$180</definedName>
    <definedName name="_xlnm.Print_Area" localSheetId="3">'SO-03 - Spevnené plochy'!$C$4:$J$76,'SO-03 - Spevnené plochy'!$C$82:$J$102,'SO-03 - Spevnené plochy'!$C$108:$J$141</definedName>
    <definedName name="_xlnm.Print_Area" localSheetId="4">'SO-04 - Oplotenie'!$C$4:$J$76,'SO-04 - Oplotenie'!$C$82:$J$101,'SO-04 - Oplotenie'!$C$107:$J$138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3" i="5"/>
  <c r="BH123" i="5"/>
  <c r="BG123" i="5"/>
  <c r="BE123" i="5"/>
  <c r="T123" i="5"/>
  <c r="T122" i="5" s="1"/>
  <c r="T121" i="5" s="1"/>
  <c r="R123" i="5"/>
  <c r="R122" i="5" s="1"/>
  <c r="R121" i="5" s="1"/>
  <c r="P123" i="5"/>
  <c r="P122" i="5" s="1"/>
  <c r="P121" i="5" s="1"/>
  <c r="F114" i="5"/>
  <c r="E112" i="5"/>
  <c r="F89" i="5"/>
  <c r="E87" i="5"/>
  <c r="J24" i="5"/>
  <c r="F23" i="5"/>
  <c r="J92" i="5" s="1"/>
  <c r="J23" i="5"/>
  <c r="J21" i="5"/>
  <c r="E21" i="5"/>
  <c r="J20" i="5"/>
  <c r="J18" i="5"/>
  <c r="E18" i="5"/>
  <c r="F117" i="5" s="1"/>
  <c r="J17" i="5"/>
  <c r="J15" i="5"/>
  <c r="F14" i="5"/>
  <c r="F116" i="5" s="1"/>
  <c r="J14" i="5"/>
  <c r="J12" i="5"/>
  <c r="J114" i="5" s="1"/>
  <c r="E7" i="5"/>
  <c r="E85" i="5" s="1"/>
  <c r="J37" i="4"/>
  <c r="J36" i="4"/>
  <c r="AY97" i="1" s="1"/>
  <c r="J35" i="4"/>
  <c r="AX97" i="1" s="1"/>
  <c r="BI141" i="4"/>
  <c r="BH141" i="4"/>
  <c r="BG141" i="4"/>
  <c r="BE141" i="4"/>
  <c r="T141" i="4"/>
  <c r="T140" i="4" s="1"/>
  <c r="R141" i="4"/>
  <c r="R140" i="4" s="1"/>
  <c r="P141" i="4"/>
  <c r="P140" i="4" s="1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F115" i="4"/>
  <c r="E113" i="4"/>
  <c r="F89" i="4"/>
  <c r="E87" i="4"/>
  <c r="J24" i="4"/>
  <c r="F23" i="4"/>
  <c r="J118" i="4" s="1"/>
  <c r="J23" i="4"/>
  <c r="J21" i="4"/>
  <c r="E21" i="4"/>
  <c r="J20" i="4"/>
  <c r="J18" i="4"/>
  <c r="E18" i="4"/>
  <c r="F118" i="4" s="1"/>
  <c r="J17" i="4"/>
  <c r="J15" i="4"/>
  <c r="F14" i="4"/>
  <c r="F91" i="4" s="1"/>
  <c r="J14" i="4"/>
  <c r="J12" i="4"/>
  <c r="J115" i="4" s="1"/>
  <c r="E7" i="4"/>
  <c r="E111" i="4" s="1"/>
  <c r="J37" i="3"/>
  <c r="J36" i="3"/>
  <c r="AY96" i="1" s="1"/>
  <c r="J35" i="3"/>
  <c r="AX96" i="1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T168" i="3" s="1"/>
  <c r="R169" i="3"/>
  <c r="R168" i="3" s="1"/>
  <c r="P169" i="3"/>
  <c r="P168" i="3" s="1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F118" i="3"/>
  <c r="E116" i="3"/>
  <c r="F89" i="3"/>
  <c r="E87" i="3"/>
  <c r="J24" i="3"/>
  <c r="F23" i="3"/>
  <c r="J121" i="3" s="1"/>
  <c r="J23" i="3"/>
  <c r="J21" i="3"/>
  <c r="E21" i="3"/>
  <c r="J20" i="3"/>
  <c r="J18" i="3"/>
  <c r="E18" i="3"/>
  <c r="F92" i="3" s="1"/>
  <c r="J17" i="3"/>
  <c r="J15" i="3"/>
  <c r="F14" i="3"/>
  <c r="F91" i="3" s="1"/>
  <c r="J14" i="3"/>
  <c r="J12" i="3"/>
  <c r="J89" i="3" s="1"/>
  <c r="E7" i="3"/>
  <c r="E114" i="3" s="1"/>
  <c r="J37" i="2"/>
  <c r="J36" i="2"/>
  <c r="AY95" i="1" s="1"/>
  <c r="J35" i="2"/>
  <c r="AX95" i="1" s="1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T166" i="2"/>
  <c r="R167" i="2"/>
  <c r="R166" i="2" s="1"/>
  <c r="P167" i="2"/>
  <c r="P166" i="2" s="1"/>
  <c r="BI164" i="2"/>
  <c r="BH164" i="2"/>
  <c r="BG164" i="2"/>
  <c r="BE164" i="2"/>
  <c r="T164" i="2"/>
  <c r="T163" i="2" s="1"/>
  <c r="R164" i="2"/>
  <c r="R163" i="2" s="1"/>
  <c r="P164" i="2"/>
  <c r="P163" i="2" s="1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F119" i="2"/>
  <c r="E117" i="2"/>
  <c r="F89" i="2"/>
  <c r="E87" i="2"/>
  <c r="J24" i="2"/>
  <c r="F23" i="2"/>
  <c r="J122" i="2" s="1"/>
  <c r="J23" i="2"/>
  <c r="J21" i="2"/>
  <c r="E21" i="2"/>
  <c r="J20" i="2"/>
  <c r="J18" i="2"/>
  <c r="E18" i="2"/>
  <c r="F122" i="2" s="1"/>
  <c r="J17" i="2"/>
  <c r="J15" i="2"/>
  <c r="F14" i="2"/>
  <c r="F121" i="2" s="1"/>
  <c r="J14" i="2"/>
  <c r="J12" i="2"/>
  <c r="J119" i="2" s="1"/>
  <c r="E7" i="2"/>
  <c r="E115" i="2" s="1"/>
  <c r="L90" i="1"/>
  <c r="AM90" i="1"/>
  <c r="L89" i="1"/>
  <c r="AM87" i="1"/>
  <c r="L87" i="1"/>
  <c r="L85" i="1"/>
  <c r="L84" i="1"/>
  <c r="BK167" i="2"/>
  <c r="J160" i="2"/>
  <c r="J151" i="2"/>
  <c r="BK147" i="2"/>
  <c r="BK144" i="2"/>
  <c r="BK133" i="2"/>
  <c r="BK171" i="2"/>
  <c r="J162" i="2"/>
  <c r="J158" i="2"/>
  <c r="BK154" i="2"/>
  <c r="BK150" i="2"/>
  <c r="J139" i="2"/>
  <c r="J134" i="2"/>
  <c r="BK130" i="2"/>
  <c r="AS94" i="1"/>
  <c r="J140" i="2"/>
  <c r="J135" i="2"/>
  <c r="J177" i="3"/>
  <c r="J162" i="3"/>
  <c r="J157" i="3"/>
  <c r="J149" i="3"/>
  <c r="J141" i="3"/>
  <c r="BK134" i="3"/>
  <c r="BK178" i="3"/>
  <c r="J167" i="3"/>
  <c r="J152" i="3"/>
  <c r="BK147" i="3"/>
  <c r="J143" i="3"/>
  <c r="J140" i="3"/>
  <c r="J134" i="3"/>
  <c r="BK129" i="3"/>
  <c r="BK177" i="3"/>
  <c r="BK174" i="3"/>
  <c r="BK167" i="3"/>
  <c r="BK163" i="3"/>
  <c r="BK158" i="3"/>
  <c r="J154" i="3"/>
  <c r="BK150" i="3"/>
  <c r="BK145" i="3"/>
  <c r="BK138" i="3"/>
  <c r="BK130" i="3"/>
  <c r="J135" i="4"/>
  <c r="BK141" i="4"/>
  <c r="J131" i="4"/>
  <c r="J138" i="4"/>
  <c r="BK131" i="4"/>
  <c r="J125" i="4"/>
  <c r="BK128" i="4"/>
  <c r="J136" i="5"/>
  <c r="BK132" i="5"/>
  <c r="BK128" i="5"/>
  <c r="J132" i="5"/>
  <c r="J128" i="5"/>
  <c r="J172" i="2"/>
  <c r="J164" i="2"/>
  <c r="BK158" i="2"/>
  <c r="J150" i="2"/>
  <c r="BK145" i="2"/>
  <c r="BK134" i="2"/>
  <c r="J129" i="2"/>
  <c r="BK170" i="2"/>
  <c r="BK161" i="2"/>
  <c r="J157" i="2"/>
  <c r="BK151" i="2"/>
  <c r="J142" i="2"/>
  <c r="BK136" i="2"/>
  <c r="BK132" i="2"/>
  <c r="BK128" i="2"/>
  <c r="J154" i="2"/>
  <c r="J148" i="2"/>
  <c r="J143" i="2"/>
  <c r="BK139" i="2"/>
  <c r="J136" i="2"/>
  <c r="J179" i="3"/>
  <c r="BK172" i="3"/>
  <c r="BK159" i="3"/>
  <c r="BK154" i="3"/>
  <c r="BK144" i="3"/>
  <c r="J132" i="3"/>
  <c r="BK128" i="3"/>
  <c r="J174" i="3"/>
  <c r="J165" i="3"/>
  <c r="J151" i="3"/>
  <c r="BK146" i="3"/>
  <c r="J139" i="3"/>
  <c r="BK136" i="3"/>
  <c r="J130" i="3"/>
  <c r="BK180" i="3"/>
  <c r="J175" i="3"/>
  <c r="J169" i="3"/>
  <c r="J161" i="3"/>
  <c r="BK157" i="3"/>
  <c r="J153" i="3"/>
  <c r="BK149" i="3"/>
  <c r="BK143" i="3"/>
  <c r="J136" i="3"/>
  <c r="J127" i="3"/>
  <c r="BK138" i="4"/>
  <c r="BK132" i="4"/>
  <c r="BK133" i="4"/>
  <c r="BK124" i="4"/>
  <c r="J136" i="4"/>
  <c r="J128" i="4"/>
  <c r="J124" i="4"/>
  <c r="BK127" i="4"/>
  <c r="J135" i="5"/>
  <c r="J131" i="5"/>
  <c r="J127" i="5"/>
  <c r="BK136" i="5"/>
  <c r="J133" i="5"/>
  <c r="J129" i="5"/>
  <c r="J123" i="5"/>
  <c r="J170" i="2"/>
  <c r="J161" i="2"/>
  <c r="J156" i="2"/>
  <c r="BK146" i="2"/>
  <c r="BK143" i="2"/>
  <c r="J132" i="2"/>
  <c r="J128" i="2"/>
  <c r="J167" i="2"/>
  <c r="BK160" i="2"/>
  <c r="BK156" i="2"/>
  <c r="J152" i="2"/>
  <c r="J144" i="2"/>
  <c r="BK140" i="2"/>
  <c r="BK135" i="2"/>
  <c r="J131" i="2"/>
  <c r="BK159" i="2"/>
  <c r="BK152" i="2"/>
  <c r="J145" i="2"/>
  <c r="J141" i="2"/>
  <c r="J137" i="2"/>
  <c r="J130" i="2"/>
  <c r="J178" i="3"/>
  <c r="BK169" i="3"/>
  <c r="J158" i="3"/>
  <c r="BK153" i="3"/>
  <c r="J145" i="3"/>
  <c r="BK139" i="3"/>
  <c r="J131" i="3"/>
  <c r="BK176" i="3"/>
  <c r="J166" i="3"/>
  <c r="BK161" i="3"/>
  <c r="J150" i="3"/>
  <c r="BK141" i="3"/>
  <c r="BK137" i="3"/>
  <c r="BK131" i="3"/>
  <c r="BK127" i="3"/>
  <c r="J176" i="3"/>
  <c r="J172" i="3"/>
  <c r="BK165" i="3"/>
  <c r="BK160" i="3"/>
  <c r="J155" i="3"/>
  <c r="BK151" i="3"/>
  <c r="J147" i="3"/>
  <c r="BK142" i="3"/>
  <c r="BK132" i="3"/>
  <c r="J139" i="4"/>
  <c r="J137" i="4"/>
  <c r="BK126" i="4"/>
  <c r="BK139" i="4"/>
  <c r="BK135" i="4"/>
  <c r="J126" i="4"/>
  <c r="BK129" i="4"/>
  <c r="J137" i="5"/>
  <c r="BK133" i="5"/>
  <c r="BK129" i="5"/>
  <c r="BK126" i="5"/>
  <c r="BK137" i="5"/>
  <c r="BK134" i="5"/>
  <c r="J130" i="5"/>
  <c r="J126" i="5"/>
  <c r="J171" i="2"/>
  <c r="BK162" i="2"/>
  <c r="BK157" i="2"/>
  <c r="BK148" i="2"/>
  <c r="BK137" i="2"/>
  <c r="BK131" i="2"/>
  <c r="BK172" i="2"/>
  <c r="BK164" i="2"/>
  <c r="J159" i="2"/>
  <c r="BK153" i="2"/>
  <c r="J147" i="2"/>
  <c r="BK141" i="2"/>
  <c r="J138" i="2"/>
  <c r="J133" i="2"/>
  <c r="BK129" i="2"/>
  <c r="J153" i="2"/>
  <c r="J146" i="2"/>
  <c r="BK142" i="2"/>
  <c r="BK138" i="2"/>
  <c r="J180" i="3"/>
  <c r="J173" i="3"/>
  <c r="J160" i="3"/>
  <c r="BK155" i="3"/>
  <c r="J146" i="3"/>
  <c r="BK140" i="3"/>
  <c r="BK133" i="3"/>
  <c r="J129" i="3"/>
  <c r="BK175" i="3"/>
  <c r="J163" i="3"/>
  <c r="BK148" i="3"/>
  <c r="J142" i="3"/>
  <c r="J138" i="3"/>
  <c r="J133" i="3"/>
  <c r="J128" i="3"/>
  <c r="BK179" i="3"/>
  <c r="BK173" i="3"/>
  <c r="BK166" i="3"/>
  <c r="BK162" i="3"/>
  <c r="J159" i="3"/>
  <c r="BK152" i="3"/>
  <c r="J148" i="3"/>
  <c r="J144" i="3"/>
  <c r="J137" i="3"/>
  <c r="J141" i="4"/>
  <c r="J133" i="4"/>
  <c r="BK136" i="4"/>
  <c r="BK125" i="4"/>
  <c r="BK137" i="4"/>
  <c r="J129" i="4"/>
  <c r="J127" i="4"/>
  <c r="J132" i="4"/>
  <c r="BK138" i="5"/>
  <c r="J134" i="5"/>
  <c r="BK130" i="5"/>
  <c r="BK123" i="5"/>
  <c r="J138" i="5"/>
  <c r="BK135" i="5"/>
  <c r="BK131" i="5"/>
  <c r="BK127" i="5"/>
  <c r="BK127" i="2" l="1"/>
  <c r="J127" i="2" s="1"/>
  <c r="J98" i="2" s="1"/>
  <c r="BK149" i="2"/>
  <c r="J149" i="2" s="1"/>
  <c r="J99" i="2" s="1"/>
  <c r="P155" i="2"/>
  <c r="T169" i="2"/>
  <c r="T168" i="2" s="1"/>
  <c r="T165" i="2" s="1"/>
  <c r="R126" i="3"/>
  <c r="T135" i="3"/>
  <c r="R156" i="3"/>
  <c r="R164" i="3"/>
  <c r="T171" i="3"/>
  <c r="T170" i="3" s="1"/>
  <c r="P123" i="4"/>
  <c r="BK134" i="4"/>
  <c r="J134" i="4" s="1"/>
  <c r="J100" i="4" s="1"/>
  <c r="T127" i="2"/>
  <c r="R149" i="2"/>
  <c r="R155" i="2"/>
  <c r="P169" i="2"/>
  <c r="P168" i="2" s="1"/>
  <c r="P165" i="2" s="1"/>
  <c r="BK126" i="3"/>
  <c r="J126" i="3" s="1"/>
  <c r="J98" i="3" s="1"/>
  <c r="BK135" i="3"/>
  <c r="J135" i="3" s="1"/>
  <c r="J99" i="3" s="1"/>
  <c r="BK156" i="3"/>
  <c r="J156" i="3" s="1"/>
  <c r="J100" i="3" s="1"/>
  <c r="BK164" i="3"/>
  <c r="J164" i="3" s="1"/>
  <c r="J101" i="3" s="1"/>
  <c r="P171" i="3"/>
  <c r="P170" i="3" s="1"/>
  <c r="R123" i="4"/>
  <c r="P130" i="4"/>
  <c r="R134" i="4"/>
  <c r="P127" i="2"/>
  <c r="P126" i="2" s="1"/>
  <c r="P149" i="2"/>
  <c r="BK155" i="2"/>
  <c r="J155" i="2" s="1"/>
  <c r="J100" i="2" s="1"/>
  <c r="R169" i="2"/>
  <c r="R168" i="2" s="1"/>
  <c r="R165" i="2" s="1"/>
  <c r="T126" i="3"/>
  <c r="R135" i="3"/>
  <c r="T156" i="3"/>
  <c r="T164" i="3"/>
  <c r="BK171" i="3"/>
  <c r="BK170" i="3" s="1"/>
  <c r="J170" i="3" s="1"/>
  <c r="J103" i="3" s="1"/>
  <c r="T123" i="4"/>
  <c r="T130" i="4"/>
  <c r="P134" i="4"/>
  <c r="BK125" i="5"/>
  <c r="BK124" i="5" s="1"/>
  <c r="J124" i="5" s="1"/>
  <c r="J99" i="5" s="1"/>
  <c r="R125" i="5"/>
  <c r="R124" i="5" s="1"/>
  <c r="R120" i="5" s="1"/>
  <c r="R127" i="2"/>
  <c r="T149" i="2"/>
  <c r="T155" i="2"/>
  <c r="BK169" i="2"/>
  <c r="J169" i="2" s="1"/>
  <c r="J105" i="2" s="1"/>
  <c r="P126" i="3"/>
  <c r="P135" i="3"/>
  <c r="P156" i="3"/>
  <c r="P164" i="3"/>
  <c r="R171" i="3"/>
  <c r="R170" i="3" s="1"/>
  <c r="BK123" i="4"/>
  <c r="J123" i="4" s="1"/>
  <c r="J98" i="4" s="1"/>
  <c r="BK130" i="4"/>
  <c r="J130" i="4" s="1"/>
  <c r="J99" i="4" s="1"/>
  <c r="R130" i="4"/>
  <c r="T134" i="4"/>
  <c r="P125" i="5"/>
  <c r="P124" i="5" s="1"/>
  <c r="P120" i="5" s="1"/>
  <c r="AU98" i="1" s="1"/>
  <c r="T125" i="5"/>
  <c r="T124" i="5" s="1"/>
  <c r="T120" i="5" s="1"/>
  <c r="BK140" i="4"/>
  <c r="J140" i="4" s="1"/>
  <c r="J101" i="4" s="1"/>
  <c r="BK163" i="2"/>
  <c r="J163" i="2" s="1"/>
  <c r="J101" i="2" s="1"/>
  <c r="BK166" i="2"/>
  <c r="J166" i="2" s="1"/>
  <c r="J103" i="2" s="1"/>
  <c r="BK122" i="5"/>
  <c r="J122" i="5" s="1"/>
  <c r="J98" i="5" s="1"/>
  <c r="BK168" i="3"/>
  <c r="J168" i="3" s="1"/>
  <c r="J102" i="3" s="1"/>
  <c r="J89" i="5"/>
  <c r="F92" i="5"/>
  <c r="E110" i="5"/>
  <c r="J117" i="5"/>
  <c r="BF123" i="5"/>
  <c r="BF127" i="5"/>
  <c r="BF128" i="5"/>
  <c r="BF131" i="5"/>
  <c r="BF132" i="5"/>
  <c r="BF137" i="5"/>
  <c r="BF138" i="5"/>
  <c r="F91" i="5"/>
  <c r="BF126" i="5"/>
  <c r="BF129" i="5"/>
  <c r="BF130" i="5"/>
  <c r="BF133" i="5"/>
  <c r="BF134" i="5"/>
  <c r="BF135" i="5"/>
  <c r="BF136" i="5"/>
  <c r="J89" i="4"/>
  <c r="F92" i="4"/>
  <c r="F117" i="4"/>
  <c r="BF124" i="4"/>
  <c r="BF125" i="4"/>
  <c r="BF129" i="4"/>
  <c r="E85" i="4"/>
  <c r="J92" i="4"/>
  <c r="BF135" i="4"/>
  <c r="BF139" i="4"/>
  <c r="BF126" i="4"/>
  <c r="BF127" i="4"/>
  <c r="BF128" i="4"/>
  <c r="BF131" i="4"/>
  <c r="BF133" i="4"/>
  <c r="BF138" i="4"/>
  <c r="BF141" i="4"/>
  <c r="BF132" i="4"/>
  <c r="BF136" i="4"/>
  <c r="BF137" i="4"/>
  <c r="E85" i="3"/>
  <c r="J92" i="3"/>
  <c r="F120" i="3"/>
  <c r="BF127" i="3"/>
  <c r="BF128" i="3"/>
  <c r="BF129" i="3"/>
  <c r="BF133" i="3"/>
  <c r="BF139" i="3"/>
  <c r="BF140" i="3"/>
  <c r="BF143" i="3"/>
  <c r="BF145" i="3"/>
  <c r="BF146" i="3"/>
  <c r="BF177" i="3"/>
  <c r="BF178" i="3"/>
  <c r="BF179" i="3"/>
  <c r="J118" i="3"/>
  <c r="F121" i="3"/>
  <c r="BF131" i="3"/>
  <c r="BF132" i="3"/>
  <c r="BF144" i="3"/>
  <c r="BF148" i="3"/>
  <c r="BF152" i="3"/>
  <c r="BF153" i="3"/>
  <c r="BF154" i="3"/>
  <c r="BF155" i="3"/>
  <c r="BF157" i="3"/>
  <c r="BF158" i="3"/>
  <c r="BF159" i="3"/>
  <c r="BF167" i="3"/>
  <c r="BF169" i="3"/>
  <c r="BF172" i="3"/>
  <c r="BF173" i="3"/>
  <c r="BF175" i="3"/>
  <c r="BF176" i="3"/>
  <c r="BF130" i="3"/>
  <c r="BF134" i="3"/>
  <c r="BF136" i="3"/>
  <c r="BF137" i="3"/>
  <c r="BF138" i="3"/>
  <c r="BF141" i="3"/>
  <c r="BF142" i="3"/>
  <c r="BF147" i="3"/>
  <c r="BF149" i="3"/>
  <c r="BF150" i="3"/>
  <c r="BF151" i="3"/>
  <c r="BF160" i="3"/>
  <c r="BF161" i="3"/>
  <c r="BF162" i="3"/>
  <c r="BF163" i="3"/>
  <c r="BF165" i="3"/>
  <c r="BF166" i="3"/>
  <c r="BF174" i="3"/>
  <c r="BF180" i="3"/>
  <c r="F91" i="2"/>
  <c r="J92" i="2"/>
  <c r="BF128" i="2"/>
  <c r="BF129" i="2"/>
  <c r="BF130" i="2"/>
  <c r="BF131" i="2"/>
  <c r="BF132" i="2"/>
  <c r="BF133" i="2"/>
  <c r="BF136" i="2"/>
  <c r="BF137" i="2"/>
  <c r="BF142" i="2"/>
  <c r="BF143" i="2"/>
  <c r="BF146" i="2"/>
  <c r="BF148" i="2"/>
  <c r="BF150" i="2"/>
  <c r="BF152" i="2"/>
  <c r="BF154" i="2"/>
  <c r="BF156" i="2"/>
  <c r="BF157" i="2"/>
  <c r="J89" i="2"/>
  <c r="F92" i="2"/>
  <c r="BF144" i="2"/>
  <c r="BF145" i="2"/>
  <c r="BF147" i="2"/>
  <c r="BF161" i="2"/>
  <c r="BF162" i="2"/>
  <c r="E85" i="2"/>
  <c r="BF134" i="2"/>
  <c r="BF135" i="2"/>
  <c r="BF138" i="2"/>
  <c r="BF139" i="2"/>
  <c r="BF140" i="2"/>
  <c r="BF141" i="2"/>
  <c r="BF151" i="2"/>
  <c r="BF153" i="2"/>
  <c r="BF158" i="2"/>
  <c r="BF159" i="2"/>
  <c r="BF160" i="2"/>
  <c r="BF164" i="2"/>
  <c r="BF167" i="2"/>
  <c r="BF170" i="2"/>
  <c r="BF171" i="2"/>
  <c r="BF172" i="2"/>
  <c r="J33" i="2"/>
  <c r="AV95" i="1" s="1"/>
  <c r="F37" i="2"/>
  <c r="BD95" i="1" s="1"/>
  <c r="F36" i="3"/>
  <c r="BC96" i="1" s="1"/>
  <c r="F35" i="5"/>
  <c r="BB98" i="1" s="1"/>
  <c r="F37" i="5"/>
  <c r="BD98" i="1" s="1"/>
  <c r="F36" i="2"/>
  <c r="BC95" i="1" s="1"/>
  <c r="F35" i="3"/>
  <c r="BB96" i="1" s="1"/>
  <c r="F36" i="4"/>
  <c r="BC97" i="1" s="1"/>
  <c r="J33" i="4"/>
  <c r="AV97" i="1" s="1"/>
  <c r="F36" i="5"/>
  <c r="BC98" i="1" s="1"/>
  <c r="F33" i="2"/>
  <c r="AZ95" i="1" s="1"/>
  <c r="F37" i="3"/>
  <c r="BD96" i="1" s="1"/>
  <c r="F33" i="3"/>
  <c r="AZ96" i="1" s="1"/>
  <c r="F35" i="4"/>
  <c r="BB97" i="1" s="1"/>
  <c r="J33" i="5"/>
  <c r="AV98" i="1" s="1"/>
  <c r="F35" i="2"/>
  <c r="BB95" i="1" s="1"/>
  <c r="J33" i="3"/>
  <c r="AV96" i="1" s="1"/>
  <c r="F33" i="4"/>
  <c r="AZ97" i="1" s="1"/>
  <c r="F37" i="4"/>
  <c r="BD97" i="1" s="1"/>
  <c r="F33" i="5"/>
  <c r="AZ98" i="1" s="1"/>
  <c r="BK126" i="2" l="1"/>
  <c r="J126" i="2" s="1"/>
  <c r="J97" i="2" s="1"/>
  <c r="R126" i="2"/>
  <c r="R125" i="2" s="1"/>
  <c r="J171" i="3"/>
  <c r="J104" i="3" s="1"/>
  <c r="P125" i="3"/>
  <c r="P124" i="3" s="1"/>
  <c r="AU96" i="1" s="1"/>
  <c r="T122" i="4"/>
  <c r="T121" i="4" s="1"/>
  <c r="T125" i="3"/>
  <c r="T124" i="3" s="1"/>
  <c r="P125" i="2"/>
  <c r="AU95" i="1" s="1"/>
  <c r="T126" i="2"/>
  <c r="T125" i="2" s="1"/>
  <c r="R122" i="4"/>
  <c r="R121" i="4" s="1"/>
  <c r="P122" i="4"/>
  <c r="P121" i="4"/>
  <c r="AU97" i="1" s="1"/>
  <c r="R125" i="3"/>
  <c r="R124" i="3" s="1"/>
  <c r="BK168" i="2"/>
  <c r="J168" i="2" s="1"/>
  <c r="J104" i="2" s="1"/>
  <c r="BK122" i="4"/>
  <c r="J122" i="4" s="1"/>
  <c r="J97" i="4" s="1"/>
  <c r="J125" i="5"/>
  <c r="J100" i="5" s="1"/>
  <c r="BK125" i="3"/>
  <c r="J125" i="3" s="1"/>
  <c r="J97" i="3" s="1"/>
  <c r="BK121" i="5"/>
  <c r="J121" i="5" s="1"/>
  <c r="J97" i="5" s="1"/>
  <c r="F34" i="2"/>
  <c r="BA95" i="1" s="1"/>
  <c r="J34" i="3"/>
  <c r="AW96" i="1" s="1"/>
  <c r="AT96" i="1" s="1"/>
  <c r="J34" i="5"/>
  <c r="AW98" i="1" s="1"/>
  <c r="AT98" i="1" s="1"/>
  <c r="BD94" i="1"/>
  <c r="W33" i="1" s="1"/>
  <c r="J34" i="2"/>
  <c r="AW95" i="1" s="1"/>
  <c r="AT95" i="1" s="1"/>
  <c r="F34" i="4"/>
  <c r="BA97" i="1" s="1"/>
  <c r="F34" i="5"/>
  <c r="BA98" i="1" s="1"/>
  <c r="AZ94" i="1"/>
  <c r="W29" i="1" s="1"/>
  <c r="F34" i="3"/>
  <c r="BA96" i="1" s="1"/>
  <c r="J34" i="4"/>
  <c r="AW97" i="1" s="1"/>
  <c r="AT97" i="1" s="1"/>
  <c r="BC94" i="1"/>
  <c r="AY94" i="1" s="1"/>
  <c r="BB94" i="1"/>
  <c r="W31" i="1" s="1"/>
  <c r="BK165" i="2" l="1"/>
  <c r="J165" i="2" s="1"/>
  <c r="J102" i="2" s="1"/>
  <c r="BK124" i="3"/>
  <c r="J124" i="3" s="1"/>
  <c r="J30" i="3" s="1"/>
  <c r="AG96" i="1" s="1"/>
  <c r="BK121" i="4"/>
  <c r="J121" i="4"/>
  <c r="J96" i="4" s="1"/>
  <c r="BK120" i="5"/>
  <c r="J120" i="5" s="1"/>
  <c r="J96" i="5" s="1"/>
  <c r="AU94" i="1"/>
  <c r="AV94" i="1"/>
  <c r="AK29" i="1" s="1"/>
  <c r="AX94" i="1"/>
  <c r="BA94" i="1"/>
  <c r="AW94" i="1" s="1"/>
  <c r="AK30" i="1" s="1"/>
  <c r="W32" i="1"/>
  <c r="BK125" i="2" l="1"/>
  <c r="J125" i="2" s="1"/>
  <c r="J30" i="2" s="1"/>
  <c r="AG95" i="1" s="1"/>
  <c r="AN95" i="1" s="1"/>
  <c r="J39" i="3"/>
  <c r="J96" i="3"/>
  <c r="AN96" i="1"/>
  <c r="J30" i="4"/>
  <c r="AG97" i="1" s="1"/>
  <c r="W30" i="1"/>
  <c r="AT94" i="1"/>
  <c r="J30" i="5"/>
  <c r="AG98" i="1" s="1"/>
  <c r="J96" i="2" l="1"/>
  <c r="J39" i="2"/>
  <c r="J39" i="4"/>
  <c r="J39" i="5"/>
  <c r="AN98" i="1"/>
  <c r="AN97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<sst xmlns="http://schemas.openxmlformats.org/spreadsheetml/2006/main" count="2388" uniqueCount="399">
  <si>
    <t>Export Komplet</t>
  </si>
  <si>
    <t/>
  </si>
  <si>
    <t>2.0</t>
  </si>
  <si>
    <t>False</t>
  </si>
  <si>
    <t>{e495d90b-2b5d-4b6a-a7cb-5e8e07726731}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</si>
  <si>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</si>
  <si>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</si>
  <si>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</si>
  <si>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</si>
  <si>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</si>
  <si>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</si>
  <si>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</si>
  <si>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2023_01A</t>
  </si>
  <si>
    <t>Stavba:</t>
  </si>
  <si>
    <t>Rekonštrukcia viacúčelového športového areálu v Brusne</t>
  </si>
  <si>
    <t>JKSO:</t>
  </si>
  <si>
    <t>KS:</t>
  </si>
  <si>
    <t>Miesto:</t>
  </si>
  <si>
    <t>BRUSNO</t>
  </si>
  <si>
    <t>Dátum:</t>
  </si>
  <si>
    <t>13. 1. 2023</t>
  </si>
  <si>
    <t>Objednávateľ:</t>
  </si>
  <si>
    <t>IČO:</t>
  </si>
  <si>
    <t>Obec Brusno</t>
  </si>
  <si>
    <t>IČ DPH:</t>
  </si>
  <si>
    <t>Zhotoviteľ:</t>
  </si>
  <si>
    <t xml:space="preserve"> 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</si>
  <si>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</si>
  <si>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</si>
  <si>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</si>
  <si>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</si>
  <si>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</si>
  <si>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</si>
  <si>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</si>
  <si>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</si>
  <si>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</si>
  <si>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</si>
  <si>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</si>
  <si>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</si>
  <si>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</si>
  <si>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</si>
  <si>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</si>
  <si>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</si>
  <si>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</si>
  <si>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</si>
  <si>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</si>
  <si>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</si>
  <si>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</si>
  <si>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</si>
  <si>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</si>
  <si>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</si>
  <si>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</si>
  <si>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</si>
  <si>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</si>
  <si>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</si>
  <si>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</si>
  <si>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</si>
  <si>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</si>
  <si>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</si>
  <si>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</si>
  <si>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</si>
  <si>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</si>
  <si>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</si>
  <si>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</si>
  <si>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</si>
  <si>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</si>
  <si>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</si>
  <si>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</si>
  <si>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</si>
  <si>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</si>
  <si>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</si>
  <si>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</si>
  <si>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</si>
  <si>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</si>
  <si>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</si>
  <si>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</si>
  <si>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</si>
  <si>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Multifunkčné ihrisko</t>
  </si>
  <si>
    <t>STA</t>
  </si>
  <si>
    <t>1</t>
  </si>
  <si>
    <t>{cad4e121-610a-47d5-a12a-b81d8788e9a9}</t>
  </si>
  <si>
    <t>SO-02</t>
  </si>
  <si>
    <t>{ef65e7e2-fc9f-4faa-952e-f6c1a99d8836}</t>
  </si>
  <si>
    <t>SO-03</t>
  </si>
  <si>
    <t>Spevnené plochy</t>
  </si>
  <si>
    <t>{ec28a901-65c9-4d9f-8f4a-8c1e7599ba6a}</t>
  </si>
  <si>
    <t>SO-04</t>
  </si>
  <si>
    <t>Oplotenie</t>
  </si>
  <si>
    <t>{684af8c0-15a9-4091-9729-2b4f266c7d6b}</t>
  </si>
  <si>
    <t>KRYCÍ LIST ROZPOČTU</t>
  </si>
  <si>
    <t>Objekt:</t>
  </si>
  <si>
    <t>SO-01 - Multifunkčné ihrisko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</si>
  <si>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</si>
  <si>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</si>
  <si>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</si>
  <si>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</si>
  <si>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</si>
  <si>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</si>
  <si>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</si>
  <si>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</si>
  <si>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</si>
  <si>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</si>
  <si>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</t>
  </si>
  <si>
    <t xml:space="preserve">    76 - Športový povrch</t>
  </si>
  <si>
    <t xml:space="preserve">    767 - Športové príslušenstvo</t>
  </si>
  <si>
    <t xml:space="preserve">      3 - Mantinelový systém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</si>
  <si>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</si>
  <si>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</si>
  <si>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</si>
  <si>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</si>
  <si>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</si>
  <si>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</si>
  <si>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</si>
  <si>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</si>
  <si>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</si>
  <si>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</si>
  <si>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</si>
  <si>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</si>
  <si>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</si>
  <si>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</si>
  <si>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</si>
  <si>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</si>
  <si>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</si>
  <si>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</t>
  </si>
  <si>
    <t>Výkop nezapaženej jamy v hornine 3, do 100 m3    pätky oplotenia a športoveho naradia</t>
  </si>
  <si>
    <t>m3</t>
  </si>
  <si>
    <t>4</t>
  </si>
  <si>
    <t>2</t>
  </si>
  <si>
    <t>132201101</t>
  </si>
  <si>
    <t>Výkop ryhy do šírky 600 mm v horn.3 do 100 m3 pre drenáž</t>
  </si>
  <si>
    <t>3</t>
  </si>
  <si>
    <t>162501122</t>
  </si>
  <si>
    <t>Vodorovné premiestnenie výkopku po spevnenej ceste z horniny tr.1-4, nad 100 do 1000 m3 na vzdialenosť do 3000 m</t>
  </si>
  <si>
    <t>6</t>
  </si>
  <si>
    <t>167101102</t>
  </si>
  <si>
    <t>Nakladanie neuľahnutého výkopku z hornín tr.1-4 nad 100 do 1000 m3</t>
  </si>
  <si>
    <t>8</t>
  </si>
  <si>
    <t>5</t>
  </si>
  <si>
    <t>2115211110</t>
  </si>
  <si>
    <t>Obsyp trativodov  kamenivom jemným drveným frakcie 8-16</t>
  </si>
  <si>
    <t>10</t>
  </si>
  <si>
    <t>M</t>
  </si>
  <si>
    <t>583310001200</t>
  </si>
  <si>
    <t>Kamenivo ťažené hrubé frakcia 8-16 mm, STN EN 12620 + A1</t>
  </si>
  <si>
    <t>t</t>
  </si>
  <si>
    <t>12</t>
  </si>
  <si>
    <t>7</t>
  </si>
  <si>
    <t>211971110</t>
  </si>
  <si>
    <t>Zhotovenie opláštenia výplne z geotextílie, v ryhe alebo v záreze so stenami šikmými o skl. do 1:2,5</t>
  </si>
  <si>
    <t>m2</t>
  </si>
  <si>
    <t>14</t>
  </si>
  <si>
    <t>693110001100</t>
  </si>
  <si>
    <t>Geotextília polypropylénová Tatratex GTX N PP 200, šírka 0,7-3,5 m, dĺžka 20-60-120 m, hrúbka 1,68 mm, netkaná, MIVA</t>
  </si>
  <si>
    <t>16</t>
  </si>
  <si>
    <t>9</t>
  </si>
  <si>
    <t>212752124</t>
  </si>
  <si>
    <t>Trativody z flexodrenážnych rúr DN 80</t>
  </si>
  <si>
    <t>m</t>
  </si>
  <si>
    <t>18</t>
  </si>
  <si>
    <t>212752125</t>
  </si>
  <si>
    <t>Trativody z flexodrenážnych rúr DN 100</t>
  </si>
  <si>
    <t>11</t>
  </si>
  <si>
    <t>564201111.1</t>
  </si>
  <si>
    <t>Podklad alebo podsyp zo štrkopiesku fr.0-4 s rozprestretím, vlhčením a zhutnením, po zhutnení hr. 30 mm</t>
  </si>
  <si>
    <t>22</t>
  </si>
  <si>
    <t>583310000900</t>
  </si>
  <si>
    <t>Kamenivo ťažené hrubé frakcia 0-4 mm, STN EN 12620 + A1</t>
  </si>
  <si>
    <t>24</t>
  </si>
  <si>
    <t>13</t>
  </si>
  <si>
    <t>100004212.S22</t>
  </si>
  <si>
    <t>Hutnenie zrovnanej pláne ihriska jedným pojazdom valca do 600 mm</t>
  </si>
  <si>
    <t>26</t>
  </si>
  <si>
    <t>275311116</t>
  </si>
  <si>
    <t>Základové pätky  z betónu prostého trC16/20. Podla PD  pätky</t>
  </si>
  <si>
    <t>28</t>
  </si>
  <si>
    <t>15</t>
  </si>
  <si>
    <t>338171122</t>
  </si>
  <si>
    <t>Osadzovanie stĺpika oceľového plotového výšky do 6 m so zabetónovaním do vopred vykopaných dier</t>
  </si>
  <si>
    <t>ks</t>
  </si>
  <si>
    <t>30</t>
  </si>
  <si>
    <t>141410002300</t>
  </si>
  <si>
    <t>Rúra oceľová bezšvová závitová 2" pozinkovaná, (60,3x3,2mm )  +20% stratné</t>
  </si>
  <si>
    <t>32</t>
  </si>
  <si>
    <t>17</t>
  </si>
  <si>
    <t>2834100049000</t>
  </si>
  <si>
    <t>Krytky PVC na ukončenie profilu 60,3x3,2</t>
  </si>
  <si>
    <t>34</t>
  </si>
  <si>
    <t>894431111</t>
  </si>
  <si>
    <t>Montáž revíznej šachty z PVC, DN 200/100 (DN šachty/DN potr. vedenia), hl. 850 do 1200 mm</t>
  </si>
  <si>
    <t>36</t>
  </si>
  <si>
    <t>19</t>
  </si>
  <si>
    <t>286610037600</t>
  </si>
  <si>
    <t>Kontrolná preplachovacia šachta  DN 200-X,revíznej šachte</t>
  </si>
  <si>
    <t>38</t>
  </si>
  <si>
    <t>113107111.S4</t>
  </si>
  <si>
    <t>Odstránenie krytu športovej plochy ,v ploche do 1000m2</t>
  </si>
  <si>
    <t>40</t>
  </si>
  <si>
    <t>21</t>
  </si>
  <si>
    <t>130901121</t>
  </si>
  <si>
    <t>Búranie konštrukcií z prostého betónu , (povodné patky sportového náradia)</t>
  </si>
  <si>
    <t>42</t>
  </si>
  <si>
    <t>Komunikácie</t>
  </si>
  <si>
    <t>564201111</t>
  </si>
  <si>
    <t>Podklad alebo podsyp zo štrkopiesku s rozprestretím, vlhčením a zhutnením, po zhutnení hr. 40 mm</t>
  </si>
  <si>
    <t>44</t>
  </si>
  <si>
    <t>23</t>
  </si>
  <si>
    <t>589100011</t>
  </si>
  <si>
    <t>Položenie športového povrchu polyuretánového farebného EPDM</t>
  </si>
  <si>
    <t>46</t>
  </si>
  <si>
    <t>284170001100.S12</t>
  </si>
  <si>
    <t>Športový povrch polyuretánový EPDM , hrúbka 10 mm, červeny</t>
  </si>
  <si>
    <t>48</t>
  </si>
  <si>
    <t>25</t>
  </si>
  <si>
    <t>589100012</t>
  </si>
  <si>
    <t>Položenie športového povrchu - vyrovnávacia podložka SBR+štrk (4-8mm)</t>
  </si>
  <si>
    <t>50</t>
  </si>
  <si>
    <t>284170000100.S12</t>
  </si>
  <si>
    <t>Polyuretánový povrch SBR granulát + štrk (4-8mm), čierna, hrubka 35mm</t>
  </si>
  <si>
    <t>52</t>
  </si>
  <si>
    <t>Ostatné konštrukcie a práce-búranie</t>
  </si>
  <si>
    <t>27</t>
  </si>
  <si>
    <t>944944803.S1</t>
  </si>
  <si>
    <t>Demontáž ochrannej siete ihriska s príslušenstvom</t>
  </si>
  <si>
    <t>54</t>
  </si>
  <si>
    <t>979089612</t>
  </si>
  <si>
    <t>Poplatok za skladovanie - sportový povrch (17 09), ostatné</t>
  </si>
  <si>
    <t>56</t>
  </si>
  <si>
    <t>29</t>
  </si>
  <si>
    <t>171209002</t>
  </si>
  <si>
    <t>Poplatok za skladovanie - zemina a kamenivo (17 05) ostatné</t>
  </si>
  <si>
    <t>58</t>
  </si>
  <si>
    <t>2353700001001</t>
  </si>
  <si>
    <t>D+M AL Bránka na futbal 3x2 so sieťou s okom 45x45mm</t>
  </si>
  <si>
    <t>60</t>
  </si>
  <si>
    <t>31</t>
  </si>
  <si>
    <t>9599471110</t>
  </si>
  <si>
    <t>montáž futbalovej bránky s vypletením siete</t>
  </si>
  <si>
    <t>62</t>
  </si>
  <si>
    <t>2353700001002</t>
  </si>
  <si>
    <t>D+M Multifunkčné stĺpiky s príslušenstvom na volejbal (sieť , napináky )</t>
  </si>
  <si>
    <t>pár</t>
  </si>
  <si>
    <t>64</t>
  </si>
  <si>
    <t>33</t>
  </si>
  <si>
    <t>2353700001003</t>
  </si>
  <si>
    <t>Tenisové stĺpiky s púzdrami , tenisová sieť , závažie , páska , tyčky pre dvojhru</t>
  </si>
  <si>
    <t>komplet</t>
  </si>
  <si>
    <t>66</t>
  </si>
  <si>
    <t>99</t>
  </si>
  <si>
    <t>Presun hmôt HSV</t>
  </si>
  <si>
    <t>998222012</t>
  </si>
  <si>
    <t>Presun hmôt na spevnených plochách s krytom z kameniva (8233, 8235) pre akékoľvek dľžky</t>
  </si>
  <si>
    <t>68</t>
  </si>
  <si>
    <t>PSV</t>
  </si>
  <si>
    <t>Práce a dodávky</t>
  </si>
  <si>
    <t>76</t>
  </si>
  <si>
    <t>Športový povrch</t>
  </si>
  <si>
    <t>35</t>
  </si>
  <si>
    <t>5891000071</t>
  </si>
  <si>
    <t>Čiarovanie umeleho povrchu na tenis, volejbal a minifutbal</t>
  </si>
  <si>
    <t>bm</t>
  </si>
  <si>
    <t>70</t>
  </si>
  <si>
    <t>767</t>
  </si>
  <si>
    <t>Športové príslušenstvo</t>
  </si>
  <si>
    <t>Mantinelový systém</t>
  </si>
  <si>
    <t>709210000100</t>
  </si>
  <si>
    <t>Sieť ochranná, oká 45x45 mm , hr. 3mm , výška 4m, PE , farba zelená + 3% rezerva</t>
  </si>
  <si>
    <t>72</t>
  </si>
  <si>
    <t>37</t>
  </si>
  <si>
    <t>767249110</t>
  </si>
  <si>
    <t>Montáž ochrannej sieťe vrátane príslušenstva ,karabínky,  objímky , spojky , napínaky , lanká , atď( práca vo výške vrátane lešenia montáž a demontáž )</t>
  </si>
  <si>
    <t>74</t>
  </si>
  <si>
    <t>3098000015000</t>
  </si>
  <si>
    <t>Spojovací materál pre uchytenie sietí</t>
  </si>
  <si>
    <t>sub</t>
  </si>
  <si>
    <t xml:space="preserve">    2 - Zakladanie</t>
  </si>
  <si>
    <t>Výkop nezapaženej jamy v hornine 3, do 100 m3    pätky fitness a šport naradia</t>
  </si>
  <si>
    <t>Výkop ryhy do šírky 600 mm v horn.3 do 100 m3 pre obrubníky a drenáž</t>
  </si>
  <si>
    <t>133201101</t>
  </si>
  <si>
    <t>Výkop šachty zapaženej, hornina 3 do 100 m3   vsakovacia jama</t>
  </si>
  <si>
    <t>171201202</t>
  </si>
  <si>
    <t>Uloženie sypaniny na skládky nad 100 do 1000 m3</t>
  </si>
  <si>
    <t>181006114</t>
  </si>
  <si>
    <t>Rozprestretie zemín schopných zúrodnenia v rovine a v sklone do 1:5, pri hr. vrstvy nad 0,20 do 0,30 m</t>
  </si>
  <si>
    <t>Zakladanie</t>
  </si>
  <si>
    <t>211521111</t>
  </si>
  <si>
    <t>Výplň vsakovacej jamy kamenivom hrubým drveným frakcie 16-32</t>
  </si>
  <si>
    <t>583310001700</t>
  </si>
  <si>
    <t>Kamenivo ťažené hrubé frakcia 16-32 mm, STN EN 13242 + A1</t>
  </si>
  <si>
    <t>Obsyp vsakovacej jamy  kamenivom jemným drveným frakcie 8-16</t>
  </si>
  <si>
    <t>2115211110.1</t>
  </si>
  <si>
    <t>583310001200.2</t>
  </si>
  <si>
    <t>Montáž revíznej šachty z PVC, DN 200/400 , hl. 850 do 1200 mm</t>
  </si>
  <si>
    <t>286610037600.S400</t>
  </si>
  <si>
    <t>Kontrolná preplachovacia šachta  DN 400, kontrolna šachta vsakovacej jamy</t>
  </si>
  <si>
    <t>284170001100.S3</t>
  </si>
  <si>
    <t>Športový povrch polyuretánový EPDM , hrúbka 10 mm, zeleny</t>
  </si>
  <si>
    <t>284170001100.S4</t>
  </si>
  <si>
    <t>Športový povrch polyuretánový EPDM , hrúbka 10 mm, modry</t>
  </si>
  <si>
    <t>286120012600</t>
  </si>
  <si>
    <t>D+M rúra PVC DN 200 so zabetonovaním (pätky na športové prislušenstvo)</t>
  </si>
  <si>
    <t>Základové pätky  z betónu prostého tr. C 16/20  pätky</t>
  </si>
  <si>
    <t>Podklad alebo podsyp zo štrkopiesku fr.0-4 s rozprestretím, vlhčením a zhutnením, po zhutnení hr. 20 mm</t>
  </si>
  <si>
    <t>583310000600</t>
  </si>
  <si>
    <t>Kamenivo ťažené drobné frakcia 0-4 mm, STN EN 12620 + A1</t>
  </si>
  <si>
    <t>564231111</t>
  </si>
  <si>
    <t>Podklad alebo podsyp zo štrkopiesku fr.0-32 s rozprestretím, vlhčením a zhutnením, po zhutnení hr. 100 mm</t>
  </si>
  <si>
    <t>583310001200.1</t>
  </si>
  <si>
    <t>Kamenivo ťažené hrubé frakcia 0-32 mm</t>
  </si>
  <si>
    <t>564751112</t>
  </si>
  <si>
    <t>Podklad alebo kryt z kameniva hrubého drveného veľ. 32-63 mm s rozprestretím a zhutn.hr. 200 mm</t>
  </si>
  <si>
    <t>583310002000</t>
  </si>
  <si>
    <t>Kamenivo ťažené hrubé frakcia 32-63 mm, STN EN 13242 + A1</t>
  </si>
  <si>
    <t>589117113.S6</t>
  </si>
  <si>
    <t>Odstránenie krytov antukových hr. do 200 mm</t>
  </si>
  <si>
    <t>917862112</t>
  </si>
  <si>
    <t>Osadenie chodník. obrubníka betónového stojatého do lôžka z betónu prosteho tr. C 16/20 s bočnou oporou</t>
  </si>
  <si>
    <t>592170003500</t>
  </si>
  <si>
    <t>Obrubník SEMMELROCK rovný, lxšxv 1000x100x200 mm, sivá</t>
  </si>
  <si>
    <t>918101112</t>
  </si>
  <si>
    <t>Lôžko pod obrubníkyzo štrkopiesku, po zhutnení hr 50mm</t>
  </si>
  <si>
    <t>39</t>
  </si>
  <si>
    <t>78</t>
  </si>
  <si>
    <t>936106211</t>
  </si>
  <si>
    <t>Montáž vonkajších fitness prvkov z kovových prvkov skladaných na mieste, osadené do betónových pätiek</t>
  </si>
  <si>
    <t>súb.</t>
  </si>
  <si>
    <t>80</t>
  </si>
  <si>
    <t>41</t>
  </si>
  <si>
    <t>553570027500.1</t>
  </si>
  <si>
    <t>Zostava Fitness - Posilňovanie rúk (hrudnik, ramená)</t>
  </si>
  <si>
    <t>82</t>
  </si>
  <si>
    <t>553570028000.1</t>
  </si>
  <si>
    <t>Zostava Fitness - Veslovací trenažer</t>
  </si>
  <si>
    <t>84</t>
  </si>
  <si>
    <t>43</t>
  </si>
  <si>
    <t>553570029000</t>
  </si>
  <si>
    <t>Zostava Fitness - Eliptický trenažer</t>
  </si>
  <si>
    <t>86</t>
  </si>
  <si>
    <t>553570029700</t>
  </si>
  <si>
    <t>Zostava Fitness - Trenažér chodze</t>
  </si>
  <si>
    <t>88</t>
  </si>
  <si>
    <t>45</t>
  </si>
  <si>
    <t>90</t>
  </si>
  <si>
    <t>553560000100.S17</t>
  </si>
  <si>
    <t>Lavička parková dlžky 1650 mm, bez operadla</t>
  </si>
  <si>
    <t>92</t>
  </si>
  <si>
    <t>47</t>
  </si>
  <si>
    <t>2353700001002.S3</t>
  </si>
  <si>
    <t>D+M Bedmintonové stĺpiky s príslušenstvom (+sieť )</t>
  </si>
  <si>
    <t>94</t>
  </si>
  <si>
    <t>553560000100.S18</t>
  </si>
  <si>
    <t>Lavička parková dlžky 1650 mm, s operadlom</t>
  </si>
  <si>
    <t>96</t>
  </si>
  <si>
    <t>SO-03 - Spevnené plochy</t>
  </si>
  <si>
    <t>113106612</t>
  </si>
  <si>
    <t>Rozoberanie zámkovej dlažby všetkých druhov v ploche nad 20 m2,  -0,26000t</t>
  </si>
  <si>
    <t>113202111</t>
  </si>
  <si>
    <t>Vytrhanie obrúb kamenných, s vybúraním lôžka, z krajníkov alebo obrubníkov stojatých,  -0,14500t</t>
  </si>
  <si>
    <t>Kamenivo ťažené hrubé frakcia 4-8 mm, STN EN 12620 + A1</t>
  </si>
  <si>
    <t>583310004200</t>
  </si>
  <si>
    <t>Kamenivo ťažené hrubé drvené frakcia 0-63 mm, STN EN 13242 + A1</t>
  </si>
  <si>
    <t>564231112</t>
  </si>
  <si>
    <t>Podklad alebo podsyp z kameniva s rozprestretím, vlhčením a zhutnením, pod zámkovu dlažbu</t>
  </si>
  <si>
    <t>596911112.S1</t>
  </si>
  <si>
    <t>Kladenie zámkovej dlažby hr. 6 cm pre peších nad 20 m2 so zriadením lôžka z kameniva</t>
  </si>
  <si>
    <t>592460016700</t>
  </si>
  <si>
    <t>Dlažba betónová SEMMELROCK PASTELLA, rozmer 100x200x60 mm, svetlosivá</t>
  </si>
  <si>
    <t>936941314.S1</t>
  </si>
  <si>
    <t>Montáž drevostavby sportovej infrastruktúry - sklad športového náradia a materiálu</t>
  </si>
  <si>
    <t>AE310a-ZD</t>
  </si>
  <si>
    <t>SO-04 - Oplotenie</t>
  </si>
  <si>
    <t>PSV - Práce a dodávky PSV</t>
  </si>
  <si>
    <t xml:space="preserve">    767 - Konštrukcie doplnkové kovové</t>
  </si>
  <si>
    <t>Práce a dodávky PSV</t>
  </si>
  <si>
    <t>Konštrukcie doplnkové kovové</t>
  </si>
  <si>
    <t>767911130</t>
  </si>
  <si>
    <t>Montáž oplotenia strojového pletiva, s výškou nad 1,6 m</t>
  </si>
  <si>
    <t>313290002900</t>
  </si>
  <si>
    <t>Pletivo pozinkované pletené štvorhranné GALVEX, oko 60 mm, drôt d 2 mm, vxl 2x25 m, bez napínacieho drôtu, DIRICKX</t>
  </si>
  <si>
    <t>767912130</t>
  </si>
  <si>
    <t>Montáž napínacieho drôtu</t>
  </si>
  <si>
    <t>156140002500</t>
  </si>
  <si>
    <t>Drôt napínací pozinkovaný d 3,5 mm, dĺžka 78 m, DIRICKX</t>
  </si>
  <si>
    <t>553510009400</t>
  </si>
  <si>
    <t>Napinák Galva č. 2 pozinkovaný pre napínanie pletiva s napínacím drôtom</t>
  </si>
  <si>
    <t>767920220</t>
  </si>
  <si>
    <t>Montáž vrát a vrátok k oploteniu osadzovaných na stĺpiky oceľové, s plochou jednotlivo nad 2 do 4 m2</t>
  </si>
  <si>
    <t>553510010100</t>
  </si>
  <si>
    <t>Bránka  jednokrídlová, šxv 1,35x2,00 m, úprava zinok výplň jokel 50x50mm</t>
  </si>
  <si>
    <t>767920240</t>
  </si>
  <si>
    <t>Montáž vrát a vrátok k oploteniu osadzovaných na stĺpiky oceľové, s plochou jednotlivo nad 6 do 8 m2</t>
  </si>
  <si>
    <t>553410061000.S4</t>
  </si>
  <si>
    <t>Vráta dvojkrídlové, oceľový profil s výplňou z pletiva, uchytené o oceľový stlp, rozmer v3xdl4m</t>
  </si>
  <si>
    <t>Osadzovanie stĺpika, vzpery z oceľového profilu plotového, výšky do 6 m so zabetónovaním do vopred vykopaných dier (stlpik oplotenia 19ks a vzpera 8ks)</t>
  </si>
  <si>
    <t>Rúra oceľová bezšvová závitová 2" pozinkovaná, (60,3x3,2mm )  +20% stratné (stlpik oplotenia a vzpera)</t>
  </si>
  <si>
    <t>SO-02 - Viacúčelová športová plocha</t>
  </si>
  <si>
    <t>Viacúčelová športová plocha</t>
  </si>
  <si>
    <t>ArchitektiSKA s.r.o.</t>
  </si>
  <si>
    <t xml:space="preserve"> BRUSNO</t>
  </si>
  <si>
    <t>DREVOSTAVBA - Sklad športového náradia s
prestrešením 8 m x 3 m
- vnútorný priestor (domček) 5 m x 3 m
- terasa 3 m x 3 m
- výška 220 - 230 cm (bez strechy)
- sedlová strecha nad plochou 8 m x 3 m
(spoločne prekrývajúca vnútorný priestor (domček) a terasu)
- steny a ostrešenie zo SM dreva, hr. 40 mm -
45 mm
- 1 ks uzamykateľné dvere, výška 190 cm - 
200 cm
- 2 ks okno 60 cm x 90 cm zo strany od multifunkčného ihriska
- drevo opatrené ochranným náterom
(transparent, resp. hnedý odtieň)
- strešná krytina - asfaltový šindeľ čiernej
(tmavej ) farby, odkvapový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</si>
</sst>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</font>
    <font>
      <i/>
      <sz val="8"/>
      <color rgb="FF0000FF"/>
      <name val="Trebuchet MS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Q11" sqref="Q11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92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85" t="s">
        <v>12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R5" s="16"/>
      <c r="BS5" s="13" t="s">
        <v>6</v>
      </c>
    </row>
    <row r="6" spans="1:74" ht="36.9" customHeight="1">
      <c r="B6" s="16"/>
      <c r="D6" s="21" t="s">
        <v>13</v>
      </c>
      <c r="K6" s="187" t="s">
        <v>14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K10" s="20" t="s">
        <v>23</v>
      </c>
      <c r="AK10" s="22" t="s">
        <v>22</v>
      </c>
      <c r="AN10" s="20" t="s">
        <v>1</v>
      </c>
      <c r="AR10" s="16"/>
      <c r="BS10" s="13" t="s">
        <v>6</v>
      </c>
    </row>
    <row r="11" spans="1:74" ht="18.45" customHeight="1">
      <c r="B11" s="16"/>
      <c r="AK11" s="22" t="s">
        <v>24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K16" s="161" t="s">
        <v>396</v>
      </c>
      <c r="AK16" s="22" t="s">
        <v>22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26</v>
      </c>
      <c r="AK17" s="22" t="s">
        <v>24</v>
      </c>
      <c r="AN17" s="20" t="s">
        <v>1</v>
      </c>
      <c r="AR17" s="16"/>
      <c r="BS17" s="13" t="s">
        <v>28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K19" s="20"/>
      <c r="AK19" s="22" t="s">
        <v>22</v>
      </c>
      <c r="AN19" s="20"/>
      <c r="AR19" s="16"/>
      <c r="BS19" s="13" t="s">
        <v>6</v>
      </c>
    </row>
    <row r="20" spans="2:71" ht="18.45" customHeight="1">
      <c r="B20" s="16"/>
      <c r="AK20" s="22" t="s">
        <v>24</v>
      </c>
      <c r="AN20" s="20" t="s">
        <v>1</v>
      </c>
      <c r="AR20" s="16"/>
      <c r="BS20" s="13" t="s">
        <v>28</v>
      </c>
    </row>
    <row r="21" spans="2:71" ht="6.9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9">
        <f>ROUND(AG94,2)</f>
        <v>0</v>
      </c>
      <c r="AL26" s="190"/>
      <c r="AM26" s="190"/>
      <c r="AN26" s="190"/>
      <c r="AO26" s="190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91" t="s">
        <v>32</v>
      </c>
      <c r="M28" s="191"/>
      <c r="N28" s="191"/>
      <c r="O28" s="191"/>
      <c r="P28" s="191"/>
      <c r="W28" s="191" t="s">
        <v>33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34</v>
      </c>
      <c r="AL28" s="191"/>
      <c r="AM28" s="191"/>
      <c r="AN28" s="191"/>
      <c r="AO28" s="191"/>
      <c r="AR28" s="25"/>
    </row>
    <row r="29" spans="2:71" s="2" customFormat="1" ht="14.4" customHeight="1">
      <c r="B29" s="29"/>
      <c r="D29" s="22" t="s">
        <v>35</v>
      </c>
      <c r="F29" s="30" t="s">
        <v>36</v>
      </c>
      <c r="L29" s="193">
        <v>0.2</v>
      </c>
      <c r="M29" s="194"/>
      <c r="N29" s="194"/>
      <c r="O29" s="194"/>
      <c r="P29" s="194"/>
      <c r="Q29" s="31"/>
      <c r="R29" s="31"/>
      <c r="S29" s="31"/>
      <c r="T29" s="31"/>
      <c r="U29" s="31"/>
      <c r="V29" s="31"/>
      <c r="W29" s="195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F29" s="31"/>
      <c r="AG29" s="31"/>
      <c r="AH29" s="31"/>
      <c r="AI29" s="31"/>
      <c r="AJ29" s="31"/>
      <c r="AK29" s="195">
        <f>ROUND(AV94, 2)</f>
        <v>0</v>
      </c>
      <c r="AL29" s="194"/>
      <c r="AM29" s="194"/>
      <c r="AN29" s="194"/>
      <c r="AO29" s="194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37</v>
      </c>
      <c r="L30" s="182">
        <v>0.2</v>
      </c>
      <c r="M30" s="183"/>
      <c r="N30" s="183"/>
      <c r="O30" s="183"/>
      <c r="P30" s="183"/>
      <c r="W30" s="184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4">
        <f>ROUND(AW94, 2)</f>
        <v>0</v>
      </c>
      <c r="AL30" s="183"/>
      <c r="AM30" s="183"/>
      <c r="AN30" s="183"/>
      <c r="AO30" s="183"/>
      <c r="AR30" s="29"/>
    </row>
    <row r="31" spans="2:71" s="2" customFormat="1" ht="14.4" hidden="1" customHeight="1">
      <c r="B31" s="29"/>
      <c r="F31" s="22" t="s">
        <v>38</v>
      </c>
      <c r="L31" s="182">
        <v>0.2</v>
      </c>
      <c r="M31" s="183"/>
      <c r="N31" s="183"/>
      <c r="O31" s="183"/>
      <c r="P31" s="183"/>
      <c r="W31" s="184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4">
        <v>0</v>
      </c>
      <c r="AL31" s="183"/>
      <c r="AM31" s="183"/>
      <c r="AN31" s="183"/>
      <c r="AO31" s="183"/>
      <c r="AR31" s="29"/>
    </row>
    <row r="32" spans="2:71" s="2" customFormat="1" ht="14.4" hidden="1" customHeight="1">
      <c r="B32" s="29"/>
      <c r="F32" s="22" t="s">
        <v>39</v>
      </c>
      <c r="L32" s="182">
        <v>0.2</v>
      </c>
      <c r="M32" s="183"/>
      <c r="N32" s="183"/>
      <c r="O32" s="183"/>
      <c r="P32" s="183"/>
      <c r="W32" s="184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4">
        <v>0</v>
      </c>
      <c r="AL32" s="183"/>
      <c r="AM32" s="183"/>
      <c r="AN32" s="183"/>
      <c r="AO32" s="183"/>
      <c r="AR32" s="29"/>
    </row>
    <row r="33" spans="2:52" s="2" customFormat="1" ht="14.4" hidden="1" customHeight="1">
      <c r="B33" s="29"/>
      <c r="F33" s="30" t="s">
        <v>40</v>
      </c>
      <c r="L33" s="193">
        <v>0</v>
      </c>
      <c r="M33" s="194"/>
      <c r="N33" s="194"/>
      <c r="O33" s="194"/>
      <c r="P33" s="194"/>
      <c r="Q33" s="31"/>
      <c r="R33" s="31"/>
      <c r="S33" s="31"/>
      <c r="T33" s="31"/>
      <c r="U33" s="31"/>
      <c r="V33" s="31"/>
      <c r="W33" s="195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F33" s="31"/>
      <c r="AG33" s="31"/>
      <c r="AH33" s="31"/>
      <c r="AI33" s="31"/>
      <c r="AJ33" s="31"/>
      <c r="AK33" s="195">
        <v>0</v>
      </c>
      <c r="AL33" s="194"/>
      <c r="AM33" s="194"/>
      <c r="AN33" s="194"/>
      <c r="AO33" s="194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5.95" customHeight="1">
      <c r="B35" s="25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199" t="s">
        <v>43</v>
      </c>
      <c r="Y35" s="197"/>
      <c r="Z35" s="197"/>
      <c r="AA35" s="197"/>
      <c r="AB35" s="197"/>
      <c r="AC35" s="35"/>
      <c r="AD35" s="35"/>
      <c r="AE35" s="35"/>
      <c r="AF35" s="35"/>
      <c r="AG35" s="35"/>
      <c r="AH35" s="35"/>
      <c r="AI35" s="35"/>
      <c r="AJ35" s="35"/>
      <c r="AK35" s="196">
        <f>SUM(AK26:AK33)</f>
        <v>0</v>
      </c>
      <c r="AL35" s="197"/>
      <c r="AM35" s="197"/>
      <c r="AN35" s="197"/>
      <c r="AO35" s="198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9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46</v>
      </c>
      <c r="AI60" s="27"/>
      <c r="AJ60" s="27"/>
      <c r="AK60" s="27"/>
      <c r="AL60" s="27"/>
      <c r="AM60" s="39" t="s">
        <v>47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9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46</v>
      </c>
      <c r="AI75" s="27"/>
      <c r="AJ75" s="27"/>
      <c r="AK75" s="27"/>
      <c r="AL75" s="27"/>
      <c r="AM75" s="39" t="s">
        <v>47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50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2023_01A</v>
      </c>
      <c r="AR84" s="44"/>
    </row>
    <row r="85" spans="1:91" s="4" customFormat="1" ht="36.9" customHeight="1">
      <c r="B85" s="45"/>
      <c r="C85" s="46" t="s">
        <v>13</v>
      </c>
      <c r="L85" s="163" t="str">
        <f>K6</f>
        <v>Rekonštrukcia viacúčelového športového areálu v Brusne</v>
      </c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>BRUSNO</v>
      </c>
      <c r="AI87" s="22" t="s">
        <v>19</v>
      </c>
      <c r="AM87" s="165" t="str">
        <f>IF(AN8= "","",AN8)</f>
        <v>13. 1. 2023</v>
      </c>
      <c r="AN87" s="165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21</v>
      </c>
      <c r="L89" s="3" t="str">
        <f>IF(K10= "","",K10)</f>
        <v>Obec Brusno</v>
      </c>
      <c r="AI89" s="22" t="s">
        <v>27</v>
      </c>
      <c r="AM89" s="166" t="s">
        <v>396</v>
      </c>
      <c r="AN89" s="167"/>
      <c r="AO89" s="167"/>
      <c r="AP89" s="167"/>
      <c r="AR89" s="25"/>
      <c r="AS89" s="168" t="s">
        <v>51</v>
      </c>
      <c r="AT89" s="16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5"/>
      <c r="C90" s="22" t="s">
        <v>25</v>
      </c>
      <c r="L90" s="3" t="str">
        <f>IF(E14="","",E14)</f>
        <v xml:space="preserve"> </v>
      </c>
      <c r="AI90" s="22" t="s">
        <v>29</v>
      </c>
      <c r="AM90" s="166" t="str">
        <f>IF(K19="","",K19)</f>
        <v/>
      </c>
      <c r="AN90" s="167"/>
      <c r="AO90" s="167"/>
      <c r="AP90" s="167"/>
      <c r="AR90" s="25"/>
      <c r="AS90" s="170"/>
      <c r="AT90" s="171"/>
      <c r="BD90" s="51"/>
    </row>
    <row r="91" spans="1:91" s="1" customFormat="1" ht="10.95" customHeight="1">
      <c r="B91" s="25"/>
      <c r="AR91" s="25"/>
      <c r="AS91" s="170"/>
      <c r="AT91" s="171"/>
      <c r="BD91" s="51"/>
    </row>
    <row r="92" spans="1:91" s="1" customFormat="1" ht="29.25" customHeight="1">
      <c r="B92" s="25"/>
      <c r="C92" s="172" t="s">
        <v>52</v>
      </c>
      <c r="D92" s="173"/>
      <c r="E92" s="173"/>
      <c r="F92" s="173"/>
      <c r="G92" s="173"/>
      <c r="H92" s="52"/>
      <c r="I92" s="174" t="s">
        <v>53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6" t="s">
        <v>54</v>
      </c>
      <c r="AH92" s="173"/>
      <c r="AI92" s="173"/>
      <c r="AJ92" s="173"/>
      <c r="AK92" s="173"/>
      <c r="AL92" s="173"/>
      <c r="AM92" s="173"/>
      <c r="AN92" s="174" t="s">
        <v>55</v>
      </c>
      <c r="AO92" s="173"/>
      <c r="AP92" s="175"/>
      <c r="AQ92" s="53" t="s">
        <v>56</v>
      </c>
      <c r="AR92" s="25"/>
      <c r="AS92" s="54" t="s">
        <v>57</v>
      </c>
      <c r="AT92" s="55" t="s">
        <v>58</v>
      </c>
      <c r="AU92" s="55" t="s">
        <v>59</v>
      </c>
      <c r="AV92" s="55" t="s">
        <v>60</v>
      </c>
      <c r="AW92" s="55" t="s">
        <v>61</v>
      </c>
      <c r="AX92" s="55" t="s">
        <v>62</v>
      </c>
      <c r="AY92" s="55" t="s">
        <v>63</v>
      </c>
      <c r="AZ92" s="55" t="s">
        <v>64</v>
      </c>
      <c r="BA92" s="55" t="s">
        <v>65</v>
      </c>
      <c r="BB92" s="55" t="s">
        <v>66</v>
      </c>
      <c r="BC92" s="55" t="s">
        <v>67</v>
      </c>
      <c r="BD92" s="56" t="s">
        <v>68</v>
      </c>
    </row>
    <row r="93" spans="1:91" s="1" customFormat="1" ht="10.95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8"/>
      <c r="C94" s="59" t="s">
        <v>69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0">
        <f>ROUND(SUM(AG95:AG98),2)</f>
        <v>0</v>
      </c>
      <c r="AH94" s="180"/>
      <c r="AI94" s="180"/>
      <c r="AJ94" s="180"/>
      <c r="AK94" s="180"/>
      <c r="AL94" s="180"/>
      <c r="AM94" s="180"/>
      <c r="AN94" s="181">
        <f>SUM(AG94,AT94)</f>
        <v>0</v>
      </c>
      <c r="AO94" s="181"/>
      <c r="AP94" s="181"/>
      <c r="AQ94" s="62" t="s">
        <v>1</v>
      </c>
      <c r="AR94" s="58"/>
      <c r="AS94" s="63">
        <f>ROUND(SUM(AS95:AS98),2)</f>
        <v>0</v>
      </c>
      <c r="AT94" s="64">
        <f>ROUND(SUM(AV94:AW94),2)</f>
        <v>0</v>
      </c>
      <c r="AU94" s="65">
        <f>ROUND(SUM(AU95:AU98),5)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ROUND(SUM(AZ95:AZ98),2)</f>
        <v>0</v>
      </c>
      <c r="BA94" s="64">
        <f>ROUND(SUM(BA95:BA98),2)</f>
        <v>0</v>
      </c>
      <c r="BB94" s="64">
        <f>ROUND(SUM(BB95:BB98),2)</f>
        <v>0</v>
      </c>
      <c r="BC94" s="64">
        <f>ROUND(SUM(BC95:BC98),2)</f>
        <v>0</v>
      </c>
      <c r="BD94" s="66">
        <f>ROUND(SUM(BD95:BD98),2)</f>
        <v>0</v>
      </c>
      <c r="BS94" s="67" t="s">
        <v>70</v>
      </c>
      <c r="BT94" s="67" t="s">
        <v>71</v>
      </c>
      <c r="BU94" s="68" t="s">
        <v>72</v>
      </c>
      <c r="BV94" s="67" t="s">
        <v>73</v>
      </c>
      <c r="BW94" s="67" t="s">
        <v>4</v>
      </c>
      <c r="BX94" s="67" t="s">
        <v>74</v>
      </c>
      <c r="CL94" s="67" t="s">
        <v>1</v>
      </c>
    </row>
    <row r="95" spans="1:91" s="6" customFormat="1" ht="16.5" customHeight="1">
      <c r="A95" s="69" t="s">
        <v>75</v>
      </c>
      <c r="B95" s="70"/>
      <c r="C95" s="71"/>
      <c r="D95" s="179" t="s">
        <v>76</v>
      </c>
      <c r="E95" s="179"/>
      <c r="F95" s="179"/>
      <c r="G95" s="179"/>
      <c r="H95" s="179"/>
      <c r="I95" s="72"/>
      <c r="J95" s="179" t="s">
        <v>77</v>
      </c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7">
        <f>'SO-01 - Multifunkčné ihrisko'!J30</f>
        <v>0</v>
      </c>
      <c r="AH95" s="178"/>
      <c r="AI95" s="178"/>
      <c r="AJ95" s="178"/>
      <c r="AK95" s="178"/>
      <c r="AL95" s="178"/>
      <c r="AM95" s="178"/>
      <c r="AN95" s="177">
        <f>SUM(AG95,AT95)</f>
        <v>0</v>
      </c>
      <c r="AO95" s="178"/>
      <c r="AP95" s="178"/>
      <c r="AQ95" s="73" t="s">
        <v>78</v>
      </c>
      <c r="AR95" s="70"/>
      <c r="AS95" s="74">
        <v>0</v>
      </c>
      <c r="AT95" s="75">
        <f>ROUND(SUM(AV95:AW95),2)</f>
        <v>0</v>
      </c>
      <c r="AU95" s="76">
        <f>'SO-01 - Multifunkčné ihrisko'!P125</f>
        <v>0</v>
      </c>
      <c r="AV95" s="75">
        <f>'SO-01 - Multifunkčné ihrisko'!J33</f>
        <v>0</v>
      </c>
      <c r="AW95" s="75">
        <f>'SO-01 - Multifunkčné ihrisko'!J34</f>
        <v>0</v>
      </c>
      <c r="AX95" s="75">
        <f>'SO-01 - Multifunkčné ihrisko'!J35</f>
        <v>0</v>
      </c>
      <c r="AY95" s="75">
        <f>'SO-01 - Multifunkčné ihrisko'!J36</f>
        <v>0</v>
      </c>
      <c r="AZ95" s="75">
        <f>'SO-01 - Multifunkčné ihrisko'!F33</f>
        <v>0</v>
      </c>
      <c r="BA95" s="75">
        <f>'SO-01 - Multifunkčné ihrisko'!F34</f>
        <v>0</v>
      </c>
      <c r="BB95" s="75">
        <f>'SO-01 - Multifunkčné ihrisko'!F35</f>
        <v>0</v>
      </c>
      <c r="BC95" s="75">
        <f>'SO-01 - Multifunkčné ihrisko'!F36</f>
        <v>0</v>
      </c>
      <c r="BD95" s="77">
        <f>'SO-01 - Multifunkčné ihrisko'!F37</f>
        <v>0</v>
      </c>
      <c r="BT95" s="78" t="s">
        <v>79</v>
      </c>
      <c r="BV95" s="78" t="s">
        <v>73</v>
      </c>
      <c r="BW95" s="78" t="s">
        <v>80</v>
      </c>
      <c r="BX95" s="78" t="s">
        <v>4</v>
      </c>
      <c r="CL95" s="78" t="s">
        <v>1</v>
      </c>
      <c r="CM95" s="78" t="s">
        <v>71</v>
      </c>
    </row>
    <row r="96" spans="1:91" s="6" customFormat="1" ht="16.5" customHeight="1">
      <c r="A96" s="69" t="s">
        <v>75</v>
      </c>
      <c r="B96" s="70"/>
      <c r="C96" s="71"/>
      <c r="D96" s="179" t="s">
        <v>81</v>
      </c>
      <c r="E96" s="179"/>
      <c r="F96" s="179"/>
      <c r="G96" s="179"/>
      <c r="H96" s="179"/>
      <c r="I96" s="72"/>
      <c r="J96" s="179" t="s">
        <v>395</v>
      </c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7">
        <f>'SO-02 - Viacúčelová šport...'!J30</f>
        <v>0</v>
      </c>
      <c r="AH96" s="178"/>
      <c r="AI96" s="178"/>
      <c r="AJ96" s="178"/>
      <c r="AK96" s="178"/>
      <c r="AL96" s="178"/>
      <c r="AM96" s="178"/>
      <c r="AN96" s="177">
        <f>SUM(AG96,AT96)</f>
        <v>0</v>
      </c>
      <c r="AO96" s="178"/>
      <c r="AP96" s="178"/>
      <c r="AQ96" s="73" t="s">
        <v>78</v>
      </c>
      <c r="AR96" s="70"/>
      <c r="AS96" s="74">
        <v>0</v>
      </c>
      <c r="AT96" s="75">
        <f>ROUND(SUM(AV96:AW96),2)</f>
        <v>0</v>
      </c>
      <c r="AU96" s="76">
        <f>'SO-02 - Viacúčelová šport...'!P124</f>
        <v>0</v>
      </c>
      <c r="AV96" s="75">
        <f>'SO-02 - Viacúčelová šport...'!J33</f>
        <v>0</v>
      </c>
      <c r="AW96" s="75">
        <f>'SO-02 - Viacúčelová šport...'!J34</f>
        <v>0</v>
      </c>
      <c r="AX96" s="75">
        <f>'SO-02 - Viacúčelová šport...'!J35</f>
        <v>0</v>
      </c>
      <c r="AY96" s="75">
        <f>'SO-02 - Viacúčelová šport...'!J36</f>
        <v>0</v>
      </c>
      <c r="AZ96" s="75">
        <f>'SO-02 - Viacúčelová šport...'!F33</f>
        <v>0</v>
      </c>
      <c r="BA96" s="75">
        <f>'SO-02 - Viacúčelová šport...'!F34</f>
        <v>0</v>
      </c>
      <c r="BB96" s="75">
        <f>'SO-02 - Viacúčelová šport...'!F35</f>
        <v>0</v>
      </c>
      <c r="BC96" s="75">
        <f>'SO-02 - Viacúčelová šport...'!F36</f>
        <v>0</v>
      </c>
      <c r="BD96" s="77">
        <f>'SO-02 - Viacúčelová šport...'!F37</f>
        <v>0</v>
      </c>
      <c r="BT96" s="78" t="s">
        <v>79</v>
      </c>
      <c r="BV96" s="78" t="s">
        <v>73</v>
      </c>
      <c r="BW96" s="78" t="s">
        <v>82</v>
      </c>
      <c r="BX96" s="78" t="s">
        <v>4</v>
      </c>
      <c r="CL96" s="78" t="s">
        <v>1</v>
      </c>
      <c r="CM96" s="78" t="s">
        <v>71</v>
      </c>
    </row>
    <row r="97" spans="1:91" s="6" customFormat="1" ht="16.5" customHeight="1">
      <c r="A97" s="69" t="s">
        <v>75</v>
      </c>
      <c r="B97" s="70"/>
      <c r="C97" s="71"/>
      <c r="D97" s="179" t="s">
        <v>83</v>
      </c>
      <c r="E97" s="179"/>
      <c r="F97" s="179"/>
      <c r="G97" s="179"/>
      <c r="H97" s="179"/>
      <c r="I97" s="72"/>
      <c r="J97" s="179" t="s">
        <v>84</v>
      </c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7">
        <f>'SO-03 - Spevnené plochy'!J30</f>
        <v>0</v>
      </c>
      <c r="AH97" s="178"/>
      <c r="AI97" s="178"/>
      <c r="AJ97" s="178"/>
      <c r="AK97" s="178"/>
      <c r="AL97" s="178"/>
      <c r="AM97" s="178"/>
      <c r="AN97" s="177">
        <f>SUM(AG97,AT97)</f>
        <v>0</v>
      </c>
      <c r="AO97" s="178"/>
      <c r="AP97" s="178"/>
      <c r="AQ97" s="73" t="s">
        <v>78</v>
      </c>
      <c r="AR97" s="70"/>
      <c r="AS97" s="74">
        <v>0</v>
      </c>
      <c r="AT97" s="75">
        <f>ROUND(SUM(AV97:AW97),2)</f>
        <v>0</v>
      </c>
      <c r="AU97" s="76">
        <f>'SO-03 - Spevnené plochy'!P121</f>
        <v>0</v>
      </c>
      <c r="AV97" s="75">
        <f>'SO-03 - Spevnené plochy'!J33</f>
        <v>0</v>
      </c>
      <c r="AW97" s="75">
        <f>'SO-03 - Spevnené plochy'!J34</f>
        <v>0</v>
      </c>
      <c r="AX97" s="75">
        <f>'SO-03 - Spevnené plochy'!J35</f>
        <v>0</v>
      </c>
      <c r="AY97" s="75">
        <f>'SO-03 - Spevnené plochy'!J36</f>
        <v>0</v>
      </c>
      <c r="AZ97" s="75">
        <f>'SO-03 - Spevnené plochy'!F33</f>
        <v>0</v>
      </c>
      <c r="BA97" s="75">
        <f>'SO-03 - Spevnené plochy'!F34</f>
        <v>0</v>
      </c>
      <c r="BB97" s="75">
        <f>'SO-03 - Spevnené plochy'!F35</f>
        <v>0</v>
      </c>
      <c r="BC97" s="75">
        <f>'SO-03 - Spevnené plochy'!F36</f>
        <v>0</v>
      </c>
      <c r="BD97" s="77">
        <f>'SO-03 - Spevnené plochy'!F37</f>
        <v>0</v>
      </c>
      <c r="BT97" s="78" t="s">
        <v>79</v>
      </c>
      <c r="BV97" s="78" t="s">
        <v>73</v>
      </c>
      <c r="BW97" s="78" t="s">
        <v>85</v>
      </c>
      <c r="BX97" s="78" t="s">
        <v>4</v>
      </c>
      <c r="CL97" s="78" t="s">
        <v>1</v>
      </c>
      <c r="CM97" s="78" t="s">
        <v>71</v>
      </c>
    </row>
    <row r="98" spans="1:91" s="6" customFormat="1" ht="16.5" customHeight="1">
      <c r="A98" s="69" t="s">
        <v>75</v>
      </c>
      <c r="B98" s="70"/>
      <c r="C98" s="71"/>
      <c r="D98" s="179" t="s">
        <v>86</v>
      </c>
      <c r="E98" s="179"/>
      <c r="F98" s="179"/>
      <c r="G98" s="179"/>
      <c r="H98" s="179"/>
      <c r="I98" s="72"/>
      <c r="J98" s="179" t="s">
        <v>87</v>
      </c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7">
        <f>'SO-04 - Oplotenie'!J30</f>
        <v>0</v>
      </c>
      <c r="AH98" s="178"/>
      <c r="AI98" s="178"/>
      <c r="AJ98" s="178"/>
      <c r="AK98" s="178"/>
      <c r="AL98" s="178"/>
      <c r="AM98" s="178"/>
      <c r="AN98" s="177">
        <f>SUM(AG98,AT98)</f>
        <v>0</v>
      </c>
      <c r="AO98" s="178"/>
      <c r="AP98" s="178"/>
      <c r="AQ98" s="73" t="s">
        <v>78</v>
      </c>
      <c r="AR98" s="70"/>
      <c r="AS98" s="79">
        <v>0</v>
      </c>
      <c r="AT98" s="80">
        <f>ROUND(SUM(AV98:AW98),2)</f>
        <v>0</v>
      </c>
      <c r="AU98" s="81">
        <f>'SO-04 - Oplotenie'!P120</f>
        <v>0</v>
      </c>
      <c r="AV98" s="80">
        <f>'SO-04 - Oplotenie'!J33</f>
        <v>0</v>
      </c>
      <c r="AW98" s="80">
        <f>'SO-04 - Oplotenie'!J34</f>
        <v>0</v>
      </c>
      <c r="AX98" s="80">
        <f>'SO-04 - Oplotenie'!J35</f>
        <v>0</v>
      </c>
      <c r="AY98" s="80">
        <f>'SO-04 - Oplotenie'!J36</f>
        <v>0</v>
      </c>
      <c r="AZ98" s="80">
        <f>'SO-04 - Oplotenie'!F33</f>
        <v>0</v>
      </c>
      <c r="BA98" s="80">
        <f>'SO-04 - Oplotenie'!F34</f>
        <v>0</v>
      </c>
      <c r="BB98" s="80">
        <f>'SO-04 - Oplotenie'!F35</f>
        <v>0</v>
      </c>
      <c r="BC98" s="80">
        <f>'SO-04 - Oplotenie'!F36</f>
        <v>0</v>
      </c>
      <c r="BD98" s="82">
        <f>'SO-04 - Oplotenie'!F37</f>
        <v>0</v>
      </c>
      <c r="BT98" s="78" t="s">
        <v>79</v>
      </c>
      <c r="BV98" s="78" t="s">
        <v>73</v>
      </c>
      <c r="BW98" s="78" t="s">
        <v>88</v>
      </c>
      <c r="BX98" s="78" t="s">
        <v>4</v>
      </c>
      <c r="CL98" s="78" t="s">
        <v>1</v>
      </c>
      <c r="CM98" s="78" t="s">
        <v>71</v>
      </c>
    </row>
    <row r="99" spans="1:91" s="1" customFormat="1" ht="30" customHeight="1">
      <c r="B99" s="25"/>
      <c r="AR99" s="25"/>
    </row>
    <row r="100" spans="1:91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25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5" location="'SO-01 - Multifunkčné ihrisko'!C2" display="/" xr:uid="{00000000-0004-0000-0000-000000000000}"/>
    <hyperlink ref="A96" location="'SO-02 - Viacúčelová šport...'!C2" display="/" xr:uid="{00000000-0004-0000-0000-000001000000}"/>
    <hyperlink ref="A97" location="'SO-03 - Spevnené plochy'!C2" display="/" xr:uid="{00000000-0004-0000-0000-000002000000}"/>
    <hyperlink ref="A98" location="'SO-04 - Oplotenie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3"/>
  <sheetViews>
    <sheetView showGridLines="0" topLeftCell="A113" workbookViewId="0">
      <selection activeCell="W128" sqref="W12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80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" customHeight="1">
      <c r="B4" s="16"/>
      <c r="D4" s="17" t="s">
        <v>89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1" t="str">
        <f>'Rekapitulácia stavby'!K6</f>
        <v>Rekonštrukcia viacúčelového športového areálu v Brusne</v>
      </c>
      <c r="F7" s="202"/>
      <c r="G7" s="202"/>
      <c r="H7" s="202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63" t="s">
        <v>91</v>
      </c>
      <c r="F9" s="200"/>
      <c r="G9" s="200"/>
      <c r="H9" s="20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13. 1. 2023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21</v>
      </c>
      <c r="F14" s="20" t="str">
        <f>IF('Rekapitulácia stavby'!K10="","",'Rekapitulácia stavby'!K10)</f>
        <v>Obec Brusno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5" t="str">
        <f>'Rekapitulácia stavby'!E14</f>
        <v xml:space="preserve"> </v>
      </c>
      <c r="F18" s="185"/>
      <c r="G18" s="185"/>
      <c r="H18" s="185"/>
      <c r="I18" s="22" t="s">
        <v>24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27</v>
      </c>
      <c r="F20" s="162" t="s">
        <v>396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F23" s="20" t="str">
        <f>IF('Rekapitulácia stavby'!K19="","",'Rekapitulácia stavby'!K19)</f>
        <v/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31</v>
      </c>
      <c r="J30" s="61">
        <f>ROUND(J125,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86" t="s">
        <v>35</v>
      </c>
      <c r="E33" s="30" t="s">
        <v>36</v>
      </c>
      <c r="F33" s="87">
        <f>ROUND((SUM(BE125:BE172)),  2)</f>
        <v>0</v>
      </c>
      <c r="G33" s="88"/>
      <c r="H33" s="88"/>
      <c r="I33" s="89">
        <v>0.2</v>
      </c>
      <c r="J33" s="87">
        <f>ROUND(((SUM(BE125:BE172))*I33),  2)</f>
        <v>0</v>
      </c>
      <c r="L33" s="25"/>
    </row>
    <row r="34" spans="2:12" s="1" customFormat="1" ht="14.4" customHeight="1">
      <c r="B34" s="25"/>
      <c r="E34" s="30" t="s">
        <v>37</v>
      </c>
      <c r="F34" s="90">
        <f>ROUND((SUM(BF125:BF172)),  2)</f>
        <v>0</v>
      </c>
      <c r="I34" s="91">
        <v>0.2</v>
      </c>
      <c r="J34" s="90">
        <f>ROUND(((SUM(BF125:BF172))*I34),  2)</f>
        <v>0</v>
      </c>
      <c r="L34" s="25"/>
    </row>
    <row r="35" spans="2:12" s="1" customFormat="1" ht="14.4" hidden="1" customHeight="1">
      <c r="B35" s="25"/>
      <c r="E35" s="22" t="s">
        <v>38</v>
      </c>
      <c r="F35" s="90">
        <f>ROUND((SUM(BG125:BG172)),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90">
        <f>ROUND((SUM(BH125:BH172)),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40</v>
      </c>
      <c r="F37" s="87">
        <f>ROUND((SUM(BI125:BI172)),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41</v>
      </c>
      <c r="E39" s="52"/>
      <c r="F39" s="52"/>
      <c r="G39" s="94" t="s">
        <v>42</v>
      </c>
      <c r="H39" s="95" t="s">
        <v>43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46</v>
      </c>
      <c r="E61" s="27"/>
      <c r="F61" s="98" t="s">
        <v>47</v>
      </c>
      <c r="G61" s="39" t="s">
        <v>46</v>
      </c>
      <c r="H61" s="27"/>
      <c r="I61" s="27"/>
      <c r="J61" s="99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46</v>
      </c>
      <c r="E76" s="27"/>
      <c r="F76" s="98" t="s">
        <v>47</v>
      </c>
      <c r="G76" s="39" t="s">
        <v>46</v>
      </c>
      <c r="H76" s="27"/>
      <c r="I76" s="27"/>
      <c r="J76" s="99" t="s">
        <v>47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92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201" t="str">
        <f>E7</f>
        <v>Rekonštrukcia viacúčelového športového areálu v Brusne</v>
      </c>
      <c r="F85" s="202"/>
      <c r="G85" s="202"/>
      <c r="H85" s="202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63" t="str">
        <f>E9</f>
        <v>SO-01 - Multifunkčné ihrisko</v>
      </c>
      <c r="F87" s="200"/>
      <c r="G87" s="200"/>
      <c r="H87" s="200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BRUSNO</v>
      </c>
      <c r="I89" s="22" t="s">
        <v>19</v>
      </c>
      <c r="J89" s="48" t="str">
        <f>IF(J12="","",J12)</f>
        <v>13. 1. 2023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21</v>
      </c>
      <c r="F91" s="20" t="str">
        <f>F14</f>
        <v>Obec Brusno</v>
      </c>
      <c r="I91" s="22" t="s">
        <v>27</v>
      </c>
      <c r="J91" s="23" t="s">
        <v>396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F23</f>
        <v/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95</v>
      </c>
      <c r="J96" s="61">
        <f>J125</f>
        <v>0</v>
      </c>
      <c r="L96" s="25"/>
      <c r="AU96" s="13" t="s">
        <v>96</v>
      </c>
    </row>
    <row r="97" spans="2:12" s="8" customFormat="1" ht="24.9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95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95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J149</f>
        <v>0</v>
      </c>
      <c r="L99" s="107"/>
    </row>
    <row r="100" spans="2:12" s="9" customFormat="1" ht="19.95" customHeight="1">
      <c r="B100" s="107"/>
      <c r="D100" s="108" t="s">
        <v>100</v>
      </c>
      <c r="E100" s="109"/>
      <c r="F100" s="109"/>
      <c r="G100" s="109"/>
      <c r="H100" s="109"/>
      <c r="I100" s="109"/>
      <c r="J100" s="110">
        <f>J155</f>
        <v>0</v>
      </c>
      <c r="L100" s="107"/>
    </row>
    <row r="101" spans="2:12" s="9" customFormat="1" ht="19.95" customHeight="1">
      <c r="B101" s="107"/>
      <c r="D101" s="108" t="s">
        <v>101</v>
      </c>
      <c r="E101" s="109"/>
      <c r="F101" s="109"/>
      <c r="G101" s="109"/>
      <c r="H101" s="109"/>
      <c r="I101" s="109"/>
      <c r="J101" s="110">
        <f>J163</f>
        <v>0</v>
      </c>
      <c r="L101" s="107"/>
    </row>
    <row r="102" spans="2:12" s="8" customFormat="1" ht="24.9" customHeight="1">
      <c r="B102" s="103"/>
      <c r="D102" s="104" t="s">
        <v>102</v>
      </c>
      <c r="E102" s="105"/>
      <c r="F102" s="105"/>
      <c r="G102" s="105"/>
      <c r="H102" s="105"/>
      <c r="I102" s="105"/>
      <c r="J102" s="106">
        <f>J165</f>
        <v>0</v>
      </c>
      <c r="L102" s="103"/>
    </row>
    <row r="103" spans="2:12" s="9" customFormat="1" ht="19.95" customHeight="1">
      <c r="B103" s="107"/>
      <c r="D103" s="108" t="s">
        <v>103</v>
      </c>
      <c r="E103" s="109"/>
      <c r="F103" s="109"/>
      <c r="G103" s="109"/>
      <c r="H103" s="109"/>
      <c r="I103" s="109"/>
      <c r="J103" s="110">
        <f>J166</f>
        <v>0</v>
      </c>
      <c r="L103" s="107"/>
    </row>
    <row r="104" spans="2:12" s="9" customFormat="1" ht="19.95" customHeight="1">
      <c r="B104" s="107"/>
      <c r="D104" s="108" t="s">
        <v>104</v>
      </c>
      <c r="E104" s="109"/>
      <c r="F104" s="109"/>
      <c r="G104" s="109"/>
      <c r="H104" s="109"/>
      <c r="I104" s="109"/>
      <c r="J104" s="110">
        <f>J168</f>
        <v>0</v>
      </c>
      <c r="L104" s="107"/>
    </row>
    <row r="105" spans="2:12" s="9" customFormat="1" ht="14.85" customHeight="1">
      <c r="B105" s="107"/>
      <c r="D105" s="108" t="s">
        <v>105</v>
      </c>
      <c r="E105" s="109"/>
      <c r="F105" s="109"/>
      <c r="G105" s="109"/>
      <c r="H105" s="109"/>
      <c r="I105" s="109"/>
      <c r="J105" s="110">
        <f>J169</f>
        <v>0</v>
      </c>
      <c r="L105" s="107"/>
    </row>
    <row r="106" spans="2:12" s="1" customFormat="1" ht="21.75" customHeight="1">
      <c r="B106" s="25"/>
      <c r="L106" s="25"/>
    </row>
    <row r="107" spans="2:12" s="1" customFormat="1" ht="6.9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11" spans="2:12" s="1" customFormat="1" ht="6.9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12" s="1" customFormat="1" ht="24.9" customHeight="1">
      <c r="B112" s="25"/>
      <c r="C112" s="17" t="s">
        <v>106</v>
      </c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13</v>
      </c>
      <c r="L114" s="25"/>
    </row>
    <row r="115" spans="2:65" s="1" customFormat="1" ht="16.5" customHeight="1">
      <c r="B115" s="25"/>
      <c r="E115" s="201" t="str">
        <f>E7</f>
        <v>Rekonštrukcia viacúčelového športového areálu v Brusne</v>
      </c>
      <c r="F115" s="202"/>
      <c r="G115" s="202"/>
      <c r="H115" s="202"/>
      <c r="L115" s="25"/>
    </row>
    <row r="116" spans="2:65" s="1" customFormat="1" ht="12" customHeight="1">
      <c r="B116" s="25"/>
      <c r="C116" s="22" t="s">
        <v>90</v>
      </c>
      <c r="L116" s="25"/>
    </row>
    <row r="117" spans="2:65" s="1" customFormat="1" ht="16.5" customHeight="1">
      <c r="B117" s="25"/>
      <c r="E117" s="163" t="str">
        <f>E9</f>
        <v>SO-01 - Multifunkčné ihrisko</v>
      </c>
      <c r="F117" s="200"/>
      <c r="G117" s="200"/>
      <c r="H117" s="200"/>
      <c r="L117" s="25"/>
    </row>
    <row r="118" spans="2:65" s="1" customFormat="1" ht="6.9" customHeight="1">
      <c r="B118" s="25"/>
      <c r="L118" s="25"/>
    </row>
    <row r="119" spans="2:65" s="1" customFormat="1" ht="12" customHeight="1">
      <c r="B119" s="25"/>
      <c r="C119" s="22" t="s">
        <v>17</v>
      </c>
      <c r="F119" s="20" t="str">
        <f>F12</f>
        <v>BRUSNO</v>
      </c>
      <c r="I119" s="22" t="s">
        <v>19</v>
      </c>
      <c r="J119" s="48" t="str">
        <f>IF(J12="","",J12)</f>
        <v>13. 1. 2023</v>
      </c>
      <c r="L119" s="25"/>
    </row>
    <row r="120" spans="2:65" s="1" customFormat="1" ht="6.9" customHeight="1">
      <c r="B120" s="25"/>
      <c r="L120" s="25"/>
    </row>
    <row r="121" spans="2:65" s="1" customFormat="1" ht="15.15" customHeight="1">
      <c r="B121" s="25"/>
      <c r="C121" s="22" t="s">
        <v>21</v>
      </c>
      <c r="F121" s="20" t="str">
        <f>F14</f>
        <v>Obec Brusno</v>
      </c>
      <c r="I121" s="22" t="s">
        <v>27</v>
      </c>
      <c r="J121" s="23" t="s">
        <v>396</v>
      </c>
      <c r="L121" s="25"/>
    </row>
    <row r="122" spans="2:65" s="1" customFormat="1" ht="15.15" customHeight="1">
      <c r="B122" s="25"/>
      <c r="C122" s="22" t="s">
        <v>25</v>
      </c>
      <c r="F122" s="20" t="str">
        <f>IF(E18="","",E18)</f>
        <v xml:space="preserve"> </v>
      </c>
      <c r="I122" s="22" t="s">
        <v>29</v>
      </c>
      <c r="J122" s="23" t="str">
        <f>F23</f>
        <v/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11"/>
      <c r="C124" s="112" t="s">
        <v>107</v>
      </c>
      <c r="D124" s="113" t="s">
        <v>56</v>
      </c>
      <c r="E124" s="113" t="s">
        <v>52</v>
      </c>
      <c r="F124" s="113" t="s">
        <v>53</v>
      </c>
      <c r="G124" s="113" t="s">
        <v>108</v>
      </c>
      <c r="H124" s="113" t="s">
        <v>109</v>
      </c>
      <c r="I124" s="113" t="s">
        <v>110</v>
      </c>
      <c r="J124" s="114" t="s">
        <v>94</v>
      </c>
      <c r="K124" s="115" t="s">
        <v>111</v>
      </c>
      <c r="L124" s="111"/>
      <c r="M124" s="54" t="s">
        <v>1</v>
      </c>
      <c r="N124" s="55" t="s">
        <v>35</v>
      </c>
      <c r="O124" s="55" t="s">
        <v>112</v>
      </c>
      <c r="P124" s="55" t="s">
        <v>113</v>
      </c>
      <c r="Q124" s="55" t="s">
        <v>114</v>
      </c>
      <c r="R124" s="55" t="s">
        <v>115</v>
      </c>
      <c r="S124" s="55" t="s">
        <v>116</v>
      </c>
      <c r="T124" s="56" t="s">
        <v>117</v>
      </c>
    </row>
    <row r="125" spans="2:65" s="1" customFormat="1" ht="22.95" customHeight="1">
      <c r="B125" s="25"/>
      <c r="C125" s="59" t="s">
        <v>95</v>
      </c>
      <c r="J125" s="116">
        <f>BK125</f>
        <v>0</v>
      </c>
      <c r="L125" s="25"/>
      <c r="M125" s="57"/>
      <c r="N125" s="49"/>
      <c r="O125" s="49"/>
      <c r="P125" s="117">
        <f>P126+P165</f>
        <v>0</v>
      </c>
      <c r="Q125" s="49"/>
      <c r="R125" s="117">
        <f>R126+R165</f>
        <v>0</v>
      </c>
      <c r="S125" s="49"/>
      <c r="T125" s="118">
        <f>T126+T165</f>
        <v>0</v>
      </c>
      <c r="AT125" s="13" t="s">
        <v>70</v>
      </c>
      <c r="AU125" s="13" t="s">
        <v>96</v>
      </c>
      <c r="BK125" s="119">
        <f>BK126+BK165</f>
        <v>0</v>
      </c>
    </row>
    <row r="126" spans="2:65" s="11" customFormat="1" ht="25.95" customHeight="1">
      <c r="B126" s="120"/>
      <c r="D126" s="121" t="s">
        <v>70</v>
      </c>
      <c r="E126" s="122" t="s">
        <v>118</v>
      </c>
      <c r="F126" s="122" t="s">
        <v>119</v>
      </c>
      <c r="J126" s="123">
        <f>BK126</f>
        <v>0</v>
      </c>
      <c r="L126" s="120"/>
      <c r="M126" s="124"/>
      <c r="P126" s="125">
        <f>P127+P149+P155+P163</f>
        <v>0</v>
      </c>
      <c r="R126" s="125">
        <f>R127+R149+R155+R163</f>
        <v>0</v>
      </c>
      <c r="T126" s="126">
        <f>T127+T149+T155+T163</f>
        <v>0</v>
      </c>
      <c r="AR126" s="121" t="s">
        <v>79</v>
      </c>
      <c r="AT126" s="127" t="s">
        <v>70</v>
      </c>
      <c r="AU126" s="127" t="s">
        <v>71</v>
      </c>
      <c r="AY126" s="121" t="s">
        <v>120</v>
      </c>
      <c r="BK126" s="128">
        <f>BK127+BK149+BK155+BK163</f>
        <v>0</v>
      </c>
    </row>
    <row r="127" spans="2:65" s="11" customFormat="1" ht="22.95" customHeight="1">
      <c r="B127" s="120"/>
      <c r="D127" s="121" t="s">
        <v>70</v>
      </c>
      <c r="E127" s="129" t="s">
        <v>79</v>
      </c>
      <c r="F127" s="129" t="s">
        <v>121</v>
      </c>
      <c r="J127" s="130">
        <f>BK127</f>
        <v>0</v>
      </c>
      <c r="L127" s="120"/>
      <c r="M127" s="124"/>
      <c r="P127" s="125">
        <f>SUM(P128:P148)</f>
        <v>0</v>
      </c>
      <c r="R127" s="125">
        <f>SUM(R128:R148)</f>
        <v>0</v>
      </c>
      <c r="T127" s="126">
        <f>SUM(T128:T148)</f>
        <v>0</v>
      </c>
      <c r="AR127" s="121" t="s">
        <v>79</v>
      </c>
      <c r="AT127" s="127" t="s">
        <v>70</v>
      </c>
      <c r="AU127" s="127" t="s">
        <v>79</v>
      </c>
      <c r="AY127" s="121" t="s">
        <v>120</v>
      </c>
      <c r="BK127" s="128">
        <f>SUM(BK128:BK148)</f>
        <v>0</v>
      </c>
    </row>
    <row r="128" spans="2:65" s="1" customFormat="1" ht="24.15" customHeight="1">
      <c r="B128" s="131"/>
      <c r="C128" s="132" t="s">
        <v>79</v>
      </c>
      <c r="D128" s="132" t="s">
        <v>122</v>
      </c>
      <c r="E128" s="133" t="s">
        <v>123</v>
      </c>
      <c r="F128" s="134" t="s">
        <v>124</v>
      </c>
      <c r="G128" s="135" t="s">
        <v>125</v>
      </c>
      <c r="H128" s="136">
        <v>2.8</v>
      </c>
      <c r="I128" s="137">
        <v>0</v>
      </c>
      <c r="J128" s="137">
        <f t="shared" ref="J128:J148" si="0">ROUND(I128*H128,2)</f>
        <v>0</v>
      </c>
      <c r="K128" s="138"/>
      <c r="L128" s="25"/>
      <c r="M128" s="139" t="s">
        <v>1</v>
      </c>
      <c r="N128" s="140" t="s">
        <v>37</v>
      </c>
      <c r="O128" s="141">
        <v>0</v>
      </c>
      <c r="P128" s="141">
        <f t="shared" ref="P128:P148" si="1">O128*H128</f>
        <v>0</v>
      </c>
      <c r="Q128" s="141">
        <v>0</v>
      </c>
      <c r="R128" s="141">
        <f t="shared" ref="R128:R148" si="2">Q128*H128</f>
        <v>0</v>
      </c>
      <c r="S128" s="141">
        <v>0</v>
      </c>
      <c r="T128" s="142">
        <f t="shared" ref="T128:T148" si="3">S128*H128</f>
        <v>0</v>
      </c>
      <c r="AR128" s="143" t="s">
        <v>126</v>
      </c>
      <c r="AT128" s="143" t="s">
        <v>122</v>
      </c>
      <c r="AU128" s="143" t="s">
        <v>127</v>
      </c>
      <c r="AY128" s="13" t="s">
        <v>120</v>
      </c>
      <c r="BE128" s="144">
        <f t="shared" ref="BE128:BE148" si="4">IF(N128="základná",J128,0)</f>
        <v>0</v>
      </c>
      <c r="BF128" s="144">
        <f t="shared" ref="BF128:BF148" si="5">IF(N128="znížená",J128,0)</f>
        <v>0</v>
      </c>
      <c r="BG128" s="144">
        <f t="shared" ref="BG128:BG148" si="6">IF(N128="zákl. prenesená",J128,0)</f>
        <v>0</v>
      </c>
      <c r="BH128" s="144">
        <f t="shared" ref="BH128:BH148" si="7">IF(N128="zníž. prenesená",J128,0)</f>
        <v>0</v>
      </c>
      <c r="BI128" s="144">
        <f t="shared" ref="BI128:BI148" si="8">IF(N128="nulová",J128,0)</f>
        <v>0</v>
      </c>
      <c r="BJ128" s="13" t="s">
        <v>127</v>
      </c>
      <c r="BK128" s="144">
        <f t="shared" ref="BK128:BK148" si="9">ROUND(I128*H128,2)</f>
        <v>0</v>
      </c>
      <c r="BL128" s="13" t="s">
        <v>126</v>
      </c>
      <c r="BM128" s="143" t="s">
        <v>127</v>
      </c>
    </row>
    <row r="129" spans="2:65" s="1" customFormat="1" ht="24.15" customHeight="1">
      <c r="B129" s="131"/>
      <c r="C129" s="132" t="s">
        <v>127</v>
      </c>
      <c r="D129" s="132" t="s">
        <v>122</v>
      </c>
      <c r="E129" s="133" t="s">
        <v>128</v>
      </c>
      <c r="F129" s="134" t="s">
        <v>129</v>
      </c>
      <c r="G129" s="135" t="s">
        <v>125</v>
      </c>
      <c r="H129" s="136">
        <v>46.8</v>
      </c>
      <c r="I129" s="137">
        <v>0</v>
      </c>
      <c r="J129" s="137">
        <f t="shared" si="0"/>
        <v>0</v>
      </c>
      <c r="K129" s="138"/>
      <c r="L129" s="25"/>
      <c r="M129" s="139" t="s">
        <v>1</v>
      </c>
      <c r="N129" s="140" t="s">
        <v>37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126</v>
      </c>
      <c r="AT129" s="143" t="s">
        <v>122</v>
      </c>
      <c r="AU129" s="143" t="s">
        <v>127</v>
      </c>
      <c r="AY129" s="13" t="s">
        <v>120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127</v>
      </c>
      <c r="BK129" s="144">
        <f t="shared" si="9"/>
        <v>0</v>
      </c>
      <c r="BL129" s="13" t="s">
        <v>126</v>
      </c>
      <c r="BM129" s="143" t="s">
        <v>126</v>
      </c>
    </row>
    <row r="130" spans="2:65" s="1" customFormat="1" ht="37.950000000000003" customHeight="1">
      <c r="B130" s="131"/>
      <c r="C130" s="132" t="s">
        <v>130</v>
      </c>
      <c r="D130" s="132" t="s">
        <v>122</v>
      </c>
      <c r="E130" s="133" t="s">
        <v>131</v>
      </c>
      <c r="F130" s="134" t="s">
        <v>132</v>
      </c>
      <c r="G130" s="135" t="s">
        <v>125</v>
      </c>
      <c r="H130" s="136">
        <v>46.8</v>
      </c>
      <c r="I130" s="137">
        <v>0</v>
      </c>
      <c r="J130" s="137">
        <f t="shared" si="0"/>
        <v>0</v>
      </c>
      <c r="K130" s="138"/>
      <c r="L130" s="25"/>
      <c r="M130" s="139" t="s">
        <v>1</v>
      </c>
      <c r="N130" s="140" t="s">
        <v>37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126</v>
      </c>
      <c r="AT130" s="143" t="s">
        <v>122</v>
      </c>
      <c r="AU130" s="143" t="s">
        <v>127</v>
      </c>
      <c r="AY130" s="13" t="s">
        <v>120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127</v>
      </c>
      <c r="BK130" s="144">
        <f t="shared" si="9"/>
        <v>0</v>
      </c>
      <c r="BL130" s="13" t="s">
        <v>126</v>
      </c>
      <c r="BM130" s="143" t="s">
        <v>133</v>
      </c>
    </row>
    <row r="131" spans="2:65" s="1" customFormat="1" ht="24.15" customHeight="1">
      <c r="B131" s="131"/>
      <c r="C131" s="132" t="s">
        <v>126</v>
      </c>
      <c r="D131" s="132" t="s">
        <v>122</v>
      </c>
      <c r="E131" s="133" t="s">
        <v>134</v>
      </c>
      <c r="F131" s="134" t="s">
        <v>135</v>
      </c>
      <c r="G131" s="135" t="s">
        <v>125</v>
      </c>
      <c r="H131" s="136">
        <v>46.8</v>
      </c>
      <c r="I131" s="137">
        <v>0</v>
      </c>
      <c r="J131" s="137">
        <f t="shared" si="0"/>
        <v>0</v>
      </c>
      <c r="K131" s="138"/>
      <c r="L131" s="25"/>
      <c r="M131" s="139" t="s">
        <v>1</v>
      </c>
      <c r="N131" s="140" t="s">
        <v>37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126</v>
      </c>
      <c r="AT131" s="143" t="s">
        <v>122</v>
      </c>
      <c r="AU131" s="143" t="s">
        <v>127</v>
      </c>
      <c r="AY131" s="13" t="s">
        <v>120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127</v>
      </c>
      <c r="BK131" s="144">
        <f t="shared" si="9"/>
        <v>0</v>
      </c>
      <c r="BL131" s="13" t="s">
        <v>126</v>
      </c>
      <c r="BM131" s="143" t="s">
        <v>136</v>
      </c>
    </row>
    <row r="132" spans="2:65" s="1" customFormat="1" ht="24.15" customHeight="1">
      <c r="B132" s="131"/>
      <c r="C132" s="132" t="s">
        <v>137</v>
      </c>
      <c r="D132" s="132" t="s">
        <v>122</v>
      </c>
      <c r="E132" s="133" t="s">
        <v>138</v>
      </c>
      <c r="F132" s="134" t="s">
        <v>139</v>
      </c>
      <c r="G132" s="135" t="s">
        <v>125</v>
      </c>
      <c r="H132" s="136">
        <v>46.8</v>
      </c>
      <c r="I132" s="137">
        <v>0</v>
      </c>
      <c r="J132" s="137">
        <f t="shared" si="0"/>
        <v>0</v>
      </c>
      <c r="K132" s="138"/>
      <c r="L132" s="25"/>
      <c r="M132" s="139" t="s">
        <v>1</v>
      </c>
      <c r="N132" s="140" t="s">
        <v>37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126</v>
      </c>
      <c r="AT132" s="143" t="s">
        <v>122</v>
      </c>
      <c r="AU132" s="143" t="s">
        <v>127</v>
      </c>
      <c r="AY132" s="13" t="s">
        <v>120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127</v>
      </c>
      <c r="BK132" s="144">
        <f t="shared" si="9"/>
        <v>0</v>
      </c>
      <c r="BL132" s="13" t="s">
        <v>126</v>
      </c>
      <c r="BM132" s="143" t="s">
        <v>140</v>
      </c>
    </row>
    <row r="133" spans="2:65" s="1" customFormat="1" ht="24.15" customHeight="1">
      <c r="B133" s="131"/>
      <c r="C133" s="145" t="s">
        <v>133</v>
      </c>
      <c r="D133" s="145" t="s">
        <v>141</v>
      </c>
      <c r="E133" s="146" t="s">
        <v>142</v>
      </c>
      <c r="F133" s="147" t="s">
        <v>143</v>
      </c>
      <c r="G133" s="148" t="s">
        <v>144</v>
      </c>
      <c r="H133" s="149">
        <v>79.56</v>
      </c>
      <c r="I133" s="150">
        <v>0</v>
      </c>
      <c r="J133" s="150">
        <f t="shared" si="0"/>
        <v>0</v>
      </c>
      <c r="K133" s="151"/>
      <c r="L133" s="152"/>
      <c r="M133" s="153" t="s">
        <v>1</v>
      </c>
      <c r="N133" s="154" t="s">
        <v>37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136</v>
      </c>
      <c r="AT133" s="143" t="s">
        <v>141</v>
      </c>
      <c r="AU133" s="143" t="s">
        <v>127</v>
      </c>
      <c r="AY133" s="13" t="s">
        <v>120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127</v>
      </c>
      <c r="BK133" s="144">
        <f t="shared" si="9"/>
        <v>0</v>
      </c>
      <c r="BL133" s="13" t="s">
        <v>126</v>
      </c>
      <c r="BM133" s="143" t="s">
        <v>145</v>
      </c>
    </row>
    <row r="134" spans="2:65" s="1" customFormat="1" ht="33" customHeight="1">
      <c r="B134" s="131"/>
      <c r="C134" s="132" t="s">
        <v>146</v>
      </c>
      <c r="D134" s="132" t="s">
        <v>122</v>
      </c>
      <c r="E134" s="133" t="s">
        <v>147</v>
      </c>
      <c r="F134" s="134" t="s">
        <v>148</v>
      </c>
      <c r="G134" s="135" t="s">
        <v>149</v>
      </c>
      <c r="H134" s="136">
        <v>234</v>
      </c>
      <c r="I134" s="137">
        <v>0</v>
      </c>
      <c r="J134" s="137">
        <f t="shared" si="0"/>
        <v>0</v>
      </c>
      <c r="K134" s="138"/>
      <c r="L134" s="25"/>
      <c r="M134" s="139" t="s">
        <v>1</v>
      </c>
      <c r="N134" s="140" t="s">
        <v>37</v>
      </c>
      <c r="O134" s="141">
        <v>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126</v>
      </c>
      <c r="AT134" s="143" t="s">
        <v>122</v>
      </c>
      <c r="AU134" s="143" t="s">
        <v>127</v>
      </c>
      <c r="AY134" s="13" t="s">
        <v>120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127</v>
      </c>
      <c r="BK134" s="144">
        <f t="shared" si="9"/>
        <v>0</v>
      </c>
      <c r="BL134" s="13" t="s">
        <v>126</v>
      </c>
      <c r="BM134" s="143" t="s">
        <v>150</v>
      </c>
    </row>
    <row r="135" spans="2:65" s="1" customFormat="1" ht="37.950000000000003" customHeight="1">
      <c r="B135" s="131"/>
      <c r="C135" s="145" t="s">
        <v>136</v>
      </c>
      <c r="D135" s="145" t="s">
        <v>141</v>
      </c>
      <c r="E135" s="146" t="s">
        <v>151</v>
      </c>
      <c r="F135" s="147" t="s">
        <v>152</v>
      </c>
      <c r="G135" s="148" t="s">
        <v>149</v>
      </c>
      <c r="H135" s="149">
        <v>234</v>
      </c>
      <c r="I135" s="150">
        <v>0</v>
      </c>
      <c r="J135" s="150">
        <f t="shared" si="0"/>
        <v>0</v>
      </c>
      <c r="K135" s="151"/>
      <c r="L135" s="152"/>
      <c r="M135" s="153" t="s">
        <v>1</v>
      </c>
      <c r="N135" s="154" t="s">
        <v>37</v>
      </c>
      <c r="O135" s="141">
        <v>0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136</v>
      </c>
      <c r="AT135" s="143" t="s">
        <v>141</v>
      </c>
      <c r="AU135" s="143" t="s">
        <v>127</v>
      </c>
      <c r="AY135" s="13" t="s">
        <v>120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127</v>
      </c>
      <c r="BK135" s="144">
        <f t="shared" si="9"/>
        <v>0</v>
      </c>
      <c r="BL135" s="13" t="s">
        <v>126</v>
      </c>
      <c r="BM135" s="143" t="s">
        <v>153</v>
      </c>
    </row>
    <row r="136" spans="2:65" s="1" customFormat="1" ht="16.5" customHeight="1">
      <c r="B136" s="131"/>
      <c r="C136" s="132" t="s">
        <v>154</v>
      </c>
      <c r="D136" s="132" t="s">
        <v>122</v>
      </c>
      <c r="E136" s="133" t="s">
        <v>155</v>
      </c>
      <c r="F136" s="134" t="s">
        <v>156</v>
      </c>
      <c r="G136" s="135" t="s">
        <v>157</v>
      </c>
      <c r="H136" s="136">
        <v>98</v>
      </c>
      <c r="I136" s="137">
        <v>0</v>
      </c>
      <c r="J136" s="137">
        <f t="shared" si="0"/>
        <v>0</v>
      </c>
      <c r="K136" s="138"/>
      <c r="L136" s="25"/>
      <c r="M136" s="139" t="s">
        <v>1</v>
      </c>
      <c r="N136" s="140" t="s">
        <v>37</v>
      </c>
      <c r="O136" s="141">
        <v>0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126</v>
      </c>
      <c r="AT136" s="143" t="s">
        <v>122</v>
      </c>
      <c r="AU136" s="143" t="s">
        <v>127</v>
      </c>
      <c r="AY136" s="13" t="s">
        <v>120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127</v>
      </c>
      <c r="BK136" s="144">
        <f t="shared" si="9"/>
        <v>0</v>
      </c>
      <c r="BL136" s="13" t="s">
        <v>126</v>
      </c>
      <c r="BM136" s="143" t="s">
        <v>158</v>
      </c>
    </row>
    <row r="137" spans="2:65" s="1" customFormat="1" ht="16.5" customHeight="1">
      <c r="B137" s="131"/>
      <c r="C137" s="132" t="s">
        <v>140</v>
      </c>
      <c r="D137" s="132" t="s">
        <v>122</v>
      </c>
      <c r="E137" s="133" t="s">
        <v>159</v>
      </c>
      <c r="F137" s="134" t="s">
        <v>160</v>
      </c>
      <c r="G137" s="135" t="s">
        <v>157</v>
      </c>
      <c r="H137" s="136">
        <v>58</v>
      </c>
      <c r="I137" s="137">
        <v>0</v>
      </c>
      <c r="J137" s="137">
        <f t="shared" si="0"/>
        <v>0</v>
      </c>
      <c r="K137" s="138"/>
      <c r="L137" s="25"/>
      <c r="M137" s="139" t="s">
        <v>1</v>
      </c>
      <c r="N137" s="140" t="s">
        <v>37</v>
      </c>
      <c r="O137" s="141">
        <v>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126</v>
      </c>
      <c r="AT137" s="143" t="s">
        <v>122</v>
      </c>
      <c r="AU137" s="143" t="s">
        <v>127</v>
      </c>
      <c r="AY137" s="13" t="s">
        <v>120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127</v>
      </c>
      <c r="BK137" s="144">
        <f t="shared" si="9"/>
        <v>0</v>
      </c>
      <c r="BL137" s="13" t="s">
        <v>126</v>
      </c>
      <c r="BM137" s="143" t="s">
        <v>7</v>
      </c>
    </row>
    <row r="138" spans="2:65" s="1" customFormat="1" ht="37.950000000000003" customHeight="1">
      <c r="B138" s="131"/>
      <c r="C138" s="132" t="s">
        <v>161</v>
      </c>
      <c r="D138" s="132" t="s">
        <v>122</v>
      </c>
      <c r="E138" s="133" t="s">
        <v>162</v>
      </c>
      <c r="F138" s="134" t="s">
        <v>163</v>
      </c>
      <c r="G138" s="135" t="s">
        <v>149</v>
      </c>
      <c r="H138" s="136">
        <v>612</v>
      </c>
      <c r="I138" s="137">
        <v>0</v>
      </c>
      <c r="J138" s="137">
        <f t="shared" si="0"/>
        <v>0</v>
      </c>
      <c r="K138" s="138"/>
      <c r="L138" s="25"/>
      <c r="M138" s="139" t="s">
        <v>1</v>
      </c>
      <c r="N138" s="140" t="s">
        <v>37</v>
      </c>
      <c r="O138" s="141">
        <v>0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126</v>
      </c>
      <c r="AT138" s="143" t="s">
        <v>122</v>
      </c>
      <c r="AU138" s="143" t="s">
        <v>127</v>
      </c>
      <c r="AY138" s="13" t="s">
        <v>120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127</v>
      </c>
      <c r="BK138" s="144">
        <f t="shared" si="9"/>
        <v>0</v>
      </c>
      <c r="BL138" s="13" t="s">
        <v>126</v>
      </c>
      <c r="BM138" s="143" t="s">
        <v>164</v>
      </c>
    </row>
    <row r="139" spans="2:65" s="1" customFormat="1" ht="24.15" customHeight="1">
      <c r="B139" s="131"/>
      <c r="C139" s="145" t="s">
        <v>145</v>
      </c>
      <c r="D139" s="145" t="s">
        <v>141</v>
      </c>
      <c r="E139" s="146" t="s">
        <v>165</v>
      </c>
      <c r="F139" s="147" t="s">
        <v>166</v>
      </c>
      <c r="G139" s="148" t="s">
        <v>144</v>
      </c>
      <c r="H139" s="149">
        <v>12.24</v>
      </c>
      <c r="I139" s="150">
        <v>0</v>
      </c>
      <c r="J139" s="150">
        <f t="shared" si="0"/>
        <v>0</v>
      </c>
      <c r="K139" s="151"/>
      <c r="L139" s="152"/>
      <c r="M139" s="153" t="s">
        <v>1</v>
      </c>
      <c r="N139" s="154" t="s">
        <v>37</v>
      </c>
      <c r="O139" s="141">
        <v>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136</v>
      </c>
      <c r="AT139" s="143" t="s">
        <v>141</v>
      </c>
      <c r="AU139" s="143" t="s">
        <v>127</v>
      </c>
      <c r="AY139" s="13" t="s">
        <v>120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127</v>
      </c>
      <c r="BK139" s="144">
        <f t="shared" si="9"/>
        <v>0</v>
      </c>
      <c r="BL139" s="13" t="s">
        <v>126</v>
      </c>
      <c r="BM139" s="143" t="s">
        <v>167</v>
      </c>
    </row>
    <row r="140" spans="2:65" s="1" customFormat="1" ht="24.15" customHeight="1">
      <c r="B140" s="131"/>
      <c r="C140" s="132" t="s">
        <v>168</v>
      </c>
      <c r="D140" s="132" t="s">
        <v>122</v>
      </c>
      <c r="E140" s="133" t="s">
        <v>169</v>
      </c>
      <c r="F140" s="134" t="s">
        <v>170</v>
      </c>
      <c r="G140" s="135" t="s">
        <v>149</v>
      </c>
      <c r="H140" s="136">
        <v>612</v>
      </c>
      <c r="I140" s="137">
        <v>0</v>
      </c>
      <c r="J140" s="137">
        <f t="shared" si="0"/>
        <v>0</v>
      </c>
      <c r="K140" s="138"/>
      <c r="L140" s="25"/>
      <c r="M140" s="139" t="s">
        <v>1</v>
      </c>
      <c r="N140" s="140" t="s">
        <v>37</v>
      </c>
      <c r="O140" s="141">
        <v>0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126</v>
      </c>
      <c r="AT140" s="143" t="s">
        <v>122</v>
      </c>
      <c r="AU140" s="143" t="s">
        <v>127</v>
      </c>
      <c r="AY140" s="13" t="s">
        <v>120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127</v>
      </c>
      <c r="BK140" s="144">
        <f t="shared" si="9"/>
        <v>0</v>
      </c>
      <c r="BL140" s="13" t="s">
        <v>126</v>
      </c>
      <c r="BM140" s="143" t="s">
        <v>171</v>
      </c>
    </row>
    <row r="141" spans="2:65" s="1" customFormat="1" ht="24.15" customHeight="1">
      <c r="B141" s="131"/>
      <c r="C141" s="132" t="s">
        <v>150</v>
      </c>
      <c r="D141" s="132" t="s">
        <v>122</v>
      </c>
      <c r="E141" s="133" t="s">
        <v>172</v>
      </c>
      <c r="F141" s="134" t="s">
        <v>173</v>
      </c>
      <c r="G141" s="135" t="s">
        <v>125</v>
      </c>
      <c r="H141" s="136">
        <v>1.6</v>
      </c>
      <c r="I141" s="137">
        <v>0</v>
      </c>
      <c r="J141" s="137">
        <f t="shared" si="0"/>
        <v>0</v>
      </c>
      <c r="K141" s="138"/>
      <c r="L141" s="25"/>
      <c r="M141" s="139" t="s">
        <v>1</v>
      </c>
      <c r="N141" s="140" t="s">
        <v>37</v>
      </c>
      <c r="O141" s="141">
        <v>0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126</v>
      </c>
      <c r="AT141" s="143" t="s">
        <v>122</v>
      </c>
      <c r="AU141" s="143" t="s">
        <v>127</v>
      </c>
      <c r="AY141" s="13" t="s">
        <v>120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127</v>
      </c>
      <c r="BK141" s="144">
        <f t="shared" si="9"/>
        <v>0</v>
      </c>
      <c r="BL141" s="13" t="s">
        <v>126</v>
      </c>
      <c r="BM141" s="143" t="s">
        <v>174</v>
      </c>
    </row>
    <row r="142" spans="2:65" s="1" customFormat="1" ht="33" customHeight="1">
      <c r="B142" s="131"/>
      <c r="C142" s="132" t="s">
        <v>175</v>
      </c>
      <c r="D142" s="132" t="s">
        <v>122</v>
      </c>
      <c r="E142" s="133" t="s">
        <v>176</v>
      </c>
      <c r="F142" s="134" t="s">
        <v>177</v>
      </c>
      <c r="G142" s="135" t="s">
        <v>178</v>
      </c>
      <c r="H142" s="136">
        <v>9</v>
      </c>
      <c r="I142" s="137">
        <v>0</v>
      </c>
      <c r="J142" s="137">
        <f t="shared" si="0"/>
        <v>0</v>
      </c>
      <c r="K142" s="138"/>
      <c r="L142" s="25"/>
      <c r="M142" s="139" t="s">
        <v>1</v>
      </c>
      <c r="N142" s="140" t="s">
        <v>37</v>
      </c>
      <c r="O142" s="141">
        <v>0</v>
      </c>
      <c r="P142" s="141">
        <f t="shared" si="1"/>
        <v>0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126</v>
      </c>
      <c r="AT142" s="143" t="s">
        <v>122</v>
      </c>
      <c r="AU142" s="143" t="s">
        <v>127</v>
      </c>
      <c r="AY142" s="13" t="s">
        <v>120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127</v>
      </c>
      <c r="BK142" s="144">
        <f t="shared" si="9"/>
        <v>0</v>
      </c>
      <c r="BL142" s="13" t="s">
        <v>126</v>
      </c>
      <c r="BM142" s="143" t="s">
        <v>179</v>
      </c>
    </row>
    <row r="143" spans="2:65" s="1" customFormat="1" ht="24.15" customHeight="1">
      <c r="B143" s="131"/>
      <c r="C143" s="145" t="s">
        <v>153</v>
      </c>
      <c r="D143" s="145" t="s">
        <v>141</v>
      </c>
      <c r="E143" s="146" t="s">
        <v>180</v>
      </c>
      <c r="F143" s="147" t="s">
        <v>181</v>
      </c>
      <c r="G143" s="148" t="s">
        <v>157</v>
      </c>
      <c r="H143" s="149">
        <v>54.5</v>
      </c>
      <c r="I143" s="150">
        <v>0</v>
      </c>
      <c r="J143" s="150">
        <f t="shared" si="0"/>
        <v>0</v>
      </c>
      <c r="K143" s="151"/>
      <c r="L143" s="152"/>
      <c r="M143" s="153" t="s">
        <v>1</v>
      </c>
      <c r="N143" s="154" t="s">
        <v>37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136</v>
      </c>
      <c r="AT143" s="143" t="s">
        <v>141</v>
      </c>
      <c r="AU143" s="143" t="s">
        <v>127</v>
      </c>
      <c r="AY143" s="13" t="s">
        <v>120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127</v>
      </c>
      <c r="BK143" s="144">
        <f t="shared" si="9"/>
        <v>0</v>
      </c>
      <c r="BL143" s="13" t="s">
        <v>126</v>
      </c>
      <c r="BM143" s="143" t="s">
        <v>182</v>
      </c>
    </row>
    <row r="144" spans="2:65" s="1" customFormat="1" ht="16.5" customHeight="1">
      <c r="B144" s="131"/>
      <c r="C144" s="145" t="s">
        <v>183</v>
      </c>
      <c r="D144" s="145" t="s">
        <v>141</v>
      </c>
      <c r="E144" s="146" t="s">
        <v>184</v>
      </c>
      <c r="F144" s="147" t="s">
        <v>185</v>
      </c>
      <c r="G144" s="148" t="s">
        <v>178</v>
      </c>
      <c r="H144" s="149">
        <v>9</v>
      </c>
      <c r="I144" s="150">
        <v>0</v>
      </c>
      <c r="J144" s="150">
        <f t="shared" si="0"/>
        <v>0</v>
      </c>
      <c r="K144" s="151"/>
      <c r="L144" s="152"/>
      <c r="M144" s="153" t="s">
        <v>1</v>
      </c>
      <c r="N144" s="154" t="s">
        <v>37</v>
      </c>
      <c r="O144" s="141">
        <v>0</v>
      </c>
      <c r="P144" s="141">
        <f t="shared" si="1"/>
        <v>0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136</v>
      </c>
      <c r="AT144" s="143" t="s">
        <v>141</v>
      </c>
      <c r="AU144" s="143" t="s">
        <v>127</v>
      </c>
      <c r="AY144" s="13" t="s">
        <v>120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127</v>
      </c>
      <c r="BK144" s="144">
        <f t="shared" si="9"/>
        <v>0</v>
      </c>
      <c r="BL144" s="13" t="s">
        <v>126</v>
      </c>
      <c r="BM144" s="143" t="s">
        <v>186</v>
      </c>
    </row>
    <row r="145" spans="2:65" s="1" customFormat="1" ht="24.15" customHeight="1">
      <c r="B145" s="131"/>
      <c r="C145" s="132" t="s">
        <v>158</v>
      </c>
      <c r="D145" s="132" t="s">
        <v>122</v>
      </c>
      <c r="E145" s="133" t="s">
        <v>187</v>
      </c>
      <c r="F145" s="134" t="s">
        <v>188</v>
      </c>
      <c r="G145" s="135" t="s">
        <v>178</v>
      </c>
      <c r="H145" s="136">
        <v>1</v>
      </c>
      <c r="I145" s="137">
        <v>0</v>
      </c>
      <c r="J145" s="137">
        <f t="shared" si="0"/>
        <v>0</v>
      </c>
      <c r="K145" s="138"/>
      <c r="L145" s="25"/>
      <c r="M145" s="139" t="s">
        <v>1</v>
      </c>
      <c r="N145" s="140" t="s">
        <v>37</v>
      </c>
      <c r="O145" s="141">
        <v>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126</v>
      </c>
      <c r="AT145" s="143" t="s">
        <v>122</v>
      </c>
      <c r="AU145" s="143" t="s">
        <v>127</v>
      </c>
      <c r="AY145" s="13" t="s">
        <v>120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127</v>
      </c>
      <c r="BK145" s="144">
        <f t="shared" si="9"/>
        <v>0</v>
      </c>
      <c r="BL145" s="13" t="s">
        <v>126</v>
      </c>
      <c r="BM145" s="143" t="s">
        <v>189</v>
      </c>
    </row>
    <row r="146" spans="2:65" s="1" customFormat="1" ht="24.15" customHeight="1">
      <c r="B146" s="131"/>
      <c r="C146" s="145" t="s">
        <v>190</v>
      </c>
      <c r="D146" s="145" t="s">
        <v>141</v>
      </c>
      <c r="E146" s="146" t="s">
        <v>191</v>
      </c>
      <c r="F146" s="147" t="s">
        <v>192</v>
      </c>
      <c r="G146" s="148" t="s">
        <v>178</v>
      </c>
      <c r="H146" s="149">
        <v>1</v>
      </c>
      <c r="I146" s="150">
        <v>0</v>
      </c>
      <c r="J146" s="150">
        <f t="shared" si="0"/>
        <v>0</v>
      </c>
      <c r="K146" s="151"/>
      <c r="L146" s="152"/>
      <c r="M146" s="153" t="s">
        <v>1</v>
      </c>
      <c r="N146" s="154" t="s">
        <v>37</v>
      </c>
      <c r="O146" s="141">
        <v>0</v>
      </c>
      <c r="P146" s="141">
        <f t="shared" si="1"/>
        <v>0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136</v>
      </c>
      <c r="AT146" s="143" t="s">
        <v>141</v>
      </c>
      <c r="AU146" s="143" t="s">
        <v>127</v>
      </c>
      <c r="AY146" s="13" t="s">
        <v>120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127</v>
      </c>
      <c r="BK146" s="144">
        <f t="shared" si="9"/>
        <v>0</v>
      </c>
      <c r="BL146" s="13" t="s">
        <v>126</v>
      </c>
      <c r="BM146" s="143" t="s">
        <v>193</v>
      </c>
    </row>
    <row r="147" spans="2:65" s="1" customFormat="1" ht="24.15" customHeight="1">
      <c r="B147" s="131"/>
      <c r="C147" s="132" t="s">
        <v>7</v>
      </c>
      <c r="D147" s="132" t="s">
        <v>122</v>
      </c>
      <c r="E147" s="133" t="s">
        <v>194</v>
      </c>
      <c r="F147" s="134" t="s">
        <v>195</v>
      </c>
      <c r="G147" s="135" t="s">
        <v>149</v>
      </c>
      <c r="H147" s="136">
        <v>612</v>
      </c>
      <c r="I147" s="137">
        <v>0</v>
      </c>
      <c r="J147" s="137">
        <f t="shared" si="0"/>
        <v>0</v>
      </c>
      <c r="K147" s="138"/>
      <c r="L147" s="25"/>
      <c r="M147" s="139" t="s">
        <v>1</v>
      </c>
      <c r="N147" s="140" t="s">
        <v>37</v>
      </c>
      <c r="O147" s="141">
        <v>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126</v>
      </c>
      <c r="AT147" s="143" t="s">
        <v>122</v>
      </c>
      <c r="AU147" s="143" t="s">
        <v>127</v>
      </c>
      <c r="AY147" s="13" t="s">
        <v>120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127</v>
      </c>
      <c r="BK147" s="144">
        <f t="shared" si="9"/>
        <v>0</v>
      </c>
      <c r="BL147" s="13" t="s">
        <v>126</v>
      </c>
      <c r="BM147" s="143" t="s">
        <v>196</v>
      </c>
    </row>
    <row r="148" spans="2:65" s="1" customFormat="1" ht="24.15" customHeight="1">
      <c r="B148" s="131"/>
      <c r="C148" s="132" t="s">
        <v>197</v>
      </c>
      <c r="D148" s="132" t="s">
        <v>122</v>
      </c>
      <c r="E148" s="133" t="s">
        <v>198</v>
      </c>
      <c r="F148" s="134" t="s">
        <v>199</v>
      </c>
      <c r="G148" s="135" t="s">
        <v>125</v>
      </c>
      <c r="H148" s="136">
        <v>1.54</v>
      </c>
      <c r="I148" s="137">
        <v>0</v>
      </c>
      <c r="J148" s="137">
        <f t="shared" si="0"/>
        <v>0</v>
      </c>
      <c r="K148" s="138"/>
      <c r="L148" s="25"/>
      <c r="M148" s="139" t="s">
        <v>1</v>
      </c>
      <c r="N148" s="140" t="s">
        <v>37</v>
      </c>
      <c r="O148" s="141">
        <v>0</v>
      </c>
      <c r="P148" s="141">
        <f t="shared" si="1"/>
        <v>0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126</v>
      </c>
      <c r="AT148" s="143" t="s">
        <v>122</v>
      </c>
      <c r="AU148" s="143" t="s">
        <v>127</v>
      </c>
      <c r="AY148" s="13" t="s">
        <v>120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127</v>
      </c>
      <c r="BK148" s="144">
        <f t="shared" si="9"/>
        <v>0</v>
      </c>
      <c r="BL148" s="13" t="s">
        <v>126</v>
      </c>
      <c r="BM148" s="143" t="s">
        <v>200</v>
      </c>
    </row>
    <row r="149" spans="2:65" s="11" customFormat="1" ht="22.95" customHeight="1">
      <c r="B149" s="120"/>
      <c r="D149" s="121" t="s">
        <v>70</v>
      </c>
      <c r="E149" s="129" t="s">
        <v>137</v>
      </c>
      <c r="F149" s="129" t="s">
        <v>201</v>
      </c>
      <c r="J149" s="130">
        <f>BK149</f>
        <v>0</v>
      </c>
      <c r="L149" s="120"/>
      <c r="M149" s="124"/>
      <c r="P149" s="125">
        <f>SUM(P150:P154)</f>
        <v>0</v>
      </c>
      <c r="R149" s="125">
        <f>SUM(R150:R154)</f>
        <v>0</v>
      </c>
      <c r="T149" s="126">
        <f>SUM(T150:T154)</f>
        <v>0</v>
      </c>
      <c r="AR149" s="121" t="s">
        <v>79</v>
      </c>
      <c r="AT149" s="127" t="s">
        <v>70</v>
      </c>
      <c r="AU149" s="127" t="s">
        <v>79</v>
      </c>
      <c r="AY149" s="121" t="s">
        <v>120</v>
      </c>
      <c r="BK149" s="128">
        <f>SUM(BK150:BK154)</f>
        <v>0</v>
      </c>
    </row>
    <row r="150" spans="2:65" s="1" customFormat="1" ht="33" customHeight="1">
      <c r="B150" s="131"/>
      <c r="C150" s="132" t="s">
        <v>164</v>
      </c>
      <c r="D150" s="132" t="s">
        <v>122</v>
      </c>
      <c r="E150" s="133" t="s">
        <v>202</v>
      </c>
      <c r="F150" s="134" t="s">
        <v>203</v>
      </c>
      <c r="G150" s="135" t="s">
        <v>149</v>
      </c>
      <c r="H150" s="136">
        <v>612</v>
      </c>
      <c r="I150" s="137">
        <v>0</v>
      </c>
      <c r="J150" s="137">
        <f>ROUND(I150*H150,2)</f>
        <v>0</v>
      </c>
      <c r="K150" s="138"/>
      <c r="L150" s="25"/>
      <c r="M150" s="139" t="s">
        <v>1</v>
      </c>
      <c r="N150" s="140" t="s">
        <v>37</v>
      </c>
      <c r="O150" s="141">
        <v>0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126</v>
      </c>
      <c r="AT150" s="143" t="s">
        <v>122</v>
      </c>
      <c r="AU150" s="143" t="s">
        <v>127</v>
      </c>
      <c r="AY150" s="13" t="s">
        <v>120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127</v>
      </c>
      <c r="BK150" s="144">
        <f>ROUND(I150*H150,2)</f>
        <v>0</v>
      </c>
      <c r="BL150" s="13" t="s">
        <v>126</v>
      </c>
      <c r="BM150" s="143" t="s">
        <v>204</v>
      </c>
    </row>
    <row r="151" spans="2:65" s="1" customFormat="1" ht="24.15" customHeight="1">
      <c r="B151" s="131"/>
      <c r="C151" s="132" t="s">
        <v>205</v>
      </c>
      <c r="D151" s="132" t="s">
        <v>122</v>
      </c>
      <c r="E151" s="133" t="s">
        <v>206</v>
      </c>
      <c r="F151" s="134" t="s">
        <v>207</v>
      </c>
      <c r="G151" s="135" t="s">
        <v>149</v>
      </c>
      <c r="H151" s="136">
        <v>612</v>
      </c>
      <c r="I151" s="137">
        <v>0</v>
      </c>
      <c r="J151" s="137">
        <f>ROUND(I151*H151,2)</f>
        <v>0</v>
      </c>
      <c r="K151" s="138"/>
      <c r="L151" s="25"/>
      <c r="M151" s="139" t="s">
        <v>1</v>
      </c>
      <c r="N151" s="140" t="s">
        <v>37</v>
      </c>
      <c r="O151" s="141">
        <v>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126</v>
      </c>
      <c r="AT151" s="143" t="s">
        <v>122</v>
      </c>
      <c r="AU151" s="143" t="s">
        <v>127</v>
      </c>
      <c r="AY151" s="13" t="s">
        <v>120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3" t="s">
        <v>127</v>
      </c>
      <c r="BK151" s="144">
        <f>ROUND(I151*H151,2)</f>
        <v>0</v>
      </c>
      <c r="BL151" s="13" t="s">
        <v>126</v>
      </c>
      <c r="BM151" s="143" t="s">
        <v>208</v>
      </c>
    </row>
    <row r="152" spans="2:65" s="1" customFormat="1" ht="24.15" customHeight="1">
      <c r="B152" s="131"/>
      <c r="C152" s="145" t="s">
        <v>167</v>
      </c>
      <c r="D152" s="145" t="s">
        <v>141</v>
      </c>
      <c r="E152" s="146" t="s">
        <v>209</v>
      </c>
      <c r="F152" s="147" t="s">
        <v>210</v>
      </c>
      <c r="G152" s="148" t="s">
        <v>149</v>
      </c>
      <c r="H152" s="149">
        <v>612</v>
      </c>
      <c r="I152" s="150">
        <v>0</v>
      </c>
      <c r="J152" s="150">
        <f>ROUND(I152*H152,2)</f>
        <v>0</v>
      </c>
      <c r="K152" s="151"/>
      <c r="L152" s="152"/>
      <c r="M152" s="153" t="s">
        <v>1</v>
      </c>
      <c r="N152" s="154" t="s">
        <v>37</v>
      </c>
      <c r="O152" s="141">
        <v>0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136</v>
      </c>
      <c r="AT152" s="143" t="s">
        <v>141</v>
      </c>
      <c r="AU152" s="143" t="s">
        <v>127</v>
      </c>
      <c r="AY152" s="13" t="s">
        <v>120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3" t="s">
        <v>127</v>
      </c>
      <c r="BK152" s="144">
        <f>ROUND(I152*H152,2)</f>
        <v>0</v>
      </c>
      <c r="BL152" s="13" t="s">
        <v>126</v>
      </c>
      <c r="BM152" s="143" t="s">
        <v>211</v>
      </c>
    </row>
    <row r="153" spans="2:65" s="1" customFormat="1" ht="24.15" customHeight="1">
      <c r="B153" s="131"/>
      <c r="C153" s="132" t="s">
        <v>212</v>
      </c>
      <c r="D153" s="132" t="s">
        <v>122</v>
      </c>
      <c r="E153" s="133" t="s">
        <v>213</v>
      </c>
      <c r="F153" s="134" t="s">
        <v>214</v>
      </c>
      <c r="G153" s="135" t="s">
        <v>149</v>
      </c>
      <c r="H153" s="136">
        <v>612</v>
      </c>
      <c r="I153" s="137">
        <v>0</v>
      </c>
      <c r="J153" s="137">
        <f>ROUND(I153*H153,2)</f>
        <v>0</v>
      </c>
      <c r="K153" s="138"/>
      <c r="L153" s="25"/>
      <c r="M153" s="139" t="s">
        <v>1</v>
      </c>
      <c r="N153" s="140" t="s">
        <v>37</v>
      </c>
      <c r="O153" s="141">
        <v>0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126</v>
      </c>
      <c r="AT153" s="143" t="s">
        <v>122</v>
      </c>
      <c r="AU153" s="143" t="s">
        <v>127</v>
      </c>
      <c r="AY153" s="13" t="s">
        <v>120</v>
      </c>
      <c r="BE153" s="144">
        <f>IF(N153="základná",J153,0)</f>
        <v>0</v>
      </c>
      <c r="BF153" s="144">
        <f>IF(N153="znížená",J153,0)</f>
        <v>0</v>
      </c>
      <c r="BG153" s="144">
        <f>IF(N153="zákl. prenesená",J153,0)</f>
        <v>0</v>
      </c>
      <c r="BH153" s="144">
        <f>IF(N153="zníž. prenesená",J153,0)</f>
        <v>0</v>
      </c>
      <c r="BI153" s="144">
        <f>IF(N153="nulová",J153,0)</f>
        <v>0</v>
      </c>
      <c r="BJ153" s="13" t="s">
        <v>127</v>
      </c>
      <c r="BK153" s="144">
        <f>ROUND(I153*H153,2)</f>
        <v>0</v>
      </c>
      <c r="BL153" s="13" t="s">
        <v>126</v>
      </c>
      <c r="BM153" s="143" t="s">
        <v>215</v>
      </c>
    </row>
    <row r="154" spans="2:65" s="1" customFormat="1" ht="24.15" customHeight="1">
      <c r="B154" s="131"/>
      <c r="C154" s="145" t="s">
        <v>171</v>
      </c>
      <c r="D154" s="145" t="s">
        <v>141</v>
      </c>
      <c r="E154" s="146" t="s">
        <v>216</v>
      </c>
      <c r="F154" s="147" t="s">
        <v>217</v>
      </c>
      <c r="G154" s="148" t="s">
        <v>149</v>
      </c>
      <c r="H154" s="149">
        <v>612</v>
      </c>
      <c r="I154" s="150">
        <v>0</v>
      </c>
      <c r="J154" s="150">
        <f>ROUND(I154*H154,2)</f>
        <v>0</v>
      </c>
      <c r="K154" s="151"/>
      <c r="L154" s="152"/>
      <c r="M154" s="153" t="s">
        <v>1</v>
      </c>
      <c r="N154" s="154" t="s">
        <v>37</v>
      </c>
      <c r="O154" s="141">
        <v>0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136</v>
      </c>
      <c r="AT154" s="143" t="s">
        <v>141</v>
      </c>
      <c r="AU154" s="143" t="s">
        <v>127</v>
      </c>
      <c r="AY154" s="13" t="s">
        <v>120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3" t="s">
        <v>127</v>
      </c>
      <c r="BK154" s="144">
        <f>ROUND(I154*H154,2)</f>
        <v>0</v>
      </c>
      <c r="BL154" s="13" t="s">
        <v>126</v>
      </c>
      <c r="BM154" s="143" t="s">
        <v>218</v>
      </c>
    </row>
    <row r="155" spans="2:65" s="11" customFormat="1" ht="22.95" customHeight="1">
      <c r="B155" s="120"/>
      <c r="D155" s="121" t="s">
        <v>70</v>
      </c>
      <c r="E155" s="129" t="s">
        <v>154</v>
      </c>
      <c r="F155" s="129" t="s">
        <v>219</v>
      </c>
      <c r="J155" s="130">
        <f>BK155</f>
        <v>0</v>
      </c>
      <c r="L155" s="120"/>
      <c r="M155" s="124"/>
      <c r="P155" s="125">
        <f>SUM(P156:P162)</f>
        <v>0</v>
      </c>
      <c r="R155" s="125">
        <f>SUM(R156:R162)</f>
        <v>0</v>
      </c>
      <c r="T155" s="126">
        <f>SUM(T156:T162)</f>
        <v>0</v>
      </c>
      <c r="AR155" s="121" t="s">
        <v>79</v>
      </c>
      <c r="AT155" s="127" t="s">
        <v>70</v>
      </c>
      <c r="AU155" s="127" t="s">
        <v>79</v>
      </c>
      <c r="AY155" s="121" t="s">
        <v>120</v>
      </c>
      <c r="BK155" s="128">
        <f>SUM(BK156:BK162)</f>
        <v>0</v>
      </c>
    </row>
    <row r="156" spans="2:65" s="1" customFormat="1" ht="21.75" customHeight="1">
      <c r="B156" s="131"/>
      <c r="C156" s="132" t="s">
        <v>220</v>
      </c>
      <c r="D156" s="132" t="s">
        <v>122</v>
      </c>
      <c r="E156" s="133" t="s">
        <v>221</v>
      </c>
      <c r="F156" s="134" t="s">
        <v>222</v>
      </c>
      <c r="G156" s="135" t="s">
        <v>149</v>
      </c>
      <c r="H156" s="136">
        <v>321</v>
      </c>
      <c r="I156" s="137">
        <v>0</v>
      </c>
      <c r="J156" s="137">
        <f t="shared" ref="J156:J162" si="10">ROUND(I156*H156,2)</f>
        <v>0</v>
      </c>
      <c r="K156" s="138"/>
      <c r="L156" s="25"/>
      <c r="M156" s="139" t="s">
        <v>1</v>
      </c>
      <c r="N156" s="140" t="s">
        <v>37</v>
      </c>
      <c r="O156" s="141">
        <v>0</v>
      </c>
      <c r="P156" s="141">
        <f t="shared" ref="P156:P162" si="11">O156*H156</f>
        <v>0</v>
      </c>
      <c r="Q156" s="141">
        <v>0</v>
      </c>
      <c r="R156" s="141">
        <f t="shared" ref="R156:R162" si="12">Q156*H156</f>
        <v>0</v>
      </c>
      <c r="S156" s="141">
        <v>0</v>
      </c>
      <c r="T156" s="142">
        <f t="shared" ref="T156:T162" si="13">S156*H156</f>
        <v>0</v>
      </c>
      <c r="AR156" s="143" t="s">
        <v>126</v>
      </c>
      <c r="AT156" s="143" t="s">
        <v>122</v>
      </c>
      <c r="AU156" s="143" t="s">
        <v>127</v>
      </c>
      <c r="AY156" s="13" t="s">
        <v>120</v>
      </c>
      <c r="BE156" s="144">
        <f t="shared" ref="BE156:BE162" si="14">IF(N156="základná",J156,0)</f>
        <v>0</v>
      </c>
      <c r="BF156" s="144">
        <f t="shared" ref="BF156:BF162" si="15">IF(N156="znížená",J156,0)</f>
        <v>0</v>
      </c>
      <c r="BG156" s="144">
        <f t="shared" ref="BG156:BG162" si="16">IF(N156="zákl. prenesená",J156,0)</f>
        <v>0</v>
      </c>
      <c r="BH156" s="144">
        <f t="shared" ref="BH156:BH162" si="17">IF(N156="zníž. prenesená",J156,0)</f>
        <v>0</v>
      </c>
      <c r="BI156" s="144">
        <f t="shared" ref="BI156:BI162" si="18">IF(N156="nulová",J156,0)</f>
        <v>0</v>
      </c>
      <c r="BJ156" s="13" t="s">
        <v>127</v>
      </c>
      <c r="BK156" s="144">
        <f t="shared" ref="BK156:BK162" si="19">ROUND(I156*H156,2)</f>
        <v>0</v>
      </c>
      <c r="BL156" s="13" t="s">
        <v>126</v>
      </c>
      <c r="BM156" s="143" t="s">
        <v>223</v>
      </c>
    </row>
    <row r="157" spans="2:65" s="1" customFormat="1" ht="24.15" customHeight="1">
      <c r="B157" s="131"/>
      <c r="C157" s="132" t="s">
        <v>174</v>
      </c>
      <c r="D157" s="132" t="s">
        <v>122</v>
      </c>
      <c r="E157" s="133" t="s">
        <v>224</v>
      </c>
      <c r="F157" s="134" t="s">
        <v>225</v>
      </c>
      <c r="G157" s="135" t="s">
        <v>144</v>
      </c>
      <c r="H157" s="136">
        <v>363.68</v>
      </c>
      <c r="I157" s="137">
        <v>0</v>
      </c>
      <c r="J157" s="137">
        <f t="shared" si="10"/>
        <v>0</v>
      </c>
      <c r="K157" s="138"/>
      <c r="L157" s="25"/>
      <c r="M157" s="139" t="s">
        <v>1</v>
      </c>
      <c r="N157" s="140" t="s">
        <v>37</v>
      </c>
      <c r="O157" s="141">
        <v>0</v>
      </c>
      <c r="P157" s="141">
        <f t="shared" si="11"/>
        <v>0</v>
      </c>
      <c r="Q157" s="141">
        <v>0</v>
      </c>
      <c r="R157" s="141">
        <f t="shared" si="12"/>
        <v>0</v>
      </c>
      <c r="S157" s="141">
        <v>0</v>
      </c>
      <c r="T157" s="142">
        <f t="shared" si="13"/>
        <v>0</v>
      </c>
      <c r="AR157" s="143" t="s">
        <v>126</v>
      </c>
      <c r="AT157" s="143" t="s">
        <v>122</v>
      </c>
      <c r="AU157" s="143" t="s">
        <v>127</v>
      </c>
      <c r="AY157" s="13" t="s">
        <v>120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127</v>
      </c>
      <c r="BK157" s="144">
        <f t="shared" si="19"/>
        <v>0</v>
      </c>
      <c r="BL157" s="13" t="s">
        <v>126</v>
      </c>
      <c r="BM157" s="143" t="s">
        <v>226</v>
      </c>
    </row>
    <row r="158" spans="2:65" s="1" customFormat="1" ht="24.15" customHeight="1">
      <c r="B158" s="131"/>
      <c r="C158" s="132" t="s">
        <v>227</v>
      </c>
      <c r="D158" s="132" t="s">
        <v>122</v>
      </c>
      <c r="E158" s="133" t="s">
        <v>228</v>
      </c>
      <c r="F158" s="134" t="s">
        <v>229</v>
      </c>
      <c r="G158" s="135" t="s">
        <v>144</v>
      </c>
      <c r="H158" s="136">
        <v>52.6</v>
      </c>
      <c r="I158" s="137">
        <v>0</v>
      </c>
      <c r="J158" s="137">
        <f t="shared" si="10"/>
        <v>0</v>
      </c>
      <c r="K158" s="138"/>
      <c r="L158" s="25"/>
      <c r="M158" s="139" t="s">
        <v>1</v>
      </c>
      <c r="N158" s="140" t="s">
        <v>37</v>
      </c>
      <c r="O158" s="141">
        <v>0</v>
      </c>
      <c r="P158" s="141">
        <f t="shared" si="11"/>
        <v>0</v>
      </c>
      <c r="Q158" s="141">
        <v>0</v>
      </c>
      <c r="R158" s="141">
        <f t="shared" si="12"/>
        <v>0</v>
      </c>
      <c r="S158" s="141">
        <v>0</v>
      </c>
      <c r="T158" s="142">
        <f t="shared" si="13"/>
        <v>0</v>
      </c>
      <c r="AR158" s="143" t="s">
        <v>126</v>
      </c>
      <c r="AT158" s="143" t="s">
        <v>122</v>
      </c>
      <c r="AU158" s="143" t="s">
        <v>127</v>
      </c>
      <c r="AY158" s="13" t="s">
        <v>120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127</v>
      </c>
      <c r="BK158" s="144">
        <f t="shared" si="19"/>
        <v>0</v>
      </c>
      <c r="BL158" s="13" t="s">
        <v>126</v>
      </c>
      <c r="BM158" s="143" t="s">
        <v>230</v>
      </c>
    </row>
    <row r="159" spans="2:65" s="1" customFormat="1" ht="24.15" customHeight="1">
      <c r="B159" s="131"/>
      <c r="C159" s="145" t="s">
        <v>179</v>
      </c>
      <c r="D159" s="145" t="s">
        <v>141</v>
      </c>
      <c r="E159" s="146" t="s">
        <v>231</v>
      </c>
      <c r="F159" s="147" t="s">
        <v>232</v>
      </c>
      <c r="G159" s="148" t="s">
        <v>178</v>
      </c>
      <c r="H159" s="149">
        <v>2</v>
      </c>
      <c r="I159" s="150">
        <v>0</v>
      </c>
      <c r="J159" s="150">
        <f t="shared" si="10"/>
        <v>0</v>
      </c>
      <c r="K159" s="151"/>
      <c r="L159" s="152"/>
      <c r="M159" s="153" t="s">
        <v>1</v>
      </c>
      <c r="N159" s="154" t="s">
        <v>37</v>
      </c>
      <c r="O159" s="141">
        <v>0</v>
      </c>
      <c r="P159" s="141">
        <f t="shared" si="11"/>
        <v>0</v>
      </c>
      <c r="Q159" s="141">
        <v>0</v>
      </c>
      <c r="R159" s="141">
        <f t="shared" si="12"/>
        <v>0</v>
      </c>
      <c r="S159" s="141">
        <v>0</v>
      </c>
      <c r="T159" s="142">
        <f t="shared" si="13"/>
        <v>0</v>
      </c>
      <c r="AR159" s="143" t="s">
        <v>136</v>
      </c>
      <c r="AT159" s="143" t="s">
        <v>141</v>
      </c>
      <c r="AU159" s="143" t="s">
        <v>127</v>
      </c>
      <c r="AY159" s="13" t="s">
        <v>120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3" t="s">
        <v>127</v>
      </c>
      <c r="BK159" s="144">
        <f t="shared" si="19"/>
        <v>0</v>
      </c>
      <c r="BL159" s="13" t="s">
        <v>126</v>
      </c>
      <c r="BM159" s="143" t="s">
        <v>233</v>
      </c>
    </row>
    <row r="160" spans="2:65" s="1" customFormat="1" ht="16.5" customHeight="1">
      <c r="B160" s="131"/>
      <c r="C160" s="132" t="s">
        <v>234</v>
      </c>
      <c r="D160" s="132" t="s">
        <v>122</v>
      </c>
      <c r="E160" s="133" t="s">
        <v>235</v>
      </c>
      <c r="F160" s="134" t="s">
        <v>236</v>
      </c>
      <c r="G160" s="135" t="s">
        <v>178</v>
      </c>
      <c r="H160" s="136">
        <v>2</v>
      </c>
      <c r="I160" s="137">
        <v>0</v>
      </c>
      <c r="J160" s="137">
        <f t="shared" si="10"/>
        <v>0</v>
      </c>
      <c r="K160" s="138"/>
      <c r="L160" s="25"/>
      <c r="M160" s="139" t="s">
        <v>1</v>
      </c>
      <c r="N160" s="140" t="s">
        <v>37</v>
      </c>
      <c r="O160" s="141">
        <v>0</v>
      </c>
      <c r="P160" s="141">
        <f t="shared" si="11"/>
        <v>0</v>
      </c>
      <c r="Q160" s="141">
        <v>0</v>
      </c>
      <c r="R160" s="141">
        <f t="shared" si="12"/>
        <v>0</v>
      </c>
      <c r="S160" s="141">
        <v>0</v>
      </c>
      <c r="T160" s="142">
        <f t="shared" si="13"/>
        <v>0</v>
      </c>
      <c r="AR160" s="143" t="s">
        <v>126</v>
      </c>
      <c r="AT160" s="143" t="s">
        <v>122</v>
      </c>
      <c r="AU160" s="143" t="s">
        <v>127</v>
      </c>
      <c r="AY160" s="13" t="s">
        <v>120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3" t="s">
        <v>127</v>
      </c>
      <c r="BK160" s="144">
        <f t="shared" si="19"/>
        <v>0</v>
      </c>
      <c r="BL160" s="13" t="s">
        <v>126</v>
      </c>
      <c r="BM160" s="143" t="s">
        <v>237</v>
      </c>
    </row>
    <row r="161" spans="2:65" s="1" customFormat="1" ht="24.15" customHeight="1">
      <c r="B161" s="131"/>
      <c r="C161" s="145" t="s">
        <v>182</v>
      </c>
      <c r="D161" s="145" t="s">
        <v>141</v>
      </c>
      <c r="E161" s="146" t="s">
        <v>238</v>
      </c>
      <c r="F161" s="147" t="s">
        <v>239</v>
      </c>
      <c r="G161" s="148" t="s">
        <v>240</v>
      </c>
      <c r="H161" s="149">
        <v>1</v>
      </c>
      <c r="I161" s="150">
        <v>0</v>
      </c>
      <c r="J161" s="150">
        <f t="shared" si="10"/>
        <v>0</v>
      </c>
      <c r="K161" s="151"/>
      <c r="L161" s="152"/>
      <c r="M161" s="153" t="s">
        <v>1</v>
      </c>
      <c r="N161" s="154" t="s">
        <v>37</v>
      </c>
      <c r="O161" s="141">
        <v>0</v>
      </c>
      <c r="P161" s="141">
        <f t="shared" si="11"/>
        <v>0</v>
      </c>
      <c r="Q161" s="141">
        <v>0</v>
      </c>
      <c r="R161" s="141">
        <f t="shared" si="12"/>
        <v>0</v>
      </c>
      <c r="S161" s="141">
        <v>0</v>
      </c>
      <c r="T161" s="142">
        <f t="shared" si="13"/>
        <v>0</v>
      </c>
      <c r="AR161" s="143" t="s">
        <v>136</v>
      </c>
      <c r="AT161" s="143" t="s">
        <v>141</v>
      </c>
      <c r="AU161" s="143" t="s">
        <v>127</v>
      </c>
      <c r="AY161" s="13" t="s">
        <v>120</v>
      </c>
      <c r="BE161" s="144">
        <f t="shared" si="14"/>
        <v>0</v>
      </c>
      <c r="BF161" s="144">
        <f t="shared" si="15"/>
        <v>0</v>
      </c>
      <c r="BG161" s="144">
        <f t="shared" si="16"/>
        <v>0</v>
      </c>
      <c r="BH161" s="144">
        <f t="shared" si="17"/>
        <v>0</v>
      </c>
      <c r="BI161" s="144">
        <f t="shared" si="18"/>
        <v>0</v>
      </c>
      <c r="BJ161" s="13" t="s">
        <v>127</v>
      </c>
      <c r="BK161" s="144">
        <f t="shared" si="19"/>
        <v>0</v>
      </c>
      <c r="BL161" s="13" t="s">
        <v>126</v>
      </c>
      <c r="BM161" s="143" t="s">
        <v>241</v>
      </c>
    </row>
    <row r="162" spans="2:65" s="1" customFormat="1" ht="24.15" customHeight="1">
      <c r="B162" s="131"/>
      <c r="C162" s="145" t="s">
        <v>242</v>
      </c>
      <c r="D162" s="145" t="s">
        <v>141</v>
      </c>
      <c r="E162" s="146" t="s">
        <v>243</v>
      </c>
      <c r="F162" s="147" t="s">
        <v>244</v>
      </c>
      <c r="G162" s="148" t="s">
        <v>245</v>
      </c>
      <c r="H162" s="149">
        <v>1</v>
      </c>
      <c r="I162" s="150">
        <v>0</v>
      </c>
      <c r="J162" s="150">
        <f t="shared" si="10"/>
        <v>0</v>
      </c>
      <c r="K162" s="151"/>
      <c r="L162" s="152"/>
      <c r="M162" s="153" t="s">
        <v>1</v>
      </c>
      <c r="N162" s="154" t="s">
        <v>37</v>
      </c>
      <c r="O162" s="141">
        <v>0</v>
      </c>
      <c r="P162" s="141">
        <f t="shared" si="11"/>
        <v>0</v>
      </c>
      <c r="Q162" s="141">
        <v>0</v>
      </c>
      <c r="R162" s="141">
        <f t="shared" si="12"/>
        <v>0</v>
      </c>
      <c r="S162" s="141">
        <v>0</v>
      </c>
      <c r="T162" s="142">
        <f t="shared" si="13"/>
        <v>0</v>
      </c>
      <c r="AR162" s="143" t="s">
        <v>136</v>
      </c>
      <c r="AT162" s="143" t="s">
        <v>141</v>
      </c>
      <c r="AU162" s="143" t="s">
        <v>127</v>
      </c>
      <c r="AY162" s="13" t="s">
        <v>120</v>
      </c>
      <c r="BE162" s="144">
        <f t="shared" si="14"/>
        <v>0</v>
      </c>
      <c r="BF162" s="144">
        <f t="shared" si="15"/>
        <v>0</v>
      </c>
      <c r="BG162" s="144">
        <f t="shared" si="16"/>
        <v>0</v>
      </c>
      <c r="BH162" s="144">
        <f t="shared" si="17"/>
        <v>0</v>
      </c>
      <c r="BI162" s="144">
        <f t="shared" si="18"/>
        <v>0</v>
      </c>
      <c r="BJ162" s="13" t="s">
        <v>127</v>
      </c>
      <c r="BK162" s="144">
        <f t="shared" si="19"/>
        <v>0</v>
      </c>
      <c r="BL162" s="13" t="s">
        <v>126</v>
      </c>
      <c r="BM162" s="143" t="s">
        <v>246</v>
      </c>
    </row>
    <row r="163" spans="2:65" s="11" customFormat="1" ht="22.95" customHeight="1">
      <c r="B163" s="120"/>
      <c r="D163" s="121" t="s">
        <v>70</v>
      </c>
      <c r="E163" s="129" t="s">
        <v>247</v>
      </c>
      <c r="F163" s="129" t="s">
        <v>248</v>
      </c>
      <c r="J163" s="130">
        <f>BK163</f>
        <v>0</v>
      </c>
      <c r="L163" s="120"/>
      <c r="M163" s="124"/>
      <c r="P163" s="125">
        <f>P164</f>
        <v>0</v>
      </c>
      <c r="R163" s="125">
        <f>R164</f>
        <v>0</v>
      </c>
      <c r="T163" s="126">
        <f>T164</f>
        <v>0</v>
      </c>
      <c r="AR163" s="121" t="s">
        <v>79</v>
      </c>
      <c r="AT163" s="127" t="s">
        <v>70</v>
      </c>
      <c r="AU163" s="127" t="s">
        <v>79</v>
      </c>
      <c r="AY163" s="121" t="s">
        <v>120</v>
      </c>
      <c r="BK163" s="128">
        <f>BK164</f>
        <v>0</v>
      </c>
    </row>
    <row r="164" spans="2:65" s="1" customFormat="1" ht="24.15" customHeight="1">
      <c r="B164" s="131"/>
      <c r="C164" s="132" t="s">
        <v>186</v>
      </c>
      <c r="D164" s="132" t="s">
        <v>122</v>
      </c>
      <c r="E164" s="133" t="s">
        <v>249</v>
      </c>
      <c r="F164" s="134" t="s">
        <v>250</v>
      </c>
      <c r="G164" s="135" t="s">
        <v>144</v>
      </c>
      <c r="H164" s="136">
        <v>507.94900000000001</v>
      </c>
      <c r="I164" s="137">
        <v>0</v>
      </c>
      <c r="J164" s="137">
        <f>ROUND(I164*H164,2)</f>
        <v>0</v>
      </c>
      <c r="K164" s="138"/>
      <c r="L164" s="25"/>
      <c r="M164" s="139" t="s">
        <v>1</v>
      </c>
      <c r="N164" s="140" t="s">
        <v>37</v>
      </c>
      <c r="O164" s="141">
        <v>0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126</v>
      </c>
      <c r="AT164" s="143" t="s">
        <v>122</v>
      </c>
      <c r="AU164" s="143" t="s">
        <v>127</v>
      </c>
      <c r="AY164" s="13" t="s">
        <v>120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13" t="s">
        <v>127</v>
      </c>
      <c r="BK164" s="144">
        <f>ROUND(I164*H164,2)</f>
        <v>0</v>
      </c>
      <c r="BL164" s="13" t="s">
        <v>126</v>
      </c>
      <c r="BM164" s="143" t="s">
        <v>251</v>
      </c>
    </row>
    <row r="165" spans="2:65" s="11" customFormat="1" ht="25.95" customHeight="1">
      <c r="B165" s="120"/>
      <c r="D165" s="121" t="s">
        <v>70</v>
      </c>
      <c r="E165" s="122" t="s">
        <v>252</v>
      </c>
      <c r="F165" s="122" t="s">
        <v>253</v>
      </c>
      <c r="J165" s="123">
        <f>BK165</f>
        <v>0</v>
      </c>
      <c r="L165" s="120"/>
      <c r="M165" s="124"/>
      <c r="P165" s="125">
        <f>P166+P168</f>
        <v>0</v>
      </c>
      <c r="R165" s="125">
        <f>R166+R168</f>
        <v>0</v>
      </c>
      <c r="T165" s="126">
        <f>T166+T168</f>
        <v>0</v>
      </c>
      <c r="AR165" s="121" t="s">
        <v>127</v>
      </c>
      <c r="AT165" s="127" t="s">
        <v>70</v>
      </c>
      <c r="AU165" s="127" t="s">
        <v>71</v>
      </c>
      <c r="AY165" s="121" t="s">
        <v>120</v>
      </c>
      <c r="BK165" s="128">
        <f>BK166+BK168</f>
        <v>0</v>
      </c>
    </row>
    <row r="166" spans="2:65" s="11" customFormat="1" ht="22.95" customHeight="1">
      <c r="B166" s="120"/>
      <c r="D166" s="121" t="s">
        <v>70</v>
      </c>
      <c r="E166" s="129" t="s">
        <v>254</v>
      </c>
      <c r="F166" s="129" t="s">
        <v>255</v>
      </c>
      <c r="J166" s="130">
        <f>BK166</f>
        <v>0</v>
      </c>
      <c r="L166" s="120"/>
      <c r="M166" s="124"/>
      <c r="P166" s="125">
        <f>P167</f>
        <v>0</v>
      </c>
      <c r="R166" s="125">
        <f>R167</f>
        <v>0</v>
      </c>
      <c r="T166" s="126">
        <f>T167</f>
        <v>0</v>
      </c>
      <c r="AR166" s="121" t="s">
        <v>79</v>
      </c>
      <c r="AT166" s="127" t="s">
        <v>70</v>
      </c>
      <c r="AU166" s="127" t="s">
        <v>79</v>
      </c>
      <c r="AY166" s="121" t="s">
        <v>120</v>
      </c>
      <c r="BK166" s="128">
        <f>BK167</f>
        <v>0</v>
      </c>
    </row>
    <row r="167" spans="2:65" s="1" customFormat="1" ht="24.15" customHeight="1">
      <c r="B167" s="131"/>
      <c r="C167" s="132" t="s">
        <v>256</v>
      </c>
      <c r="D167" s="132" t="s">
        <v>122</v>
      </c>
      <c r="E167" s="133" t="s">
        <v>257</v>
      </c>
      <c r="F167" s="134" t="s">
        <v>258</v>
      </c>
      <c r="G167" s="135" t="s">
        <v>259</v>
      </c>
      <c r="H167" s="136">
        <v>800</v>
      </c>
      <c r="I167" s="137">
        <v>0</v>
      </c>
      <c r="J167" s="137">
        <f>ROUND(I167*H167,2)</f>
        <v>0</v>
      </c>
      <c r="K167" s="138"/>
      <c r="L167" s="25"/>
      <c r="M167" s="139" t="s">
        <v>1</v>
      </c>
      <c r="N167" s="140" t="s">
        <v>37</v>
      </c>
      <c r="O167" s="141">
        <v>0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126</v>
      </c>
      <c r="AT167" s="143" t="s">
        <v>122</v>
      </c>
      <c r="AU167" s="143" t="s">
        <v>127</v>
      </c>
      <c r="AY167" s="13" t="s">
        <v>120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3" t="s">
        <v>127</v>
      </c>
      <c r="BK167" s="144">
        <f>ROUND(I167*H167,2)</f>
        <v>0</v>
      </c>
      <c r="BL167" s="13" t="s">
        <v>126</v>
      </c>
      <c r="BM167" s="143" t="s">
        <v>260</v>
      </c>
    </row>
    <row r="168" spans="2:65" s="11" customFormat="1" ht="22.95" customHeight="1">
      <c r="B168" s="120"/>
      <c r="D168" s="121" t="s">
        <v>70</v>
      </c>
      <c r="E168" s="129" t="s">
        <v>261</v>
      </c>
      <c r="F168" s="129" t="s">
        <v>262</v>
      </c>
      <c r="J168" s="130">
        <f>BK168</f>
        <v>0</v>
      </c>
      <c r="L168" s="120"/>
      <c r="M168" s="124"/>
      <c r="P168" s="125">
        <f>P169</f>
        <v>0</v>
      </c>
      <c r="R168" s="125">
        <f>R169</f>
        <v>0</v>
      </c>
      <c r="T168" s="126">
        <f>T169</f>
        <v>0</v>
      </c>
      <c r="AR168" s="121" t="s">
        <v>127</v>
      </c>
      <c r="AT168" s="127" t="s">
        <v>70</v>
      </c>
      <c r="AU168" s="127" t="s">
        <v>79</v>
      </c>
      <c r="AY168" s="121" t="s">
        <v>120</v>
      </c>
      <c r="BK168" s="128">
        <f>BK169</f>
        <v>0</v>
      </c>
    </row>
    <row r="169" spans="2:65" s="11" customFormat="1" ht="20.85" customHeight="1">
      <c r="B169" s="120"/>
      <c r="D169" s="121" t="s">
        <v>70</v>
      </c>
      <c r="E169" s="129" t="s">
        <v>130</v>
      </c>
      <c r="F169" s="129" t="s">
        <v>263</v>
      </c>
      <c r="J169" s="130">
        <f>BK169</f>
        <v>0</v>
      </c>
      <c r="L169" s="120"/>
      <c r="M169" s="124"/>
      <c r="P169" s="125">
        <f>SUM(P170:P172)</f>
        <v>0</v>
      </c>
      <c r="R169" s="125">
        <f>SUM(R170:R172)</f>
        <v>0</v>
      </c>
      <c r="T169" s="126">
        <f>SUM(T170:T172)</f>
        <v>0</v>
      </c>
      <c r="AR169" s="121" t="s">
        <v>79</v>
      </c>
      <c r="AT169" s="127" t="s">
        <v>70</v>
      </c>
      <c r="AU169" s="127" t="s">
        <v>127</v>
      </c>
      <c r="AY169" s="121" t="s">
        <v>120</v>
      </c>
      <c r="BK169" s="128">
        <f>SUM(BK170:BK172)</f>
        <v>0</v>
      </c>
    </row>
    <row r="170" spans="2:65" s="1" customFormat="1" ht="24.15" customHeight="1">
      <c r="B170" s="131"/>
      <c r="C170" s="145" t="s">
        <v>189</v>
      </c>
      <c r="D170" s="145" t="s">
        <v>141</v>
      </c>
      <c r="E170" s="146" t="s">
        <v>264</v>
      </c>
      <c r="F170" s="147" t="s">
        <v>265</v>
      </c>
      <c r="G170" s="148" t="s">
        <v>149</v>
      </c>
      <c r="H170" s="149">
        <v>436.8</v>
      </c>
      <c r="I170" s="150">
        <v>0</v>
      </c>
      <c r="J170" s="150">
        <f>ROUND(I170*H170,2)</f>
        <v>0</v>
      </c>
      <c r="K170" s="151"/>
      <c r="L170" s="152"/>
      <c r="M170" s="153" t="s">
        <v>1</v>
      </c>
      <c r="N170" s="154" t="s">
        <v>37</v>
      </c>
      <c r="O170" s="141">
        <v>0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136</v>
      </c>
      <c r="AT170" s="143" t="s">
        <v>141</v>
      </c>
      <c r="AU170" s="143" t="s">
        <v>130</v>
      </c>
      <c r="AY170" s="13" t="s">
        <v>120</v>
      </c>
      <c r="BE170" s="144">
        <f>IF(N170="základná",J170,0)</f>
        <v>0</v>
      </c>
      <c r="BF170" s="144">
        <f>IF(N170="znížená",J170,0)</f>
        <v>0</v>
      </c>
      <c r="BG170" s="144">
        <f>IF(N170="zákl. prenesená",J170,0)</f>
        <v>0</v>
      </c>
      <c r="BH170" s="144">
        <f>IF(N170="zníž. prenesená",J170,0)</f>
        <v>0</v>
      </c>
      <c r="BI170" s="144">
        <f>IF(N170="nulová",J170,0)</f>
        <v>0</v>
      </c>
      <c r="BJ170" s="13" t="s">
        <v>127</v>
      </c>
      <c r="BK170" s="144">
        <f>ROUND(I170*H170,2)</f>
        <v>0</v>
      </c>
      <c r="BL170" s="13" t="s">
        <v>126</v>
      </c>
      <c r="BM170" s="143" t="s">
        <v>266</v>
      </c>
    </row>
    <row r="171" spans="2:65" s="1" customFormat="1" ht="44.25" customHeight="1">
      <c r="B171" s="131"/>
      <c r="C171" s="132" t="s">
        <v>267</v>
      </c>
      <c r="D171" s="132" t="s">
        <v>122</v>
      </c>
      <c r="E171" s="133" t="s">
        <v>268</v>
      </c>
      <c r="F171" s="134" t="s">
        <v>269</v>
      </c>
      <c r="G171" s="135" t="s">
        <v>149</v>
      </c>
      <c r="H171" s="136">
        <v>436.8</v>
      </c>
      <c r="I171" s="137">
        <v>0</v>
      </c>
      <c r="J171" s="137">
        <f>ROUND(I171*H171,2)</f>
        <v>0</v>
      </c>
      <c r="K171" s="138"/>
      <c r="L171" s="25"/>
      <c r="M171" s="139" t="s">
        <v>1</v>
      </c>
      <c r="N171" s="140" t="s">
        <v>37</v>
      </c>
      <c r="O171" s="141">
        <v>0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126</v>
      </c>
      <c r="AT171" s="143" t="s">
        <v>122</v>
      </c>
      <c r="AU171" s="143" t="s">
        <v>130</v>
      </c>
      <c r="AY171" s="13" t="s">
        <v>120</v>
      </c>
      <c r="BE171" s="144">
        <f>IF(N171="základná",J171,0)</f>
        <v>0</v>
      </c>
      <c r="BF171" s="144">
        <f>IF(N171="znížená",J171,0)</f>
        <v>0</v>
      </c>
      <c r="BG171" s="144">
        <f>IF(N171="zákl. prenesená",J171,0)</f>
        <v>0</v>
      </c>
      <c r="BH171" s="144">
        <f>IF(N171="zníž. prenesená",J171,0)</f>
        <v>0</v>
      </c>
      <c r="BI171" s="144">
        <f>IF(N171="nulová",J171,0)</f>
        <v>0</v>
      </c>
      <c r="BJ171" s="13" t="s">
        <v>127</v>
      </c>
      <c r="BK171" s="144">
        <f>ROUND(I171*H171,2)</f>
        <v>0</v>
      </c>
      <c r="BL171" s="13" t="s">
        <v>126</v>
      </c>
      <c r="BM171" s="143" t="s">
        <v>270</v>
      </c>
    </row>
    <row r="172" spans="2:65" s="1" customFormat="1" ht="16.5" customHeight="1">
      <c r="B172" s="131"/>
      <c r="C172" s="145" t="s">
        <v>193</v>
      </c>
      <c r="D172" s="145" t="s">
        <v>141</v>
      </c>
      <c r="E172" s="146" t="s">
        <v>271</v>
      </c>
      <c r="F172" s="147" t="s">
        <v>272</v>
      </c>
      <c r="G172" s="148" t="s">
        <v>273</v>
      </c>
      <c r="H172" s="149">
        <v>1</v>
      </c>
      <c r="I172" s="150">
        <v>0</v>
      </c>
      <c r="J172" s="150">
        <f>ROUND(I172*H172,2)</f>
        <v>0</v>
      </c>
      <c r="K172" s="151"/>
      <c r="L172" s="152"/>
      <c r="M172" s="155" t="s">
        <v>1</v>
      </c>
      <c r="N172" s="156" t="s">
        <v>37</v>
      </c>
      <c r="O172" s="157">
        <v>0</v>
      </c>
      <c r="P172" s="157">
        <f>O172*H172</f>
        <v>0</v>
      </c>
      <c r="Q172" s="157">
        <v>0</v>
      </c>
      <c r="R172" s="157">
        <f>Q172*H172</f>
        <v>0</v>
      </c>
      <c r="S172" s="157">
        <v>0</v>
      </c>
      <c r="T172" s="158">
        <f>S172*H172</f>
        <v>0</v>
      </c>
      <c r="AR172" s="143" t="s">
        <v>136</v>
      </c>
      <c r="AT172" s="143" t="s">
        <v>141</v>
      </c>
      <c r="AU172" s="143" t="s">
        <v>130</v>
      </c>
      <c r="AY172" s="13" t="s">
        <v>120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3" t="s">
        <v>127</v>
      </c>
      <c r="BK172" s="144">
        <f>ROUND(I172*H172,2)</f>
        <v>0</v>
      </c>
      <c r="BL172" s="13" t="s">
        <v>126</v>
      </c>
      <c r="BM172" s="143" t="s">
        <v>254</v>
      </c>
    </row>
    <row r="173" spans="2:65" s="1" customFormat="1" ht="6.9" customHeight="1"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25"/>
    </row>
  </sheetData>
  <autoFilter ref="C124:K172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1"/>
  <sheetViews>
    <sheetView showGridLines="0" workbookViewId="0">
      <selection activeCell="W179" sqref="W17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82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" customHeight="1">
      <c r="B4" s="16"/>
      <c r="D4" s="17" t="s">
        <v>89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1" t="str">
        <f>'Rekapitulácia stavby'!K6</f>
        <v>Rekonštrukcia viacúčelového športového areálu v Brusne</v>
      </c>
      <c r="F7" s="202"/>
      <c r="G7" s="202"/>
      <c r="H7" s="202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63" t="s">
        <v>394</v>
      </c>
      <c r="F9" s="200"/>
      <c r="G9" s="200"/>
      <c r="H9" s="20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397</v>
      </c>
      <c r="I12" s="22" t="s">
        <v>19</v>
      </c>
      <c r="J12" s="48" t="str">
        <f>'Rekapitulácia stavby'!AN8</f>
        <v>13. 1. 2023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21</v>
      </c>
      <c r="F14" s="20" t="str">
        <f>IF('Rekapitulácia stavby'!K10="","",'Rekapitulácia stavby'!K10)</f>
        <v>Obec Brusno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5" t="str">
        <f>'Rekapitulácia stavby'!E14</f>
        <v xml:space="preserve"> </v>
      </c>
      <c r="F18" s="185"/>
      <c r="G18" s="185"/>
      <c r="H18" s="185"/>
      <c r="I18" s="22" t="s">
        <v>24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27</v>
      </c>
      <c r="F20" s="162" t="s">
        <v>396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F23" s="20" t="str">
        <f>IF('Rekapitulácia stavby'!K19="","",'Rekapitulácia stavby'!K19)</f>
        <v/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31</v>
      </c>
      <c r="J30" s="61">
        <f>ROUND(J124,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86" t="s">
        <v>35</v>
      </c>
      <c r="E33" s="30" t="s">
        <v>36</v>
      </c>
      <c r="F33" s="87">
        <f>ROUND((SUM(BE124:BE180)),  2)</f>
        <v>0</v>
      </c>
      <c r="G33" s="88"/>
      <c r="H33" s="88"/>
      <c r="I33" s="89">
        <v>0.2</v>
      </c>
      <c r="J33" s="87">
        <f>ROUND(((SUM(BE124:BE180))*I33),  2)</f>
        <v>0</v>
      </c>
      <c r="L33" s="25"/>
    </row>
    <row r="34" spans="2:12" s="1" customFormat="1" ht="14.4" customHeight="1">
      <c r="B34" s="25"/>
      <c r="E34" s="30" t="s">
        <v>37</v>
      </c>
      <c r="F34" s="90">
        <f>ROUND((SUM(BF124:BF180)),  2)</f>
        <v>0</v>
      </c>
      <c r="I34" s="91">
        <v>0.2</v>
      </c>
      <c r="J34" s="90">
        <f>ROUND(((SUM(BF124:BF180))*I34),  2)</f>
        <v>0</v>
      </c>
      <c r="L34" s="25"/>
    </row>
    <row r="35" spans="2:12" s="1" customFormat="1" ht="14.4" hidden="1" customHeight="1">
      <c r="B35" s="25"/>
      <c r="E35" s="22" t="s">
        <v>38</v>
      </c>
      <c r="F35" s="90">
        <f>ROUND((SUM(BG124:BG180)),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90">
        <f>ROUND((SUM(BH124:BH180)),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40</v>
      </c>
      <c r="F37" s="87">
        <f>ROUND((SUM(BI124:BI180)),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41</v>
      </c>
      <c r="E39" s="52"/>
      <c r="F39" s="52"/>
      <c r="G39" s="94" t="s">
        <v>42</v>
      </c>
      <c r="H39" s="95" t="s">
        <v>43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46</v>
      </c>
      <c r="E61" s="27"/>
      <c r="F61" s="98" t="s">
        <v>47</v>
      </c>
      <c r="G61" s="39" t="s">
        <v>46</v>
      </c>
      <c r="H61" s="27"/>
      <c r="I61" s="27"/>
      <c r="J61" s="99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46</v>
      </c>
      <c r="E76" s="27"/>
      <c r="F76" s="98" t="s">
        <v>47</v>
      </c>
      <c r="G76" s="39" t="s">
        <v>46</v>
      </c>
      <c r="H76" s="27"/>
      <c r="I76" s="27"/>
      <c r="J76" s="99" t="s">
        <v>47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92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201" t="str">
        <f>E7</f>
        <v>Rekonštrukcia viacúčelového športového areálu v Brusne</v>
      </c>
      <c r="F85" s="202"/>
      <c r="G85" s="202"/>
      <c r="H85" s="202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63" t="str">
        <f>E9</f>
        <v>SO-02 - Viacúčelová športová plocha</v>
      </c>
      <c r="F87" s="200"/>
      <c r="G87" s="200"/>
      <c r="H87" s="200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BRUSNO</v>
      </c>
      <c r="I89" s="22" t="s">
        <v>19</v>
      </c>
      <c r="J89" s="48" t="str">
        <f>IF(J12="","",J12)</f>
        <v>13. 1. 2023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21</v>
      </c>
      <c r="F91" s="20" t="str">
        <f>F14</f>
        <v>Obec Brusno</v>
      </c>
      <c r="I91" s="22" t="s">
        <v>27</v>
      </c>
      <c r="J91" s="23" t="s">
        <v>396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F23</f>
        <v/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95</v>
      </c>
      <c r="J96" s="61">
        <f>J124</f>
        <v>0</v>
      </c>
      <c r="L96" s="25"/>
      <c r="AU96" s="13" t="s">
        <v>96</v>
      </c>
    </row>
    <row r="97" spans="2:12" s="8" customFormat="1" ht="24.9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95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95" customHeight="1">
      <c r="B99" s="107"/>
      <c r="D99" s="108" t="s">
        <v>274</v>
      </c>
      <c r="E99" s="109"/>
      <c r="F99" s="109"/>
      <c r="G99" s="109"/>
      <c r="H99" s="109"/>
      <c r="I99" s="109"/>
      <c r="J99" s="110">
        <f>J135</f>
        <v>0</v>
      </c>
      <c r="L99" s="107"/>
    </row>
    <row r="100" spans="2:12" s="9" customFormat="1" ht="19.95" customHeight="1">
      <c r="B100" s="107"/>
      <c r="D100" s="108" t="s">
        <v>99</v>
      </c>
      <c r="E100" s="109"/>
      <c r="F100" s="109"/>
      <c r="G100" s="109"/>
      <c r="H100" s="109"/>
      <c r="I100" s="109"/>
      <c r="J100" s="110">
        <f>J156</f>
        <v>0</v>
      </c>
      <c r="L100" s="107"/>
    </row>
    <row r="101" spans="2:12" s="9" customFormat="1" ht="19.95" customHeight="1">
      <c r="B101" s="107"/>
      <c r="D101" s="108" t="s">
        <v>100</v>
      </c>
      <c r="E101" s="109"/>
      <c r="F101" s="109"/>
      <c r="G101" s="109"/>
      <c r="H101" s="109"/>
      <c r="I101" s="109"/>
      <c r="J101" s="110">
        <f>J164</f>
        <v>0</v>
      </c>
      <c r="L101" s="107"/>
    </row>
    <row r="102" spans="2:12" s="9" customFormat="1" ht="19.95" customHeight="1">
      <c r="B102" s="107"/>
      <c r="D102" s="108" t="s">
        <v>101</v>
      </c>
      <c r="E102" s="109"/>
      <c r="F102" s="109"/>
      <c r="G102" s="109"/>
      <c r="H102" s="109"/>
      <c r="I102" s="109"/>
      <c r="J102" s="110">
        <f>J168</f>
        <v>0</v>
      </c>
      <c r="L102" s="107"/>
    </row>
    <row r="103" spans="2:12" s="8" customFormat="1" ht="24.9" customHeight="1">
      <c r="B103" s="103"/>
      <c r="D103" s="104" t="s">
        <v>102</v>
      </c>
      <c r="E103" s="105"/>
      <c r="F103" s="105"/>
      <c r="G103" s="105"/>
      <c r="H103" s="105"/>
      <c r="I103" s="105"/>
      <c r="J103" s="106">
        <f>J170</f>
        <v>0</v>
      </c>
      <c r="L103" s="103"/>
    </row>
    <row r="104" spans="2:12" s="9" customFormat="1" ht="19.95" customHeight="1">
      <c r="B104" s="107"/>
      <c r="D104" s="108" t="s">
        <v>104</v>
      </c>
      <c r="E104" s="109"/>
      <c r="F104" s="109"/>
      <c r="G104" s="109"/>
      <c r="H104" s="109"/>
      <c r="I104" s="109"/>
      <c r="J104" s="110">
        <f>J171</f>
        <v>0</v>
      </c>
      <c r="L104" s="107"/>
    </row>
    <row r="105" spans="2:12" s="1" customFormat="1" ht="21.75" customHeight="1">
      <c r="B105" s="25"/>
      <c r="L105" s="25"/>
    </row>
    <row r="106" spans="2:12" s="1" customFormat="1" ht="6.9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10" spans="2:12" s="1" customFormat="1" ht="6.9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" customHeight="1">
      <c r="B111" s="25"/>
      <c r="C111" s="17" t="s">
        <v>106</v>
      </c>
      <c r="L111" s="25"/>
    </row>
    <row r="112" spans="2:12" s="1" customFormat="1" ht="6.9" customHeight="1">
      <c r="B112" s="25"/>
      <c r="L112" s="25"/>
    </row>
    <row r="113" spans="2:65" s="1" customFormat="1" ht="12" customHeight="1">
      <c r="B113" s="25"/>
      <c r="C113" s="22" t="s">
        <v>13</v>
      </c>
      <c r="L113" s="25"/>
    </row>
    <row r="114" spans="2:65" s="1" customFormat="1" ht="16.5" customHeight="1">
      <c r="B114" s="25"/>
      <c r="E114" s="201" t="str">
        <f>E7</f>
        <v>Rekonštrukcia viacúčelového športového areálu v Brusne</v>
      </c>
      <c r="F114" s="202"/>
      <c r="G114" s="202"/>
      <c r="H114" s="202"/>
      <c r="L114" s="25"/>
    </row>
    <row r="115" spans="2:65" s="1" customFormat="1" ht="12" customHeight="1">
      <c r="B115" s="25"/>
      <c r="C115" s="22" t="s">
        <v>90</v>
      </c>
      <c r="L115" s="25"/>
    </row>
    <row r="116" spans="2:65" s="1" customFormat="1" ht="16.5" customHeight="1">
      <c r="B116" s="25"/>
      <c r="E116" s="163" t="str">
        <f>E9</f>
        <v>SO-02 - Viacúčelová športová plocha</v>
      </c>
      <c r="F116" s="200"/>
      <c r="G116" s="200"/>
      <c r="H116" s="200"/>
      <c r="L116" s="25"/>
    </row>
    <row r="117" spans="2:65" s="1" customFormat="1" ht="6.9" customHeight="1">
      <c r="B117" s="25"/>
      <c r="L117" s="25"/>
    </row>
    <row r="118" spans="2:65" s="1" customFormat="1" ht="12" customHeight="1">
      <c r="B118" s="25"/>
      <c r="C118" s="22" t="s">
        <v>17</v>
      </c>
      <c r="F118" s="20" t="str">
        <f>F12</f>
        <v xml:space="preserve"> BRUSNO</v>
      </c>
      <c r="I118" s="22" t="s">
        <v>19</v>
      </c>
      <c r="J118" s="48" t="str">
        <f>IF(J12="","",J12)</f>
        <v>13. 1. 2023</v>
      </c>
      <c r="L118" s="25"/>
    </row>
    <row r="119" spans="2:65" s="1" customFormat="1" ht="6.9" customHeight="1">
      <c r="B119" s="25"/>
      <c r="L119" s="25"/>
    </row>
    <row r="120" spans="2:65" s="1" customFormat="1" ht="15.15" customHeight="1">
      <c r="B120" s="25"/>
      <c r="C120" s="22" t="s">
        <v>21</v>
      </c>
      <c r="F120" s="20" t="str">
        <f>F14</f>
        <v>Obec Brusno</v>
      </c>
      <c r="I120" s="22" t="s">
        <v>27</v>
      </c>
      <c r="J120" s="23" t="s">
        <v>396</v>
      </c>
      <c r="L120" s="25"/>
    </row>
    <row r="121" spans="2:65" s="1" customFormat="1" ht="15.15" customHeight="1">
      <c r="B121" s="25"/>
      <c r="C121" s="22" t="s">
        <v>25</v>
      </c>
      <c r="F121" s="20" t="str">
        <f>IF(E18="","",E18)</f>
        <v xml:space="preserve"> </v>
      </c>
      <c r="I121" s="22" t="s">
        <v>29</v>
      </c>
      <c r="J121" s="23" t="str">
        <f>F23</f>
        <v/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1"/>
      <c r="C123" s="112" t="s">
        <v>107</v>
      </c>
      <c r="D123" s="113" t="s">
        <v>56</v>
      </c>
      <c r="E123" s="113" t="s">
        <v>52</v>
      </c>
      <c r="F123" s="113" t="s">
        <v>53</v>
      </c>
      <c r="G123" s="113" t="s">
        <v>108</v>
      </c>
      <c r="H123" s="113" t="s">
        <v>109</v>
      </c>
      <c r="I123" s="113" t="s">
        <v>110</v>
      </c>
      <c r="J123" s="114" t="s">
        <v>94</v>
      </c>
      <c r="K123" s="115" t="s">
        <v>111</v>
      </c>
      <c r="L123" s="111"/>
      <c r="M123" s="54" t="s">
        <v>1</v>
      </c>
      <c r="N123" s="55" t="s">
        <v>35</v>
      </c>
      <c r="O123" s="55" t="s">
        <v>112</v>
      </c>
      <c r="P123" s="55" t="s">
        <v>113</v>
      </c>
      <c r="Q123" s="55" t="s">
        <v>114</v>
      </c>
      <c r="R123" s="55" t="s">
        <v>115</v>
      </c>
      <c r="S123" s="55" t="s">
        <v>116</v>
      </c>
      <c r="T123" s="56" t="s">
        <v>117</v>
      </c>
    </row>
    <row r="124" spans="2:65" s="1" customFormat="1" ht="22.95" customHeight="1">
      <c r="B124" s="25"/>
      <c r="C124" s="59" t="s">
        <v>95</v>
      </c>
      <c r="J124" s="116">
        <f>BK124</f>
        <v>0</v>
      </c>
      <c r="L124" s="25"/>
      <c r="M124" s="57"/>
      <c r="N124" s="49"/>
      <c r="O124" s="49"/>
      <c r="P124" s="117">
        <f>P125+P170</f>
        <v>0</v>
      </c>
      <c r="Q124" s="49"/>
      <c r="R124" s="117">
        <f>R125+R170</f>
        <v>0</v>
      </c>
      <c r="S124" s="49"/>
      <c r="T124" s="118">
        <f>T125+T170</f>
        <v>0</v>
      </c>
      <c r="AT124" s="13" t="s">
        <v>70</v>
      </c>
      <c r="AU124" s="13" t="s">
        <v>96</v>
      </c>
      <c r="BK124" s="119">
        <f>BK125+BK170</f>
        <v>0</v>
      </c>
    </row>
    <row r="125" spans="2:65" s="11" customFormat="1" ht="25.95" customHeight="1">
      <c r="B125" s="120"/>
      <c r="D125" s="121" t="s">
        <v>70</v>
      </c>
      <c r="E125" s="122" t="s">
        <v>118</v>
      </c>
      <c r="F125" s="122" t="s">
        <v>119</v>
      </c>
      <c r="J125" s="123">
        <f>BK125</f>
        <v>0</v>
      </c>
      <c r="L125" s="120"/>
      <c r="M125" s="124"/>
      <c r="P125" s="125">
        <f>P126+P135+P156+P164+P168</f>
        <v>0</v>
      </c>
      <c r="R125" s="125">
        <f>R126+R135+R156+R164+R168</f>
        <v>0</v>
      </c>
      <c r="T125" s="126">
        <f>T126+T135+T156+T164+T168</f>
        <v>0</v>
      </c>
      <c r="AR125" s="121" t="s">
        <v>79</v>
      </c>
      <c r="AT125" s="127" t="s">
        <v>70</v>
      </c>
      <c r="AU125" s="127" t="s">
        <v>71</v>
      </c>
      <c r="AY125" s="121" t="s">
        <v>120</v>
      </c>
      <c r="BK125" s="128">
        <f>BK126+BK135+BK156+BK164+BK168</f>
        <v>0</v>
      </c>
    </row>
    <row r="126" spans="2:65" s="11" customFormat="1" ht="22.95" customHeight="1">
      <c r="B126" s="120"/>
      <c r="D126" s="121" t="s">
        <v>70</v>
      </c>
      <c r="E126" s="129" t="s">
        <v>79</v>
      </c>
      <c r="F126" s="129" t="s">
        <v>121</v>
      </c>
      <c r="J126" s="130">
        <f>BK126</f>
        <v>0</v>
      </c>
      <c r="L126" s="120"/>
      <c r="M126" s="124"/>
      <c r="P126" s="125">
        <f>SUM(P127:P134)</f>
        <v>0</v>
      </c>
      <c r="R126" s="125">
        <f>SUM(R127:R134)</f>
        <v>0</v>
      </c>
      <c r="T126" s="126">
        <f>SUM(T127:T134)</f>
        <v>0</v>
      </c>
      <c r="AR126" s="121" t="s">
        <v>79</v>
      </c>
      <c r="AT126" s="127" t="s">
        <v>70</v>
      </c>
      <c r="AU126" s="127" t="s">
        <v>79</v>
      </c>
      <c r="AY126" s="121" t="s">
        <v>120</v>
      </c>
      <c r="BK126" s="128">
        <f>SUM(BK127:BK134)</f>
        <v>0</v>
      </c>
    </row>
    <row r="127" spans="2:65" s="1" customFormat="1" ht="24.15" customHeight="1">
      <c r="B127" s="131"/>
      <c r="C127" s="132" t="s">
        <v>79</v>
      </c>
      <c r="D127" s="132" t="s">
        <v>122</v>
      </c>
      <c r="E127" s="133" t="s">
        <v>123</v>
      </c>
      <c r="F127" s="134" t="s">
        <v>275</v>
      </c>
      <c r="G127" s="135" t="s">
        <v>125</v>
      </c>
      <c r="H127" s="136">
        <v>1.56</v>
      </c>
      <c r="I127" s="137">
        <v>0</v>
      </c>
      <c r="J127" s="137">
        <f t="shared" ref="J127:J134" si="0">ROUND(I127*H127,2)</f>
        <v>0</v>
      </c>
      <c r="K127" s="138"/>
      <c r="L127" s="25"/>
      <c r="M127" s="139" t="s">
        <v>1</v>
      </c>
      <c r="N127" s="140" t="s">
        <v>37</v>
      </c>
      <c r="O127" s="141">
        <v>0</v>
      </c>
      <c r="P127" s="141">
        <f t="shared" ref="P127:P134" si="1">O127*H127</f>
        <v>0</v>
      </c>
      <c r="Q127" s="141">
        <v>0</v>
      </c>
      <c r="R127" s="141">
        <f t="shared" ref="R127:R134" si="2">Q127*H127</f>
        <v>0</v>
      </c>
      <c r="S127" s="141">
        <v>0</v>
      </c>
      <c r="T127" s="142">
        <f t="shared" ref="T127:T134" si="3">S127*H127</f>
        <v>0</v>
      </c>
      <c r="AR127" s="143" t="s">
        <v>126</v>
      </c>
      <c r="AT127" s="143" t="s">
        <v>122</v>
      </c>
      <c r="AU127" s="143" t="s">
        <v>127</v>
      </c>
      <c r="AY127" s="13" t="s">
        <v>120</v>
      </c>
      <c r="BE127" s="144">
        <f t="shared" ref="BE127:BE134" si="4">IF(N127="základná",J127,0)</f>
        <v>0</v>
      </c>
      <c r="BF127" s="144">
        <f t="shared" ref="BF127:BF134" si="5">IF(N127="znížená",J127,0)</f>
        <v>0</v>
      </c>
      <c r="BG127" s="144">
        <f t="shared" ref="BG127:BG134" si="6">IF(N127="zákl. prenesená",J127,0)</f>
        <v>0</v>
      </c>
      <c r="BH127" s="144">
        <f t="shared" ref="BH127:BH134" si="7">IF(N127="zníž. prenesená",J127,0)</f>
        <v>0</v>
      </c>
      <c r="BI127" s="144">
        <f t="shared" ref="BI127:BI134" si="8">IF(N127="nulová",J127,0)</f>
        <v>0</v>
      </c>
      <c r="BJ127" s="13" t="s">
        <v>127</v>
      </c>
      <c r="BK127" s="144">
        <f t="shared" ref="BK127:BK134" si="9">ROUND(I127*H127,2)</f>
        <v>0</v>
      </c>
      <c r="BL127" s="13" t="s">
        <v>126</v>
      </c>
      <c r="BM127" s="143" t="s">
        <v>127</v>
      </c>
    </row>
    <row r="128" spans="2:65" s="1" customFormat="1" ht="24.15" customHeight="1">
      <c r="B128" s="131"/>
      <c r="C128" s="132" t="s">
        <v>127</v>
      </c>
      <c r="D128" s="132" t="s">
        <v>122</v>
      </c>
      <c r="E128" s="133" t="s">
        <v>128</v>
      </c>
      <c r="F128" s="134" t="s">
        <v>276</v>
      </c>
      <c r="G128" s="135" t="s">
        <v>125</v>
      </c>
      <c r="H128" s="136">
        <v>19.53</v>
      </c>
      <c r="I128" s="137">
        <v>0</v>
      </c>
      <c r="J128" s="137">
        <f t="shared" si="0"/>
        <v>0</v>
      </c>
      <c r="K128" s="138"/>
      <c r="L128" s="25"/>
      <c r="M128" s="139" t="s">
        <v>1</v>
      </c>
      <c r="N128" s="140" t="s">
        <v>37</v>
      </c>
      <c r="O128" s="141">
        <v>0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126</v>
      </c>
      <c r="AT128" s="143" t="s">
        <v>122</v>
      </c>
      <c r="AU128" s="143" t="s">
        <v>127</v>
      </c>
      <c r="AY128" s="13" t="s">
        <v>120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127</v>
      </c>
      <c r="BK128" s="144">
        <f t="shared" si="9"/>
        <v>0</v>
      </c>
      <c r="BL128" s="13" t="s">
        <v>126</v>
      </c>
      <c r="BM128" s="143" t="s">
        <v>126</v>
      </c>
    </row>
    <row r="129" spans="2:65" s="1" customFormat="1" ht="24.15" customHeight="1">
      <c r="B129" s="131"/>
      <c r="C129" s="132" t="s">
        <v>130</v>
      </c>
      <c r="D129" s="132" t="s">
        <v>122</v>
      </c>
      <c r="E129" s="133" t="s">
        <v>277</v>
      </c>
      <c r="F129" s="134" t="s">
        <v>278</v>
      </c>
      <c r="G129" s="135" t="s">
        <v>125</v>
      </c>
      <c r="H129" s="136">
        <v>1.5</v>
      </c>
      <c r="I129" s="137">
        <v>0</v>
      </c>
      <c r="J129" s="137">
        <f t="shared" si="0"/>
        <v>0</v>
      </c>
      <c r="K129" s="138"/>
      <c r="L129" s="25"/>
      <c r="M129" s="139" t="s">
        <v>1</v>
      </c>
      <c r="N129" s="140" t="s">
        <v>37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126</v>
      </c>
      <c r="AT129" s="143" t="s">
        <v>122</v>
      </c>
      <c r="AU129" s="143" t="s">
        <v>127</v>
      </c>
      <c r="AY129" s="13" t="s">
        <v>120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127</v>
      </c>
      <c r="BK129" s="144">
        <f t="shared" si="9"/>
        <v>0</v>
      </c>
      <c r="BL129" s="13" t="s">
        <v>126</v>
      </c>
      <c r="BM129" s="143" t="s">
        <v>133</v>
      </c>
    </row>
    <row r="130" spans="2:65" s="1" customFormat="1" ht="37.950000000000003" customHeight="1">
      <c r="B130" s="131"/>
      <c r="C130" s="132" t="s">
        <v>126</v>
      </c>
      <c r="D130" s="132" t="s">
        <v>122</v>
      </c>
      <c r="E130" s="133" t="s">
        <v>131</v>
      </c>
      <c r="F130" s="134" t="s">
        <v>132</v>
      </c>
      <c r="G130" s="135" t="s">
        <v>125</v>
      </c>
      <c r="H130" s="136">
        <v>22.59</v>
      </c>
      <c r="I130" s="137">
        <v>0</v>
      </c>
      <c r="J130" s="137">
        <f t="shared" si="0"/>
        <v>0</v>
      </c>
      <c r="K130" s="138"/>
      <c r="L130" s="25"/>
      <c r="M130" s="139" t="s">
        <v>1</v>
      </c>
      <c r="N130" s="140" t="s">
        <v>37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126</v>
      </c>
      <c r="AT130" s="143" t="s">
        <v>122</v>
      </c>
      <c r="AU130" s="143" t="s">
        <v>127</v>
      </c>
      <c r="AY130" s="13" t="s">
        <v>120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127</v>
      </c>
      <c r="BK130" s="144">
        <f t="shared" si="9"/>
        <v>0</v>
      </c>
      <c r="BL130" s="13" t="s">
        <v>126</v>
      </c>
      <c r="BM130" s="143" t="s">
        <v>136</v>
      </c>
    </row>
    <row r="131" spans="2:65" s="1" customFormat="1" ht="24.15" customHeight="1">
      <c r="B131" s="131"/>
      <c r="C131" s="132" t="s">
        <v>137</v>
      </c>
      <c r="D131" s="132" t="s">
        <v>122</v>
      </c>
      <c r="E131" s="133" t="s">
        <v>134</v>
      </c>
      <c r="F131" s="134" t="s">
        <v>135</v>
      </c>
      <c r="G131" s="135" t="s">
        <v>125</v>
      </c>
      <c r="H131" s="136">
        <v>112.59099999999999</v>
      </c>
      <c r="I131" s="137">
        <v>0</v>
      </c>
      <c r="J131" s="137">
        <f t="shared" si="0"/>
        <v>0</v>
      </c>
      <c r="K131" s="138"/>
      <c r="L131" s="25"/>
      <c r="M131" s="139" t="s">
        <v>1</v>
      </c>
      <c r="N131" s="140" t="s">
        <v>37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126</v>
      </c>
      <c r="AT131" s="143" t="s">
        <v>122</v>
      </c>
      <c r="AU131" s="143" t="s">
        <v>127</v>
      </c>
      <c r="AY131" s="13" t="s">
        <v>120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127</v>
      </c>
      <c r="BK131" s="144">
        <f t="shared" si="9"/>
        <v>0</v>
      </c>
      <c r="BL131" s="13" t="s">
        <v>126</v>
      </c>
      <c r="BM131" s="143" t="s">
        <v>140</v>
      </c>
    </row>
    <row r="132" spans="2:65" s="1" customFormat="1" ht="21.75" customHeight="1">
      <c r="B132" s="131"/>
      <c r="C132" s="132" t="s">
        <v>133</v>
      </c>
      <c r="D132" s="132" t="s">
        <v>122</v>
      </c>
      <c r="E132" s="133" t="s">
        <v>279</v>
      </c>
      <c r="F132" s="134" t="s">
        <v>280</v>
      </c>
      <c r="G132" s="135" t="s">
        <v>125</v>
      </c>
      <c r="H132" s="136">
        <v>112.59</v>
      </c>
      <c r="I132" s="137">
        <v>0</v>
      </c>
      <c r="J132" s="137">
        <f t="shared" si="0"/>
        <v>0</v>
      </c>
      <c r="K132" s="138"/>
      <c r="L132" s="25"/>
      <c r="M132" s="139" t="s">
        <v>1</v>
      </c>
      <c r="N132" s="140" t="s">
        <v>37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126</v>
      </c>
      <c r="AT132" s="143" t="s">
        <v>122</v>
      </c>
      <c r="AU132" s="143" t="s">
        <v>127</v>
      </c>
      <c r="AY132" s="13" t="s">
        <v>120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127</v>
      </c>
      <c r="BK132" s="144">
        <f t="shared" si="9"/>
        <v>0</v>
      </c>
      <c r="BL132" s="13" t="s">
        <v>126</v>
      </c>
      <c r="BM132" s="143" t="s">
        <v>145</v>
      </c>
    </row>
    <row r="133" spans="2:65" s="1" customFormat="1" ht="24.15" customHeight="1">
      <c r="B133" s="131"/>
      <c r="C133" s="132" t="s">
        <v>146</v>
      </c>
      <c r="D133" s="132" t="s">
        <v>122</v>
      </c>
      <c r="E133" s="133" t="s">
        <v>228</v>
      </c>
      <c r="F133" s="134" t="s">
        <v>229</v>
      </c>
      <c r="G133" s="135" t="s">
        <v>144</v>
      </c>
      <c r="H133" s="136">
        <v>168.88</v>
      </c>
      <c r="I133" s="137">
        <v>0</v>
      </c>
      <c r="J133" s="137">
        <f t="shared" si="0"/>
        <v>0</v>
      </c>
      <c r="K133" s="138"/>
      <c r="L133" s="25"/>
      <c r="M133" s="139" t="s">
        <v>1</v>
      </c>
      <c r="N133" s="140" t="s">
        <v>37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126</v>
      </c>
      <c r="AT133" s="143" t="s">
        <v>122</v>
      </c>
      <c r="AU133" s="143" t="s">
        <v>127</v>
      </c>
      <c r="AY133" s="13" t="s">
        <v>120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127</v>
      </c>
      <c r="BK133" s="144">
        <f t="shared" si="9"/>
        <v>0</v>
      </c>
      <c r="BL133" s="13" t="s">
        <v>126</v>
      </c>
      <c r="BM133" s="143" t="s">
        <v>150</v>
      </c>
    </row>
    <row r="134" spans="2:65" s="1" customFormat="1" ht="33" customHeight="1">
      <c r="B134" s="131"/>
      <c r="C134" s="132" t="s">
        <v>136</v>
      </c>
      <c r="D134" s="132" t="s">
        <v>122</v>
      </c>
      <c r="E134" s="133" t="s">
        <v>281</v>
      </c>
      <c r="F134" s="134" t="s">
        <v>282</v>
      </c>
      <c r="G134" s="135" t="s">
        <v>149</v>
      </c>
      <c r="H134" s="136">
        <v>49.6</v>
      </c>
      <c r="I134" s="137">
        <v>0</v>
      </c>
      <c r="J134" s="137">
        <f t="shared" si="0"/>
        <v>0</v>
      </c>
      <c r="K134" s="138"/>
      <c r="L134" s="25"/>
      <c r="M134" s="139" t="s">
        <v>1</v>
      </c>
      <c r="N134" s="140" t="s">
        <v>37</v>
      </c>
      <c r="O134" s="141">
        <v>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126</v>
      </c>
      <c r="AT134" s="143" t="s">
        <v>122</v>
      </c>
      <c r="AU134" s="143" t="s">
        <v>127</v>
      </c>
      <c r="AY134" s="13" t="s">
        <v>120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127</v>
      </c>
      <c r="BK134" s="144">
        <f t="shared" si="9"/>
        <v>0</v>
      </c>
      <c r="BL134" s="13" t="s">
        <v>126</v>
      </c>
      <c r="BM134" s="143" t="s">
        <v>153</v>
      </c>
    </row>
    <row r="135" spans="2:65" s="11" customFormat="1" ht="22.95" customHeight="1">
      <c r="B135" s="120"/>
      <c r="D135" s="121" t="s">
        <v>70</v>
      </c>
      <c r="E135" s="129" t="s">
        <v>127</v>
      </c>
      <c r="F135" s="129" t="s">
        <v>283</v>
      </c>
      <c r="J135" s="130">
        <f>BK135</f>
        <v>0</v>
      </c>
      <c r="L135" s="120"/>
      <c r="M135" s="124"/>
      <c r="P135" s="125">
        <f>SUM(P136:P155)</f>
        <v>0</v>
      </c>
      <c r="R135" s="125">
        <f>SUM(R136:R155)</f>
        <v>0</v>
      </c>
      <c r="T135" s="126">
        <f>SUM(T136:T155)</f>
        <v>0</v>
      </c>
      <c r="AR135" s="121" t="s">
        <v>79</v>
      </c>
      <c r="AT135" s="127" t="s">
        <v>70</v>
      </c>
      <c r="AU135" s="127" t="s">
        <v>79</v>
      </c>
      <c r="AY135" s="121" t="s">
        <v>120</v>
      </c>
      <c r="BK135" s="128">
        <f>SUM(BK136:BK155)</f>
        <v>0</v>
      </c>
    </row>
    <row r="136" spans="2:65" s="1" customFormat="1" ht="24.15" customHeight="1">
      <c r="B136" s="131"/>
      <c r="C136" s="132" t="s">
        <v>154</v>
      </c>
      <c r="D136" s="132" t="s">
        <v>122</v>
      </c>
      <c r="E136" s="133" t="s">
        <v>284</v>
      </c>
      <c r="F136" s="134" t="s">
        <v>285</v>
      </c>
      <c r="G136" s="135" t="s">
        <v>125</v>
      </c>
      <c r="H136" s="136">
        <v>1.4590000000000001</v>
      </c>
      <c r="I136" s="137">
        <v>0</v>
      </c>
      <c r="J136" s="137">
        <f t="shared" ref="J136:J155" si="10">ROUND(I136*H136,2)</f>
        <v>0</v>
      </c>
      <c r="K136" s="138"/>
      <c r="L136" s="25"/>
      <c r="M136" s="139" t="s">
        <v>1</v>
      </c>
      <c r="N136" s="140" t="s">
        <v>37</v>
      </c>
      <c r="O136" s="141">
        <v>0</v>
      </c>
      <c r="P136" s="141">
        <f t="shared" ref="P136:P155" si="11">O136*H136</f>
        <v>0</v>
      </c>
      <c r="Q136" s="141">
        <v>0</v>
      </c>
      <c r="R136" s="141">
        <f t="shared" ref="R136:R155" si="12">Q136*H136</f>
        <v>0</v>
      </c>
      <c r="S136" s="141">
        <v>0</v>
      </c>
      <c r="T136" s="142">
        <f t="shared" ref="T136:T155" si="13">S136*H136</f>
        <v>0</v>
      </c>
      <c r="AR136" s="143" t="s">
        <v>126</v>
      </c>
      <c r="AT136" s="143" t="s">
        <v>122</v>
      </c>
      <c r="AU136" s="143" t="s">
        <v>127</v>
      </c>
      <c r="AY136" s="13" t="s">
        <v>120</v>
      </c>
      <c r="BE136" s="144">
        <f t="shared" ref="BE136:BE155" si="14">IF(N136="základná",J136,0)</f>
        <v>0</v>
      </c>
      <c r="BF136" s="144">
        <f t="shared" ref="BF136:BF155" si="15">IF(N136="znížená",J136,0)</f>
        <v>0</v>
      </c>
      <c r="BG136" s="144">
        <f t="shared" ref="BG136:BG155" si="16">IF(N136="zákl. prenesená",J136,0)</f>
        <v>0</v>
      </c>
      <c r="BH136" s="144">
        <f t="shared" ref="BH136:BH155" si="17">IF(N136="zníž. prenesená",J136,0)</f>
        <v>0</v>
      </c>
      <c r="BI136" s="144">
        <f t="shared" ref="BI136:BI155" si="18">IF(N136="nulová",J136,0)</f>
        <v>0</v>
      </c>
      <c r="BJ136" s="13" t="s">
        <v>127</v>
      </c>
      <c r="BK136" s="144">
        <f t="shared" ref="BK136:BK155" si="19">ROUND(I136*H136,2)</f>
        <v>0</v>
      </c>
      <c r="BL136" s="13" t="s">
        <v>126</v>
      </c>
      <c r="BM136" s="143" t="s">
        <v>158</v>
      </c>
    </row>
    <row r="137" spans="2:65" s="1" customFormat="1" ht="24.15" customHeight="1">
      <c r="B137" s="131"/>
      <c r="C137" s="145" t="s">
        <v>140</v>
      </c>
      <c r="D137" s="145" t="s">
        <v>141</v>
      </c>
      <c r="E137" s="146" t="s">
        <v>286</v>
      </c>
      <c r="F137" s="147" t="s">
        <v>287</v>
      </c>
      <c r="G137" s="148" t="s">
        <v>144</v>
      </c>
      <c r="H137" s="149">
        <v>2.46</v>
      </c>
      <c r="I137" s="150">
        <v>0</v>
      </c>
      <c r="J137" s="150">
        <f t="shared" si="10"/>
        <v>0</v>
      </c>
      <c r="K137" s="151"/>
      <c r="L137" s="152"/>
      <c r="M137" s="153" t="s">
        <v>1</v>
      </c>
      <c r="N137" s="154" t="s">
        <v>37</v>
      </c>
      <c r="O137" s="141">
        <v>0</v>
      </c>
      <c r="P137" s="141">
        <f t="shared" si="11"/>
        <v>0</v>
      </c>
      <c r="Q137" s="141">
        <v>0</v>
      </c>
      <c r="R137" s="141">
        <f t="shared" si="12"/>
        <v>0</v>
      </c>
      <c r="S137" s="141">
        <v>0</v>
      </c>
      <c r="T137" s="142">
        <f t="shared" si="13"/>
        <v>0</v>
      </c>
      <c r="AR137" s="143" t="s">
        <v>136</v>
      </c>
      <c r="AT137" s="143" t="s">
        <v>141</v>
      </c>
      <c r="AU137" s="143" t="s">
        <v>127</v>
      </c>
      <c r="AY137" s="13" t="s">
        <v>120</v>
      </c>
      <c r="BE137" s="144">
        <f t="shared" si="14"/>
        <v>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3" t="s">
        <v>127</v>
      </c>
      <c r="BK137" s="144">
        <f t="shared" si="19"/>
        <v>0</v>
      </c>
      <c r="BL137" s="13" t="s">
        <v>126</v>
      </c>
      <c r="BM137" s="143" t="s">
        <v>7</v>
      </c>
    </row>
    <row r="138" spans="2:65" s="1" customFormat="1" ht="24.15" customHeight="1">
      <c r="B138" s="131"/>
      <c r="C138" s="132" t="s">
        <v>161</v>
      </c>
      <c r="D138" s="132" t="s">
        <v>122</v>
      </c>
      <c r="E138" s="133" t="s">
        <v>138</v>
      </c>
      <c r="F138" s="134" t="s">
        <v>288</v>
      </c>
      <c r="G138" s="135" t="s">
        <v>125</v>
      </c>
      <c r="H138" s="136">
        <v>1.3</v>
      </c>
      <c r="I138" s="137">
        <v>0</v>
      </c>
      <c r="J138" s="137">
        <f t="shared" si="10"/>
        <v>0</v>
      </c>
      <c r="K138" s="138"/>
      <c r="L138" s="25"/>
      <c r="M138" s="139" t="s">
        <v>1</v>
      </c>
      <c r="N138" s="140" t="s">
        <v>37</v>
      </c>
      <c r="O138" s="141">
        <v>0</v>
      </c>
      <c r="P138" s="141">
        <f t="shared" si="11"/>
        <v>0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126</v>
      </c>
      <c r="AT138" s="143" t="s">
        <v>122</v>
      </c>
      <c r="AU138" s="143" t="s">
        <v>127</v>
      </c>
      <c r="AY138" s="13" t="s">
        <v>120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3" t="s">
        <v>127</v>
      </c>
      <c r="BK138" s="144">
        <f t="shared" si="19"/>
        <v>0</v>
      </c>
      <c r="BL138" s="13" t="s">
        <v>126</v>
      </c>
      <c r="BM138" s="143" t="s">
        <v>164</v>
      </c>
    </row>
    <row r="139" spans="2:65" s="1" customFormat="1" ht="24.15" customHeight="1">
      <c r="B139" s="131"/>
      <c r="C139" s="145" t="s">
        <v>145</v>
      </c>
      <c r="D139" s="145" t="s">
        <v>141</v>
      </c>
      <c r="E139" s="146" t="s">
        <v>142</v>
      </c>
      <c r="F139" s="147" t="s">
        <v>143</v>
      </c>
      <c r="G139" s="148" t="s">
        <v>144</v>
      </c>
      <c r="H139" s="149">
        <v>2.14</v>
      </c>
      <c r="I139" s="150">
        <v>0</v>
      </c>
      <c r="J139" s="150">
        <f t="shared" si="10"/>
        <v>0</v>
      </c>
      <c r="K139" s="151"/>
      <c r="L139" s="152"/>
      <c r="M139" s="153" t="s">
        <v>1</v>
      </c>
      <c r="N139" s="154" t="s">
        <v>37</v>
      </c>
      <c r="O139" s="141">
        <v>0</v>
      </c>
      <c r="P139" s="141">
        <f t="shared" si="11"/>
        <v>0</v>
      </c>
      <c r="Q139" s="141">
        <v>0</v>
      </c>
      <c r="R139" s="141">
        <f t="shared" si="12"/>
        <v>0</v>
      </c>
      <c r="S139" s="141">
        <v>0</v>
      </c>
      <c r="T139" s="142">
        <f t="shared" si="13"/>
        <v>0</v>
      </c>
      <c r="AR139" s="143" t="s">
        <v>136</v>
      </c>
      <c r="AT139" s="143" t="s">
        <v>141</v>
      </c>
      <c r="AU139" s="143" t="s">
        <v>127</v>
      </c>
      <c r="AY139" s="13" t="s">
        <v>120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3" t="s">
        <v>127</v>
      </c>
      <c r="BK139" s="144">
        <f t="shared" si="19"/>
        <v>0</v>
      </c>
      <c r="BL139" s="13" t="s">
        <v>126</v>
      </c>
      <c r="BM139" s="143" t="s">
        <v>167</v>
      </c>
    </row>
    <row r="140" spans="2:65" s="1" customFormat="1" ht="33" customHeight="1">
      <c r="B140" s="131"/>
      <c r="C140" s="132" t="s">
        <v>168</v>
      </c>
      <c r="D140" s="132" t="s">
        <v>122</v>
      </c>
      <c r="E140" s="133" t="s">
        <v>147</v>
      </c>
      <c r="F140" s="134" t="s">
        <v>148</v>
      </c>
      <c r="G140" s="135" t="s">
        <v>149</v>
      </c>
      <c r="H140" s="136">
        <v>192</v>
      </c>
      <c r="I140" s="137">
        <v>0</v>
      </c>
      <c r="J140" s="137">
        <f t="shared" si="10"/>
        <v>0</v>
      </c>
      <c r="K140" s="138"/>
      <c r="L140" s="25"/>
      <c r="M140" s="139" t="s">
        <v>1</v>
      </c>
      <c r="N140" s="140" t="s">
        <v>37</v>
      </c>
      <c r="O140" s="141">
        <v>0</v>
      </c>
      <c r="P140" s="141">
        <f t="shared" si="11"/>
        <v>0</v>
      </c>
      <c r="Q140" s="141">
        <v>0</v>
      </c>
      <c r="R140" s="141">
        <f t="shared" si="12"/>
        <v>0</v>
      </c>
      <c r="S140" s="141">
        <v>0</v>
      </c>
      <c r="T140" s="142">
        <f t="shared" si="13"/>
        <v>0</v>
      </c>
      <c r="AR140" s="143" t="s">
        <v>126</v>
      </c>
      <c r="AT140" s="143" t="s">
        <v>122</v>
      </c>
      <c r="AU140" s="143" t="s">
        <v>127</v>
      </c>
      <c r="AY140" s="13" t="s">
        <v>120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3" t="s">
        <v>127</v>
      </c>
      <c r="BK140" s="144">
        <f t="shared" si="19"/>
        <v>0</v>
      </c>
      <c r="BL140" s="13" t="s">
        <v>126</v>
      </c>
      <c r="BM140" s="143" t="s">
        <v>171</v>
      </c>
    </row>
    <row r="141" spans="2:65" s="1" customFormat="1" ht="37.950000000000003" customHeight="1">
      <c r="B141" s="131"/>
      <c r="C141" s="145" t="s">
        <v>150</v>
      </c>
      <c r="D141" s="145" t="s">
        <v>141</v>
      </c>
      <c r="E141" s="146" t="s">
        <v>151</v>
      </c>
      <c r="F141" s="147" t="s">
        <v>152</v>
      </c>
      <c r="G141" s="148" t="s">
        <v>149</v>
      </c>
      <c r="H141" s="149">
        <v>192</v>
      </c>
      <c r="I141" s="150">
        <v>0</v>
      </c>
      <c r="J141" s="150">
        <f t="shared" si="10"/>
        <v>0</v>
      </c>
      <c r="K141" s="151"/>
      <c r="L141" s="152"/>
      <c r="M141" s="153" t="s">
        <v>1</v>
      </c>
      <c r="N141" s="154" t="s">
        <v>37</v>
      </c>
      <c r="O141" s="141">
        <v>0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136</v>
      </c>
      <c r="AT141" s="143" t="s">
        <v>141</v>
      </c>
      <c r="AU141" s="143" t="s">
        <v>127</v>
      </c>
      <c r="AY141" s="13" t="s">
        <v>120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3" t="s">
        <v>127</v>
      </c>
      <c r="BK141" s="144">
        <f t="shared" si="19"/>
        <v>0</v>
      </c>
      <c r="BL141" s="13" t="s">
        <v>126</v>
      </c>
      <c r="BM141" s="143" t="s">
        <v>174</v>
      </c>
    </row>
    <row r="142" spans="2:65" s="1" customFormat="1" ht="24.15" customHeight="1">
      <c r="B142" s="131"/>
      <c r="C142" s="132" t="s">
        <v>175</v>
      </c>
      <c r="D142" s="132" t="s">
        <v>122</v>
      </c>
      <c r="E142" s="133" t="s">
        <v>289</v>
      </c>
      <c r="F142" s="134" t="s">
        <v>139</v>
      </c>
      <c r="G142" s="135" t="s">
        <v>125</v>
      </c>
      <c r="H142" s="136">
        <v>13.4</v>
      </c>
      <c r="I142" s="137">
        <v>0</v>
      </c>
      <c r="J142" s="137">
        <f t="shared" si="10"/>
        <v>0</v>
      </c>
      <c r="K142" s="138"/>
      <c r="L142" s="25"/>
      <c r="M142" s="139" t="s">
        <v>1</v>
      </c>
      <c r="N142" s="140" t="s">
        <v>37</v>
      </c>
      <c r="O142" s="141">
        <v>0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126</v>
      </c>
      <c r="AT142" s="143" t="s">
        <v>122</v>
      </c>
      <c r="AU142" s="143" t="s">
        <v>127</v>
      </c>
      <c r="AY142" s="13" t="s">
        <v>120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127</v>
      </c>
      <c r="BK142" s="144">
        <f t="shared" si="19"/>
        <v>0</v>
      </c>
      <c r="BL142" s="13" t="s">
        <v>126</v>
      </c>
      <c r="BM142" s="143" t="s">
        <v>179</v>
      </c>
    </row>
    <row r="143" spans="2:65" s="1" customFormat="1" ht="24.15" customHeight="1">
      <c r="B143" s="131"/>
      <c r="C143" s="145" t="s">
        <v>153</v>
      </c>
      <c r="D143" s="145" t="s">
        <v>141</v>
      </c>
      <c r="E143" s="146" t="s">
        <v>290</v>
      </c>
      <c r="F143" s="147" t="s">
        <v>143</v>
      </c>
      <c r="G143" s="148" t="s">
        <v>144</v>
      </c>
      <c r="H143" s="149">
        <v>22.11</v>
      </c>
      <c r="I143" s="150">
        <v>0</v>
      </c>
      <c r="J143" s="150">
        <f t="shared" si="10"/>
        <v>0</v>
      </c>
      <c r="K143" s="151"/>
      <c r="L143" s="152"/>
      <c r="M143" s="153" t="s">
        <v>1</v>
      </c>
      <c r="N143" s="154" t="s">
        <v>37</v>
      </c>
      <c r="O143" s="141">
        <v>0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136</v>
      </c>
      <c r="AT143" s="143" t="s">
        <v>141</v>
      </c>
      <c r="AU143" s="143" t="s">
        <v>127</v>
      </c>
      <c r="AY143" s="13" t="s">
        <v>120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127</v>
      </c>
      <c r="BK143" s="144">
        <f t="shared" si="19"/>
        <v>0</v>
      </c>
      <c r="BL143" s="13" t="s">
        <v>126</v>
      </c>
      <c r="BM143" s="143" t="s">
        <v>182</v>
      </c>
    </row>
    <row r="144" spans="2:65" s="1" customFormat="1" ht="16.5" customHeight="1">
      <c r="B144" s="131"/>
      <c r="C144" s="132" t="s">
        <v>183</v>
      </c>
      <c r="D144" s="132" t="s">
        <v>122</v>
      </c>
      <c r="E144" s="133" t="s">
        <v>155</v>
      </c>
      <c r="F144" s="134" t="s">
        <v>156</v>
      </c>
      <c r="G144" s="135" t="s">
        <v>157</v>
      </c>
      <c r="H144" s="136">
        <v>100</v>
      </c>
      <c r="I144" s="137">
        <v>0</v>
      </c>
      <c r="J144" s="137">
        <f t="shared" si="10"/>
        <v>0</v>
      </c>
      <c r="K144" s="138"/>
      <c r="L144" s="25"/>
      <c r="M144" s="139" t="s">
        <v>1</v>
      </c>
      <c r="N144" s="140" t="s">
        <v>37</v>
      </c>
      <c r="O144" s="141">
        <v>0</v>
      </c>
      <c r="P144" s="141">
        <f t="shared" si="11"/>
        <v>0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126</v>
      </c>
      <c r="AT144" s="143" t="s">
        <v>122</v>
      </c>
      <c r="AU144" s="143" t="s">
        <v>127</v>
      </c>
      <c r="AY144" s="13" t="s">
        <v>120</v>
      </c>
      <c r="BE144" s="144">
        <f t="shared" si="14"/>
        <v>0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3" t="s">
        <v>127</v>
      </c>
      <c r="BK144" s="144">
        <f t="shared" si="19"/>
        <v>0</v>
      </c>
      <c r="BL144" s="13" t="s">
        <v>126</v>
      </c>
      <c r="BM144" s="143" t="s">
        <v>186</v>
      </c>
    </row>
    <row r="145" spans="2:65" s="1" customFormat="1" ht="16.5" customHeight="1">
      <c r="B145" s="131"/>
      <c r="C145" s="132" t="s">
        <v>158</v>
      </c>
      <c r="D145" s="132" t="s">
        <v>122</v>
      </c>
      <c r="E145" s="133" t="s">
        <v>159</v>
      </c>
      <c r="F145" s="134" t="s">
        <v>160</v>
      </c>
      <c r="G145" s="135" t="s">
        <v>157</v>
      </c>
      <c r="H145" s="136">
        <v>28</v>
      </c>
      <c r="I145" s="137">
        <v>0</v>
      </c>
      <c r="J145" s="137">
        <f t="shared" si="10"/>
        <v>0</v>
      </c>
      <c r="K145" s="138"/>
      <c r="L145" s="25"/>
      <c r="M145" s="139" t="s">
        <v>1</v>
      </c>
      <c r="N145" s="140" t="s">
        <v>37</v>
      </c>
      <c r="O145" s="141">
        <v>0</v>
      </c>
      <c r="P145" s="141">
        <f t="shared" si="11"/>
        <v>0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126</v>
      </c>
      <c r="AT145" s="143" t="s">
        <v>122</v>
      </c>
      <c r="AU145" s="143" t="s">
        <v>127</v>
      </c>
      <c r="AY145" s="13" t="s">
        <v>120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127</v>
      </c>
      <c r="BK145" s="144">
        <f t="shared" si="19"/>
        <v>0</v>
      </c>
      <c r="BL145" s="13" t="s">
        <v>126</v>
      </c>
      <c r="BM145" s="143" t="s">
        <v>189</v>
      </c>
    </row>
    <row r="146" spans="2:65" s="1" customFormat="1" ht="24.15" customHeight="1">
      <c r="B146" s="131"/>
      <c r="C146" s="132" t="s">
        <v>190</v>
      </c>
      <c r="D146" s="132" t="s">
        <v>122</v>
      </c>
      <c r="E146" s="133" t="s">
        <v>187</v>
      </c>
      <c r="F146" s="134" t="s">
        <v>291</v>
      </c>
      <c r="G146" s="135" t="s">
        <v>178</v>
      </c>
      <c r="H146" s="136">
        <v>2</v>
      </c>
      <c r="I146" s="137">
        <v>0</v>
      </c>
      <c r="J146" s="137">
        <f t="shared" si="10"/>
        <v>0</v>
      </c>
      <c r="K146" s="138"/>
      <c r="L146" s="25"/>
      <c r="M146" s="139" t="s">
        <v>1</v>
      </c>
      <c r="N146" s="140" t="s">
        <v>37</v>
      </c>
      <c r="O146" s="141">
        <v>0</v>
      </c>
      <c r="P146" s="141">
        <f t="shared" si="11"/>
        <v>0</v>
      </c>
      <c r="Q146" s="141">
        <v>0</v>
      </c>
      <c r="R146" s="141">
        <f t="shared" si="12"/>
        <v>0</v>
      </c>
      <c r="S146" s="141">
        <v>0</v>
      </c>
      <c r="T146" s="142">
        <f t="shared" si="13"/>
        <v>0</v>
      </c>
      <c r="AR146" s="143" t="s">
        <v>126</v>
      </c>
      <c r="AT146" s="143" t="s">
        <v>122</v>
      </c>
      <c r="AU146" s="143" t="s">
        <v>127</v>
      </c>
      <c r="AY146" s="13" t="s">
        <v>120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127</v>
      </c>
      <c r="BK146" s="144">
        <f t="shared" si="19"/>
        <v>0</v>
      </c>
      <c r="BL146" s="13" t="s">
        <v>126</v>
      </c>
      <c r="BM146" s="143" t="s">
        <v>193</v>
      </c>
    </row>
    <row r="147" spans="2:65" s="1" customFormat="1" ht="24.15" customHeight="1">
      <c r="B147" s="131"/>
      <c r="C147" s="145" t="s">
        <v>7</v>
      </c>
      <c r="D147" s="145" t="s">
        <v>141</v>
      </c>
      <c r="E147" s="146" t="s">
        <v>191</v>
      </c>
      <c r="F147" s="147" t="s">
        <v>192</v>
      </c>
      <c r="G147" s="148" t="s">
        <v>178</v>
      </c>
      <c r="H147" s="149">
        <v>1</v>
      </c>
      <c r="I147" s="150">
        <v>0</v>
      </c>
      <c r="J147" s="150">
        <f t="shared" si="10"/>
        <v>0</v>
      </c>
      <c r="K147" s="151"/>
      <c r="L147" s="152"/>
      <c r="M147" s="153" t="s">
        <v>1</v>
      </c>
      <c r="N147" s="154" t="s">
        <v>37</v>
      </c>
      <c r="O147" s="141">
        <v>0</v>
      </c>
      <c r="P147" s="141">
        <f t="shared" si="11"/>
        <v>0</v>
      </c>
      <c r="Q147" s="141">
        <v>0</v>
      </c>
      <c r="R147" s="141">
        <f t="shared" si="12"/>
        <v>0</v>
      </c>
      <c r="S147" s="141">
        <v>0</v>
      </c>
      <c r="T147" s="142">
        <f t="shared" si="13"/>
        <v>0</v>
      </c>
      <c r="AR147" s="143" t="s">
        <v>136</v>
      </c>
      <c r="AT147" s="143" t="s">
        <v>141</v>
      </c>
      <c r="AU147" s="143" t="s">
        <v>127</v>
      </c>
      <c r="AY147" s="13" t="s">
        <v>120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127</v>
      </c>
      <c r="BK147" s="144">
        <f t="shared" si="19"/>
        <v>0</v>
      </c>
      <c r="BL147" s="13" t="s">
        <v>126</v>
      </c>
      <c r="BM147" s="143" t="s">
        <v>196</v>
      </c>
    </row>
    <row r="148" spans="2:65" s="1" customFormat="1" ht="24.15" customHeight="1">
      <c r="B148" s="131"/>
      <c r="C148" s="145" t="s">
        <v>197</v>
      </c>
      <c r="D148" s="145" t="s">
        <v>141</v>
      </c>
      <c r="E148" s="146" t="s">
        <v>292</v>
      </c>
      <c r="F148" s="147" t="s">
        <v>293</v>
      </c>
      <c r="G148" s="148" t="s">
        <v>178</v>
      </c>
      <c r="H148" s="149">
        <v>1</v>
      </c>
      <c r="I148" s="150">
        <v>0</v>
      </c>
      <c r="J148" s="150">
        <f t="shared" si="10"/>
        <v>0</v>
      </c>
      <c r="K148" s="151"/>
      <c r="L148" s="152"/>
      <c r="M148" s="153" t="s">
        <v>1</v>
      </c>
      <c r="N148" s="154" t="s">
        <v>37</v>
      </c>
      <c r="O148" s="141">
        <v>0</v>
      </c>
      <c r="P148" s="141">
        <f t="shared" si="11"/>
        <v>0</v>
      </c>
      <c r="Q148" s="141">
        <v>0</v>
      </c>
      <c r="R148" s="141">
        <f t="shared" si="12"/>
        <v>0</v>
      </c>
      <c r="S148" s="141">
        <v>0</v>
      </c>
      <c r="T148" s="142">
        <f t="shared" si="13"/>
        <v>0</v>
      </c>
      <c r="AR148" s="143" t="s">
        <v>136</v>
      </c>
      <c r="AT148" s="143" t="s">
        <v>141</v>
      </c>
      <c r="AU148" s="143" t="s">
        <v>127</v>
      </c>
      <c r="AY148" s="13" t="s">
        <v>120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127</v>
      </c>
      <c r="BK148" s="144">
        <f t="shared" si="19"/>
        <v>0</v>
      </c>
      <c r="BL148" s="13" t="s">
        <v>126</v>
      </c>
      <c r="BM148" s="143" t="s">
        <v>200</v>
      </c>
    </row>
    <row r="149" spans="2:65" s="1" customFormat="1" ht="24.15" customHeight="1">
      <c r="B149" s="131"/>
      <c r="C149" s="132" t="s">
        <v>164</v>
      </c>
      <c r="D149" s="132" t="s">
        <v>122</v>
      </c>
      <c r="E149" s="133" t="s">
        <v>206</v>
      </c>
      <c r="F149" s="134" t="s">
        <v>207</v>
      </c>
      <c r="G149" s="135" t="s">
        <v>149</v>
      </c>
      <c r="H149" s="136">
        <v>320.61900000000003</v>
      </c>
      <c r="I149" s="137">
        <v>0</v>
      </c>
      <c r="J149" s="137">
        <f t="shared" si="10"/>
        <v>0</v>
      </c>
      <c r="K149" s="138"/>
      <c r="L149" s="25"/>
      <c r="M149" s="139" t="s">
        <v>1</v>
      </c>
      <c r="N149" s="140" t="s">
        <v>37</v>
      </c>
      <c r="O149" s="141">
        <v>0</v>
      </c>
      <c r="P149" s="141">
        <f t="shared" si="11"/>
        <v>0</v>
      </c>
      <c r="Q149" s="141">
        <v>0</v>
      </c>
      <c r="R149" s="141">
        <f t="shared" si="12"/>
        <v>0</v>
      </c>
      <c r="S149" s="141">
        <v>0</v>
      </c>
      <c r="T149" s="142">
        <f t="shared" si="13"/>
        <v>0</v>
      </c>
      <c r="AR149" s="143" t="s">
        <v>126</v>
      </c>
      <c r="AT149" s="143" t="s">
        <v>122</v>
      </c>
      <c r="AU149" s="143" t="s">
        <v>127</v>
      </c>
      <c r="AY149" s="13" t="s">
        <v>120</v>
      </c>
      <c r="BE149" s="144">
        <f t="shared" si="14"/>
        <v>0</v>
      </c>
      <c r="BF149" s="144">
        <f t="shared" si="15"/>
        <v>0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3" t="s">
        <v>127</v>
      </c>
      <c r="BK149" s="144">
        <f t="shared" si="19"/>
        <v>0</v>
      </c>
      <c r="BL149" s="13" t="s">
        <v>126</v>
      </c>
      <c r="BM149" s="143" t="s">
        <v>204</v>
      </c>
    </row>
    <row r="150" spans="2:65" s="1" customFormat="1" ht="24.15" customHeight="1">
      <c r="B150" s="131"/>
      <c r="C150" s="145" t="s">
        <v>205</v>
      </c>
      <c r="D150" s="145" t="s">
        <v>141</v>
      </c>
      <c r="E150" s="146" t="s">
        <v>294</v>
      </c>
      <c r="F150" s="147" t="s">
        <v>295</v>
      </c>
      <c r="G150" s="148" t="s">
        <v>149</v>
      </c>
      <c r="H150" s="149">
        <v>320.61900000000003</v>
      </c>
      <c r="I150" s="150">
        <v>0</v>
      </c>
      <c r="J150" s="150">
        <f t="shared" si="10"/>
        <v>0</v>
      </c>
      <c r="K150" s="151"/>
      <c r="L150" s="152"/>
      <c r="M150" s="153" t="s">
        <v>1</v>
      </c>
      <c r="N150" s="154" t="s">
        <v>37</v>
      </c>
      <c r="O150" s="141">
        <v>0</v>
      </c>
      <c r="P150" s="141">
        <f t="shared" si="11"/>
        <v>0</v>
      </c>
      <c r="Q150" s="141">
        <v>0</v>
      </c>
      <c r="R150" s="141">
        <f t="shared" si="12"/>
        <v>0</v>
      </c>
      <c r="S150" s="141">
        <v>0</v>
      </c>
      <c r="T150" s="142">
        <f t="shared" si="13"/>
        <v>0</v>
      </c>
      <c r="AR150" s="143" t="s">
        <v>136</v>
      </c>
      <c r="AT150" s="143" t="s">
        <v>141</v>
      </c>
      <c r="AU150" s="143" t="s">
        <v>127</v>
      </c>
      <c r="AY150" s="13" t="s">
        <v>120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127</v>
      </c>
      <c r="BK150" s="144">
        <f t="shared" si="19"/>
        <v>0</v>
      </c>
      <c r="BL150" s="13" t="s">
        <v>126</v>
      </c>
      <c r="BM150" s="143" t="s">
        <v>208</v>
      </c>
    </row>
    <row r="151" spans="2:65" s="1" customFormat="1" ht="24.15" customHeight="1">
      <c r="B151" s="131"/>
      <c r="C151" s="145" t="s">
        <v>167</v>
      </c>
      <c r="D151" s="145" t="s">
        <v>141</v>
      </c>
      <c r="E151" s="146" t="s">
        <v>296</v>
      </c>
      <c r="F151" s="147" t="s">
        <v>297</v>
      </c>
      <c r="G151" s="148" t="s">
        <v>149</v>
      </c>
      <c r="H151" s="149">
        <v>162</v>
      </c>
      <c r="I151" s="150">
        <v>0</v>
      </c>
      <c r="J151" s="150">
        <f t="shared" si="10"/>
        <v>0</v>
      </c>
      <c r="K151" s="151"/>
      <c r="L151" s="152"/>
      <c r="M151" s="153" t="s">
        <v>1</v>
      </c>
      <c r="N151" s="154" t="s">
        <v>37</v>
      </c>
      <c r="O151" s="141">
        <v>0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136</v>
      </c>
      <c r="AT151" s="143" t="s">
        <v>141</v>
      </c>
      <c r="AU151" s="143" t="s">
        <v>127</v>
      </c>
      <c r="AY151" s="13" t="s">
        <v>120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127</v>
      </c>
      <c r="BK151" s="144">
        <f t="shared" si="19"/>
        <v>0</v>
      </c>
      <c r="BL151" s="13" t="s">
        <v>126</v>
      </c>
      <c r="BM151" s="143" t="s">
        <v>211</v>
      </c>
    </row>
    <row r="152" spans="2:65" s="1" customFormat="1" ht="24.15" customHeight="1">
      <c r="B152" s="131"/>
      <c r="C152" s="132" t="s">
        <v>212</v>
      </c>
      <c r="D152" s="132" t="s">
        <v>122</v>
      </c>
      <c r="E152" s="133" t="s">
        <v>213</v>
      </c>
      <c r="F152" s="134" t="s">
        <v>214</v>
      </c>
      <c r="G152" s="135" t="s">
        <v>149</v>
      </c>
      <c r="H152" s="136">
        <v>482.61900000000003</v>
      </c>
      <c r="I152" s="137">
        <v>0</v>
      </c>
      <c r="J152" s="137">
        <f t="shared" si="10"/>
        <v>0</v>
      </c>
      <c r="K152" s="138"/>
      <c r="L152" s="25"/>
      <c r="M152" s="139" t="s">
        <v>1</v>
      </c>
      <c r="N152" s="140" t="s">
        <v>37</v>
      </c>
      <c r="O152" s="141">
        <v>0</v>
      </c>
      <c r="P152" s="141">
        <f t="shared" si="11"/>
        <v>0</v>
      </c>
      <c r="Q152" s="141">
        <v>0</v>
      </c>
      <c r="R152" s="141">
        <f t="shared" si="12"/>
        <v>0</v>
      </c>
      <c r="S152" s="141">
        <v>0</v>
      </c>
      <c r="T152" s="142">
        <f t="shared" si="13"/>
        <v>0</v>
      </c>
      <c r="AR152" s="143" t="s">
        <v>126</v>
      </c>
      <c r="AT152" s="143" t="s">
        <v>122</v>
      </c>
      <c r="AU152" s="143" t="s">
        <v>127</v>
      </c>
      <c r="AY152" s="13" t="s">
        <v>120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127</v>
      </c>
      <c r="BK152" s="144">
        <f t="shared" si="19"/>
        <v>0</v>
      </c>
      <c r="BL152" s="13" t="s">
        <v>126</v>
      </c>
      <c r="BM152" s="143" t="s">
        <v>215</v>
      </c>
    </row>
    <row r="153" spans="2:65" s="1" customFormat="1" ht="24.15" customHeight="1">
      <c r="B153" s="131"/>
      <c r="C153" s="145" t="s">
        <v>171</v>
      </c>
      <c r="D153" s="145" t="s">
        <v>141</v>
      </c>
      <c r="E153" s="146" t="s">
        <v>216</v>
      </c>
      <c r="F153" s="147" t="s">
        <v>217</v>
      </c>
      <c r="G153" s="148" t="s">
        <v>149</v>
      </c>
      <c r="H153" s="149">
        <v>482.61900000000003</v>
      </c>
      <c r="I153" s="150">
        <v>0</v>
      </c>
      <c r="J153" s="150">
        <f t="shared" si="10"/>
        <v>0</v>
      </c>
      <c r="K153" s="151"/>
      <c r="L153" s="152"/>
      <c r="M153" s="153" t="s">
        <v>1</v>
      </c>
      <c r="N153" s="154" t="s">
        <v>37</v>
      </c>
      <c r="O153" s="141">
        <v>0</v>
      </c>
      <c r="P153" s="141">
        <f t="shared" si="11"/>
        <v>0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136</v>
      </c>
      <c r="AT153" s="143" t="s">
        <v>141</v>
      </c>
      <c r="AU153" s="143" t="s">
        <v>127</v>
      </c>
      <c r="AY153" s="13" t="s">
        <v>120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127</v>
      </c>
      <c r="BK153" s="144">
        <f t="shared" si="19"/>
        <v>0</v>
      </c>
      <c r="BL153" s="13" t="s">
        <v>126</v>
      </c>
      <c r="BM153" s="143" t="s">
        <v>218</v>
      </c>
    </row>
    <row r="154" spans="2:65" s="1" customFormat="1" ht="24.15" customHeight="1">
      <c r="B154" s="131"/>
      <c r="C154" s="145" t="s">
        <v>220</v>
      </c>
      <c r="D154" s="145" t="s">
        <v>141</v>
      </c>
      <c r="E154" s="146" t="s">
        <v>298</v>
      </c>
      <c r="F154" s="147" t="s">
        <v>299</v>
      </c>
      <c r="G154" s="148" t="s">
        <v>178</v>
      </c>
      <c r="H154" s="149">
        <v>2</v>
      </c>
      <c r="I154" s="150">
        <v>0</v>
      </c>
      <c r="J154" s="150">
        <f t="shared" si="10"/>
        <v>0</v>
      </c>
      <c r="K154" s="151"/>
      <c r="L154" s="152"/>
      <c r="M154" s="153" t="s">
        <v>1</v>
      </c>
      <c r="N154" s="154" t="s">
        <v>37</v>
      </c>
      <c r="O154" s="141">
        <v>0</v>
      </c>
      <c r="P154" s="141">
        <f t="shared" si="11"/>
        <v>0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136</v>
      </c>
      <c r="AT154" s="143" t="s">
        <v>141</v>
      </c>
      <c r="AU154" s="143" t="s">
        <v>127</v>
      </c>
      <c r="AY154" s="13" t="s">
        <v>120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127</v>
      </c>
      <c r="BK154" s="144">
        <f t="shared" si="19"/>
        <v>0</v>
      </c>
      <c r="BL154" s="13" t="s">
        <v>126</v>
      </c>
      <c r="BM154" s="143" t="s">
        <v>223</v>
      </c>
    </row>
    <row r="155" spans="2:65" s="1" customFormat="1" ht="21.75" customHeight="1">
      <c r="B155" s="131"/>
      <c r="C155" s="132" t="s">
        <v>174</v>
      </c>
      <c r="D155" s="132" t="s">
        <v>122</v>
      </c>
      <c r="E155" s="133" t="s">
        <v>172</v>
      </c>
      <c r="F155" s="134" t="s">
        <v>300</v>
      </c>
      <c r="G155" s="135" t="s">
        <v>125</v>
      </c>
      <c r="H155" s="136">
        <v>1.56</v>
      </c>
      <c r="I155" s="137">
        <v>0</v>
      </c>
      <c r="J155" s="137">
        <f t="shared" si="10"/>
        <v>0</v>
      </c>
      <c r="K155" s="138"/>
      <c r="L155" s="25"/>
      <c r="M155" s="139" t="s">
        <v>1</v>
      </c>
      <c r="N155" s="140" t="s">
        <v>37</v>
      </c>
      <c r="O155" s="141">
        <v>0</v>
      </c>
      <c r="P155" s="141">
        <f t="shared" si="11"/>
        <v>0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126</v>
      </c>
      <c r="AT155" s="143" t="s">
        <v>122</v>
      </c>
      <c r="AU155" s="143" t="s">
        <v>127</v>
      </c>
      <c r="AY155" s="13" t="s">
        <v>120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127</v>
      </c>
      <c r="BK155" s="144">
        <f t="shared" si="19"/>
        <v>0</v>
      </c>
      <c r="BL155" s="13" t="s">
        <v>126</v>
      </c>
      <c r="BM155" s="143" t="s">
        <v>226</v>
      </c>
    </row>
    <row r="156" spans="2:65" s="11" customFormat="1" ht="22.95" customHeight="1">
      <c r="B156" s="120"/>
      <c r="D156" s="121" t="s">
        <v>70</v>
      </c>
      <c r="E156" s="129" t="s">
        <v>137</v>
      </c>
      <c r="F156" s="129" t="s">
        <v>201</v>
      </c>
      <c r="J156" s="130">
        <f>BK156</f>
        <v>0</v>
      </c>
      <c r="L156" s="120"/>
      <c r="M156" s="124"/>
      <c r="P156" s="125">
        <f>SUM(P157:P163)</f>
        <v>0</v>
      </c>
      <c r="R156" s="125">
        <f>SUM(R157:R163)</f>
        <v>0</v>
      </c>
      <c r="T156" s="126">
        <f>SUM(T157:T163)</f>
        <v>0</v>
      </c>
      <c r="AR156" s="121" t="s">
        <v>79</v>
      </c>
      <c r="AT156" s="127" t="s">
        <v>70</v>
      </c>
      <c r="AU156" s="127" t="s">
        <v>79</v>
      </c>
      <c r="AY156" s="121" t="s">
        <v>120</v>
      </c>
      <c r="BK156" s="128">
        <f>SUM(BK157:BK163)</f>
        <v>0</v>
      </c>
    </row>
    <row r="157" spans="2:65" s="1" customFormat="1" ht="37.950000000000003" customHeight="1">
      <c r="B157" s="131"/>
      <c r="C157" s="132" t="s">
        <v>227</v>
      </c>
      <c r="D157" s="132" t="s">
        <v>122</v>
      </c>
      <c r="E157" s="133" t="s">
        <v>202</v>
      </c>
      <c r="F157" s="134" t="s">
        <v>301</v>
      </c>
      <c r="G157" s="135" t="s">
        <v>149</v>
      </c>
      <c r="H157" s="136">
        <v>482.61900000000003</v>
      </c>
      <c r="I157" s="137">
        <v>0</v>
      </c>
      <c r="J157" s="137">
        <f t="shared" ref="J157:J163" si="20">ROUND(I157*H157,2)</f>
        <v>0</v>
      </c>
      <c r="K157" s="138"/>
      <c r="L157" s="25"/>
      <c r="M157" s="139" t="s">
        <v>1</v>
      </c>
      <c r="N157" s="140" t="s">
        <v>37</v>
      </c>
      <c r="O157" s="141">
        <v>0</v>
      </c>
      <c r="P157" s="141">
        <f t="shared" ref="P157:P163" si="21">O157*H157</f>
        <v>0</v>
      </c>
      <c r="Q157" s="141">
        <v>0</v>
      </c>
      <c r="R157" s="141">
        <f t="shared" ref="R157:R163" si="22">Q157*H157</f>
        <v>0</v>
      </c>
      <c r="S157" s="141">
        <v>0</v>
      </c>
      <c r="T157" s="142">
        <f t="shared" ref="T157:T163" si="23">S157*H157</f>
        <v>0</v>
      </c>
      <c r="AR157" s="143" t="s">
        <v>126</v>
      </c>
      <c r="AT157" s="143" t="s">
        <v>122</v>
      </c>
      <c r="AU157" s="143" t="s">
        <v>127</v>
      </c>
      <c r="AY157" s="13" t="s">
        <v>120</v>
      </c>
      <c r="BE157" s="144">
        <f t="shared" ref="BE157:BE163" si="24">IF(N157="základná",J157,0)</f>
        <v>0</v>
      </c>
      <c r="BF157" s="144">
        <f t="shared" ref="BF157:BF163" si="25">IF(N157="znížená",J157,0)</f>
        <v>0</v>
      </c>
      <c r="BG157" s="144">
        <f t="shared" ref="BG157:BG163" si="26">IF(N157="zákl. prenesená",J157,0)</f>
        <v>0</v>
      </c>
      <c r="BH157" s="144">
        <f t="shared" ref="BH157:BH163" si="27">IF(N157="zníž. prenesená",J157,0)</f>
        <v>0</v>
      </c>
      <c r="BI157" s="144">
        <f t="shared" ref="BI157:BI163" si="28">IF(N157="nulová",J157,0)</f>
        <v>0</v>
      </c>
      <c r="BJ157" s="13" t="s">
        <v>127</v>
      </c>
      <c r="BK157" s="144">
        <f t="shared" ref="BK157:BK163" si="29">ROUND(I157*H157,2)</f>
        <v>0</v>
      </c>
      <c r="BL157" s="13" t="s">
        <v>126</v>
      </c>
      <c r="BM157" s="143" t="s">
        <v>230</v>
      </c>
    </row>
    <row r="158" spans="2:65" s="1" customFormat="1" ht="24.15" customHeight="1">
      <c r="B158" s="131"/>
      <c r="C158" s="145" t="s">
        <v>179</v>
      </c>
      <c r="D158" s="145" t="s">
        <v>141</v>
      </c>
      <c r="E158" s="146" t="s">
        <v>302</v>
      </c>
      <c r="F158" s="147" t="s">
        <v>303</v>
      </c>
      <c r="G158" s="148" t="s">
        <v>144</v>
      </c>
      <c r="H158" s="149">
        <v>15.45</v>
      </c>
      <c r="I158" s="150">
        <v>0</v>
      </c>
      <c r="J158" s="150">
        <f t="shared" si="20"/>
        <v>0</v>
      </c>
      <c r="K158" s="151"/>
      <c r="L158" s="152"/>
      <c r="M158" s="153" t="s">
        <v>1</v>
      </c>
      <c r="N158" s="154" t="s">
        <v>37</v>
      </c>
      <c r="O158" s="141">
        <v>0</v>
      </c>
      <c r="P158" s="141">
        <f t="shared" si="21"/>
        <v>0</v>
      </c>
      <c r="Q158" s="141">
        <v>0</v>
      </c>
      <c r="R158" s="141">
        <f t="shared" si="22"/>
        <v>0</v>
      </c>
      <c r="S158" s="141">
        <v>0</v>
      </c>
      <c r="T158" s="142">
        <f t="shared" si="23"/>
        <v>0</v>
      </c>
      <c r="AR158" s="143" t="s">
        <v>136</v>
      </c>
      <c r="AT158" s="143" t="s">
        <v>141</v>
      </c>
      <c r="AU158" s="143" t="s">
        <v>127</v>
      </c>
      <c r="AY158" s="13" t="s">
        <v>120</v>
      </c>
      <c r="BE158" s="144">
        <f t="shared" si="24"/>
        <v>0</v>
      </c>
      <c r="BF158" s="144">
        <f t="shared" si="25"/>
        <v>0</v>
      </c>
      <c r="BG158" s="144">
        <f t="shared" si="26"/>
        <v>0</v>
      </c>
      <c r="BH158" s="144">
        <f t="shared" si="27"/>
        <v>0</v>
      </c>
      <c r="BI158" s="144">
        <f t="shared" si="28"/>
        <v>0</v>
      </c>
      <c r="BJ158" s="13" t="s">
        <v>127</v>
      </c>
      <c r="BK158" s="144">
        <f t="shared" si="29"/>
        <v>0</v>
      </c>
      <c r="BL158" s="13" t="s">
        <v>126</v>
      </c>
      <c r="BM158" s="143" t="s">
        <v>233</v>
      </c>
    </row>
    <row r="159" spans="2:65" s="1" customFormat="1" ht="37.950000000000003" customHeight="1">
      <c r="B159" s="131"/>
      <c r="C159" s="132" t="s">
        <v>234</v>
      </c>
      <c r="D159" s="132" t="s">
        <v>122</v>
      </c>
      <c r="E159" s="133" t="s">
        <v>304</v>
      </c>
      <c r="F159" s="134" t="s">
        <v>305</v>
      </c>
      <c r="G159" s="135" t="s">
        <v>149</v>
      </c>
      <c r="H159" s="136">
        <v>482.61900000000003</v>
      </c>
      <c r="I159" s="137">
        <v>0</v>
      </c>
      <c r="J159" s="137">
        <f t="shared" si="20"/>
        <v>0</v>
      </c>
      <c r="K159" s="138"/>
      <c r="L159" s="25"/>
      <c r="M159" s="139" t="s">
        <v>1</v>
      </c>
      <c r="N159" s="140" t="s">
        <v>37</v>
      </c>
      <c r="O159" s="141">
        <v>0</v>
      </c>
      <c r="P159" s="141">
        <f t="shared" si="21"/>
        <v>0</v>
      </c>
      <c r="Q159" s="141">
        <v>0</v>
      </c>
      <c r="R159" s="141">
        <f t="shared" si="22"/>
        <v>0</v>
      </c>
      <c r="S159" s="141">
        <v>0</v>
      </c>
      <c r="T159" s="142">
        <f t="shared" si="23"/>
        <v>0</v>
      </c>
      <c r="AR159" s="143" t="s">
        <v>126</v>
      </c>
      <c r="AT159" s="143" t="s">
        <v>122</v>
      </c>
      <c r="AU159" s="143" t="s">
        <v>127</v>
      </c>
      <c r="AY159" s="13" t="s">
        <v>120</v>
      </c>
      <c r="BE159" s="144">
        <f t="shared" si="24"/>
        <v>0</v>
      </c>
      <c r="BF159" s="144">
        <f t="shared" si="25"/>
        <v>0</v>
      </c>
      <c r="BG159" s="144">
        <f t="shared" si="26"/>
        <v>0</v>
      </c>
      <c r="BH159" s="144">
        <f t="shared" si="27"/>
        <v>0</v>
      </c>
      <c r="BI159" s="144">
        <f t="shared" si="28"/>
        <v>0</v>
      </c>
      <c r="BJ159" s="13" t="s">
        <v>127</v>
      </c>
      <c r="BK159" s="144">
        <f t="shared" si="29"/>
        <v>0</v>
      </c>
      <c r="BL159" s="13" t="s">
        <v>126</v>
      </c>
      <c r="BM159" s="143" t="s">
        <v>237</v>
      </c>
    </row>
    <row r="160" spans="2:65" s="1" customFormat="1" ht="16.5" customHeight="1">
      <c r="B160" s="131"/>
      <c r="C160" s="145" t="s">
        <v>182</v>
      </c>
      <c r="D160" s="145" t="s">
        <v>141</v>
      </c>
      <c r="E160" s="146" t="s">
        <v>306</v>
      </c>
      <c r="F160" s="147" t="s">
        <v>307</v>
      </c>
      <c r="G160" s="148" t="s">
        <v>144</v>
      </c>
      <c r="H160" s="149">
        <v>82.11</v>
      </c>
      <c r="I160" s="150">
        <v>0</v>
      </c>
      <c r="J160" s="150">
        <f t="shared" si="20"/>
        <v>0</v>
      </c>
      <c r="K160" s="151"/>
      <c r="L160" s="152"/>
      <c r="M160" s="153" t="s">
        <v>1</v>
      </c>
      <c r="N160" s="154" t="s">
        <v>37</v>
      </c>
      <c r="O160" s="141">
        <v>0</v>
      </c>
      <c r="P160" s="141">
        <f t="shared" si="21"/>
        <v>0</v>
      </c>
      <c r="Q160" s="141">
        <v>0</v>
      </c>
      <c r="R160" s="141">
        <f t="shared" si="22"/>
        <v>0</v>
      </c>
      <c r="S160" s="141">
        <v>0</v>
      </c>
      <c r="T160" s="142">
        <f t="shared" si="23"/>
        <v>0</v>
      </c>
      <c r="AR160" s="143" t="s">
        <v>136</v>
      </c>
      <c r="AT160" s="143" t="s">
        <v>141</v>
      </c>
      <c r="AU160" s="143" t="s">
        <v>127</v>
      </c>
      <c r="AY160" s="13" t="s">
        <v>120</v>
      </c>
      <c r="BE160" s="144">
        <f t="shared" si="24"/>
        <v>0</v>
      </c>
      <c r="BF160" s="144">
        <f t="shared" si="25"/>
        <v>0</v>
      </c>
      <c r="BG160" s="144">
        <f t="shared" si="26"/>
        <v>0</v>
      </c>
      <c r="BH160" s="144">
        <f t="shared" si="27"/>
        <v>0</v>
      </c>
      <c r="BI160" s="144">
        <f t="shared" si="28"/>
        <v>0</v>
      </c>
      <c r="BJ160" s="13" t="s">
        <v>127</v>
      </c>
      <c r="BK160" s="144">
        <f t="shared" si="29"/>
        <v>0</v>
      </c>
      <c r="BL160" s="13" t="s">
        <v>126</v>
      </c>
      <c r="BM160" s="143" t="s">
        <v>241</v>
      </c>
    </row>
    <row r="161" spans="2:65" s="1" customFormat="1" ht="33" customHeight="1">
      <c r="B161" s="131"/>
      <c r="C161" s="132" t="s">
        <v>242</v>
      </c>
      <c r="D161" s="132" t="s">
        <v>122</v>
      </c>
      <c r="E161" s="133" t="s">
        <v>308</v>
      </c>
      <c r="F161" s="134" t="s">
        <v>309</v>
      </c>
      <c r="G161" s="135" t="s">
        <v>149</v>
      </c>
      <c r="H161" s="136">
        <v>482.61900000000003</v>
      </c>
      <c r="I161" s="137">
        <v>0</v>
      </c>
      <c r="J161" s="137">
        <f t="shared" si="20"/>
        <v>0</v>
      </c>
      <c r="K161" s="138"/>
      <c r="L161" s="25"/>
      <c r="M161" s="139" t="s">
        <v>1</v>
      </c>
      <c r="N161" s="140" t="s">
        <v>37</v>
      </c>
      <c r="O161" s="141">
        <v>0</v>
      </c>
      <c r="P161" s="141">
        <f t="shared" si="21"/>
        <v>0</v>
      </c>
      <c r="Q161" s="141">
        <v>0</v>
      </c>
      <c r="R161" s="141">
        <f t="shared" si="22"/>
        <v>0</v>
      </c>
      <c r="S161" s="141">
        <v>0</v>
      </c>
      <c r="T161" s="142">
        <f t="shared" si="23"/>
        <v>0</v>
      </c>
      <c r="AR161" s="143" t="s">
        <v>126</v>
      </c>
      <c r="AT161" s="143" t="s">
        <v>122</v>
      </c>
      <c r="AU161" s="143" t="s">
        <v>127</v>
      </c>
      <c r="AY161" s="13" t="s">
        <v>120</v>
      </c>
      <c r="BE161" s="144">
        <f t="shared" si="24"/>
        <v>0</v>
      </c>
      <c r="BF161" s="144">
        <f t="shared" si="25"/>
        <v>0</v>
      </c>
      <c r="BG161" s="144">
        <f t="shared" si="26"/>
        <v>0</v>
      </c>
      <c r="BH161" s="144">
        <f t="shared" si="27"/>
        <v>0</v>
      </c>
      <c r="BI161" s="144">
        <f t="shared" si="28"/>
        <v>0</v>
      </c>
      <c r="BJ161" s="13" t="s">
        <v>127</v>
      </c>
      <c r="BK161" s="144">
        <f t="shared" si="29"/>
        <v>0</v>
      </c>
      <c r="BL161" s="13" t="s">
        <v>126</v>
      </c>
      <c r="BM161" s="143" t="s">
        <v>246</v>
      </c>
    </row>
    <row r="162" spans="2:65" s="1" customFormat="1" ht="24.15" customHeight="1">
      <c r="B162" s="131"/>
      <c r="C162" s="145" t="s">
        <v>186</v>
      </c>
      <c r="D162" s="145" t="s">
        <v>141</v>
      </c>
      <c r="E162" s="146" t="s">
        <v>310</v>
      </c>
      <c r="F162" s="147" t="s">
        <v>311</v>
      </c>
      <c r="G162" s="148" t="s">
        <v>144</v>
      </c>
      <c r="H162" s="149">
        <v>246.33</v>
      </c>
      <c r="I162" s="150">
        <v>0</v>
      </c>
      <c r="J162" s="150">
        <f t="shared" si="20"/>
        <v>0</v>
      </c>
      <c r="K162" s="151"/>
      <c r="L162" s="152"/>
      <c r="M162" s="153" t="s">
        <v>1</v>
      </c>
      <c r="N162" s="154" t="s">
        <v>37</v>
      </c>
      <c r="O162" s="141">
        <v>0</v>
      </c>
      <c r="P162" s="141">
        <f t="shared" si="21"/>
        <v>0</v>
      </c>
      <c r="Q162" s="141">
        <v>0</v>
      </c>
      <c r="R162" s="141">
        <f t="shared" si="22"/>
        <v>0</v>
      </c>
      <c r="S162" s="141">
        <v>0</v>
      </c>
      <c r="T162" s="142">
        <f t="shared" si="23"/>
        <v>0</v>
      </c>
      <c r="AR162" s="143" t="s">
        <v>136</v>
      </c>
      <c r="AT162" s="143" t="s">
        <v>141</v>
      </c>
      <c r="AU162" s="143" t="s">
        <v>127</v>
      </c>
      <c r="AY162" s="13" t="s">
        <v>120</v>
      </c>
      <c r="BE162" s="144">
        <f t="shared" si="24"/>
        <v>0</v>
      </c>
      <c r="BF162" s="144">
        <f t="shared" si="25"/>
        <v>0</v>
      </c>
      <c r="BG162" s="144">
        <f t="shared" si="26"/>
        <v>0</v>
      </c>
      <c r="BH162" s="144">
        <f t="shared" si="27"/>
        <v>0</v>
      </c>
      <c r="BI162" s="144">
        <f t="shared" si="28"/>
        <v>0</v>
      </c>
      <c r="BJ162" s="13" t="s">
        <v>127</v>
      </c>
      <c r="BK162" s="144">
        <f t="shared" si="29"/>
        <v>0</v>
      </c>
      <c r="BL162" s="13" t="s">
        <v>126</v>
      </c>
      <c r="BM162" s="143" t="s">
        <v>251</v>
      </c>
    </row>
    <row r="163" spans="2:65" s="1" customFormat="1" ht="16.5" customHeight="1">
      <c r="B163" s="131"/>
      <c r="C163" s="132" t="s">
        <v>256</v>
      </c>
      <c r="D163" s="132" t="s">
        <v>122</v>
      </c>
      <c r="E163" s="133" t="s">
        <v>312</v>
      </c>
      <c r="F163" s="134" t="s">
        <v>313</v>
      </c>
      <c r="G163" s="135" t="s">
        <v>149</v>
      </c>
      <c r="H163" s="136">
        <v>224</v>
      </c>
      <c r="I163" s="137">
        <v>0</v>
      </c>
      <c r="J163" s="137">
        <f t="shared" si="20"/>
        <v>0</v>
      </c>
      <c r="K163" s="138"/>
      <c r="L163" s="25"/>
      <c r="M163" s="139" t="s">
        <v>1</v>
      </c>
      <c r="N163" s="140" t="s">
        <v>37</v>
      </c>
      <c r="O163" s="141">
        <v>0</v>
      </c>
      <c r="P163" s="141">
        <f t="shared" si="21"/>
        <v>0</v>
      </c>
      <c r="Q163" s="141">
        <v>0</v>
      </c>
      <c r="R163" s="141">
        <f t="shared" si="22"/>
        <v>0</v>
      </c>
      <c r="S163" s="141">
        <v>0</v>
      </c>
      <c r="T163" s="142">
        <f t="shared" si="23"/>
        <v>0</v>
      </c>
      <c r="AR163" s="143" t="s">
        <v>126</v>
      </c>
      <c r="AT163" s="143" t="s">
        <v>122</v>
      </c>
      <c r="AU163" s="143" t="s">
        <v>127</v>
      </c>
      <c r="AY163" s="13" t="s">
        <v>120</v>
      </c>
      <c r="BE163" s="144">
        <f t="shared" si="24"/>
        <v>0</v>
      </c>
      <c r="BF163" s="144">
        <f t="shared" si="25"/>
        <v>0</v>
      </c>
      <c r="BG163" s="144">
        <f t="shared" si="26"/>
        <v>0</v>
      </c>
      <c r="BH163" s="144">
        <f t="shared" si="27"/>
        <v>0</v>
      </c>
      <c r="BI163" s="144">
        <f t="shared" si="28"/>
        <v>0</v>
      </c>
      <c r="BJ163" s="13" t="s">
        <v>127</v>
      </c>
      <c r="BK163" s="144">
        <f t="shared" si="29"/>
        <v>0</v>
      </c>
      <c r="BL163" s="13" t="s">
        <v>126</v>
      </c>
      <c r="BM163" s="143" t="s">
        <v>260</v>
      </c>
    </row>
    <row r="164" spans="2:65" s="11" customFormat="1" ht="22.95" customHeight="1">
      <c r="B164" s="120"/>
      <c r="D164" s="121" t="s">
        <v>70</v>
      </c>
      <c r="E164" s="129" t="s">
        <v>154</v>
      </c>
      <c r="F164" s="129" t="s">
        <v>219</v>
      </c>
      <c r="J164" s="130">
        <f>BK164</f>
        <v>0</v>
      </c>
      <c r="L164" s="120"/>
      <c r="M164" s="124"/>
      <c r="P164" s="125">
        <f>SUM(P165:P167)</f>
        <v>0</v>
      </c>
      <c r="R164" s="125">
        <f>SUM(R165:R167)</f>
        <v>0</v>
      </c>
      <c r="T164" s="126">
        <f>SUM(T165:T167)</f>
        <v>0</v>
      </c>
      <c r="AR164" s="121" t="s">
        <v>79</v>
      </c>
      <c r="AT164" s="127" t="s">
        <v>70</v>
      </c>
      <c r="AU164" s="127" t="s">
        <v>79</v>
      </c>
      <c r="AY164" s="121" t="s">
        <v>120</v>
      </c>
      <c r="BK164" s="128">
        <f>SUM(BK165:BK167)</f>
        <v>0</v>
      </c>
    </row>
    <row r="165" spans="2:65" s="1" customFormat="1" ht="33" customHeight="1">
      <c r="B165" s="131"/>
      <c r="C165" s="132" t="s">
        <v>189</v>
      </c>
      <c r="D165" s="132" t="s">
        <v>122</v>
      </c>
      <c r="E165" s="133" t="s">
        <v>314</v>
      </c>
      <c r="F165" s="134" t="s">
        <v>315</v>
      </c>
      <c r="G165" s="135" t="s">
        <v>157</v>
      </c>
      <c r="H165" s="136">
        <v>89</v>
      </c>
      <c r="I165" s="137">
        <v>0</v>
      </c>
      <c r="J165" s="137">
        <f>ROUND(I165*H165,2)</f>
        <v>0</v>
      </c>
      <c r="K165" s="138"/>
      <c r="L165" s="25"/>
      <c r="M165" s="139" t="s">
        <v>1</v>
      </c>
      <c r="N165" s="140" t="s">
        <v>37</v>
      </c>
      <c r="O165" s="141">
        <v>0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126</v>
      </c>
      <c r="AT165" s="143" t="s">
        <v>122</v>
      </c>
      <c r="AU165" s="143" t="s">
        <v>127</v>
      </c>
      <c r="AY165" s="13" t="s">
        <v>120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3" t="s">
        <v>127</v>
      </c>
      <c r="BK165" s="144">
        <f>ROUND(I165*H165,2)</f>
        <v>0</v>
      </c>
      <c r="BL165" s="13" t="s">
        <v>126</v>
      </c>
      <c r="BM165" s="143" t="s">
        <v>266</v>
      </c>
    </row>
    <row r="166" spans="2:65" s="1" customFormat="1" ht="24.15" customHeight="1">
      <c r="B166" s="131"/>
      <c r="C166" s="145" t="s">
        <v>267</v>
      </c>
      <c r="D166" s="145" t="s">
        <v>141</v>
      </c>
      <c r="E166" s="146" t="s">
        <v>316</v>
      </c>
      <c r="F166" s="147" t="s">
        <v>317</v>
      </c>
      <c r="G166" s="148" t="s">
        <v>178</v>
      </c>
      <c r="H166" s="149">
        <v>93</v>
      </c>
      <c r="I166" s="150">
        <v>0</v>
      </c>
      <c r="J166" s="150">
        <f>ROUND(I166*H166,2)</f>
        <v>0</v>
      </c>
      <c r="K166" s="151"/>
      <c r="L166" s="152"/>
      <c r="M166" s="153" t="s">
        <v>1</v>
      </c>
      <c r="N166" s="154" t="s">
        <v>37</v>
      </c>
      <c r="O166" s="141">
        <v>0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136</v>
      </c>
      <c r="AT166" s="143" t="s">
        <v>141</v>
      </c>
      <c r="AU166" s="143" t="s">
        <v>127</v>
      </c>
      <c r="AY166" s="13" t="s">
        <v>120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13" t="s">
        <v>127</v>
      </c>
      <c r="BK166" s="144">
        <f>ROUND(I166*H166,2)</f>
        <v>0</v>
      </c>
      <c r="BL166" s="13" t="s">
        <v>126</v>
      </c>
      <c r="BM166" s="143" t="s">
        <v>270</v>
      </c>
    </row>
    <row r="167" spans="2:65" s="1" customFormat="1" ht="24.15" customHeight="1">
      <c r="B167" s="131"/>
      <c r="C167" s="132" t="s">
        <v>193</v>
      </c>
      <c r="D167" s="132" t="s">
        <v>122</v>
      </c>
      <c r="E167" s="133" t="s">
        <v>318</v>
      </c>
      <c r="F167" s="134" t="s">
        <v>319</v>
      </c>
      <c r="G167" s="135" t="s">
        <v>125</v>
      </c>
      <c r="H167" s="136">
        <v>4.45</v>
      </c>
      <c r="I167" s="137">
        <v>0</v>
      </c>
      <c r="J167" s="137">
        <f>ROUND(I167*H167,2)</f>
        <v>0</v>
      </c>
      <c r="K167" s="138"/>
      <c r="L167" s="25"/>
      <c r="M167" s="139" t="s">
        <v>1</v>
      </c>
      <c r="N167" s="140" t="s">
        <v>37</v>
      </c>
      <c r="O167" s="141">
        <v>0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126</v>
      </c>
      <c r="AT167" s="143" t="s">
        <v>122</v>
      </c>
      <c r="AU167" s="143" t="s">
        <v>127</v>
      </c>
      <c r="AY167" s="13" t="s">
        <v>120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3" t="s">
        <v>127</v>
      </c>
      <c r="BK167" s="144">
        <f>ROUND(I167*H167,2)</f>
        <v>0</v>
      </c>
      <c r="BL167" s="13" t="s">
        <v>126</v>
      </c>
      <c r="BM167" s="143" t="s">
        <v>254</v>
      </c>
    </row>
    <row r="168" spans="2:65" s="11" customFormat="1" ht="22.95" customHeight="1">
      <c r="B168" s="120"/>
      <c r="D168" s="121" t="s">
        <v>70</v>
      </c>
      <c r="E168" s="129" t="s">
        <v>247</v>
      </c>
      <c r="F168" s="129" t="s">
        <v>248</v>
      </c>
      <c r="J168" s="130">
        <f>BK168</f>
        <v>0</v>
      </c>
      <c r="L168" s="120"/>
      <c r="M168" s="124"/>
      <c r="P168" s="125">
        <f>P169</f>
        <v>0</v>
      </c>
      <c r="R168" s="125">
        <f>R169</f>
        <v>0</v>
      </c>
      <c r="T168" s="126">
        <f>T169</f>
        <v>0</v>
      </c>
      <c r="AR168" s="121" t="s">
        <v>79</v>
      </c>
      <c r="AT168" s="127" t="s">
        <v>70</v>
      </c>
      <c r="AU168" s="127" t="s">
        <v>79</v>
      </c>
      <c r="AY168" s="121" t="s">
        <v>120</v>
      </c>
      <c r="BK168" s="128">
        <f>BK169</f>
        <v>0</v>
      </c>
    </row>
    <row r="169" spans="2:65" s="1" customFormat="1" ht="24.15" customHeight="1">
      <c r="B169" s="131"/>
      <c r="C169" s="132" t="s">
        <v>320</v>
      </c>
      <c r="D169" s="132" t="s">
        <v>122</v>
      </c>
      <c r="E169" s="133" t="s">
        <v>249</v>
      </c>
      <c r="F169" s="134" t="s">
        <v>250</v>
      </c>
      <c r="G169" s="135" t="s">
        <v>144</v>
      </c>
      <c r="H169" s="136">
        <v>99.677999999999997</v>
      </c>
      <c r="I169" s="137">
        <v>0</v>
      </c>
      <c r="J169" s="137">
        <f>ROUND(I169*H169,2)</f>
        <v>0</v>
      </c>
      <c r="K169" s="138"/>
      <c r="L169" s="25"/>
      <c r="M169" s="139" t="s">
        <v>1</v>
      </c>
      <c r="N169" s="140" t="s">
        <v>37</v>
      </c>
      <c r="O169" s="141">
        <v>0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126</v>
      </c>
      <c r="AT169" s="143" t="s">
        <v>122</v>
      </c>
      <c r="AU169" s="143" t="s">
        <v>127</v>
      </c>
      <c r="AY169" s="13" t="s">
        <v>120</v>
      </c>
      <c r="BE169" s="144">
        <f>IF(N169="základná",J169,0)</f>
        <v>0</v>
      </c>
      <c r="BF169" s="144">
        <f>IF(N169="znížená",J169,0)</f>
        <v>0</v>
      </c>
      <c r="BG169" s="144">
        <f>IF(N169="zákl. prenesená",J169,0)</f>
        <v>0</v>
      </c>
      <c r="BH169" s="144">
        <f>IF(N169="zníž. prenesená",J169,0)</f>
        <v>0</v>
      </c>
      <c r="BI169" s="144">
        <f>IF(N169="nulová",J169,0)</f>
        <v>0</v>
      </c>
      <c r="BJ169" s="13" t="s">
        <v>127</v>
      </c>
      <c r="BK169" s="144">
        <f>ROUND(I169*H169,2)</f>
        <v>0</v>
      </c>
      <c r="BL169" s="13" t="s">
        <v>126</v>
      </c>
      <c r="BM169" s="143" t="s">
        <v>321</v>
      </c>
    </row>
    <row r="170" spans="2:65" s="11" customFormat="1" ht="25.95" customHeight="1">
      <c r="B170" s="120"/>
      <c r="D170" s="121" t="s">
        <v>70</v>
      </c>
      <c r="E170" s="122" t="s">
        <v>252</v>
      </c>
      <c r="F170" s="122" t="s">
        <v>253</v>
      </c>
      <c r="J170" s="123">
        <f>BK170</f>
        <v>0</v>
      </c>
      <c r="L170" s="120"/>
      <c r="M170" s="124"/>
      <c r="P170" s="125">
        <f>P171</f>
        <v>0</v>
      </c>
      <c r="R170" s="125">
        <f>R171</f>
        <v>0</v>
      </c>
      <c r="T170" s="126">
        <f>T171</f>
        <v>0</v>
      </c>
      <c r="AR170" s="121" t="s">
        <v>127</v>
      </c>
      <c r="AT170" s="127" t="s">
        <v>70</v>
      </c>
      <c r="AU170" s="127" t="s">
        <v>71</v>
      </c>
      <c r="AY170" s="121" t="s">
        <v>120</v>
      </c>
      <c r="BK170" s="128">
        <f>BK171</f>
        <v>0</v>
      </c>
    </row>
    <row r="171" spans="2:65" s="11" customFormat="1" ht="22.95" customHeight="1">
      <c r="B171" s="120"/>
      <c r="D171" s="121" t="s">
        <v>70</v>
      </c>
      <c r="E171" s="129" t="s">
        <v>261</v>
      </c>
      <c r="F171" s="129" t="s">
        <v>262</v>
      </c>
      <c r="J171" s="130">
        <f>BK171</f>
        <v>0</v>
      </c>
      <c r="L171" s="120"/>
      <c r="M171" s="124"/>
      <c r="P171" s="125">
        <f>SUM(P172:P180)</f>
        <v>0</v>
      </c>
      <c r="R171" s="125">
        <f>SUM(R172:R180)</f>
        <v>0</v>
      </c>
      <c r="T171" s="126">
        <f>SUM(T172:T180)</f>
        <v>0</v>
      </c>
      <c r="AR171" s="121" t="s">
        <v>127</v>
      </c>
      <c r="AT171" s="127" t="s">
        <v>70</v>
      </c>
      <c r="AU171" s="127" t="s">
        <v>79</v>
      </c>
      <c r="AY171" s="121" t="s">
        <v>120</v>
      </c>
      <c r="BK171" s="128">
        <f>SUM(BK172:BK180)</f>
        <v>0</v>
      </c>
    </row>
    <row r="172" spans="2:65" s="1" customFormat="1" ht="33" customHeight="1">
      <c r="B172" s="131"/>
      <c r="C172" s="132" t="s">
        <v>196</v>
      </c>
      <c r="D172" s="132" t="s">
        <v>122</v>
      </c>
      <c r="E172" s="133" t="s">
        <v>322</v>
      </c>
      <c r="F172" s="134" t="s">
        <v>323</v>
      </c>
      <c r="G172" s="135" t="s">
        <v>324</v>
      </c>
      <c r="H172" s="136">
        <v>1</v>
      </c>
      <c r="I172" s="137">
        <v>0</v>
      </c>
      <c r="J172" s="137">
        <f t="shared" ref="J172:J180" si="30">ROUND(I172*H172,2)</f>
        <v>0</v>
      </c>
      <c r="K172" s="138"/>
      <c r="L172" s="25"/>
      <c r="M172" s="139" t="s">
        <v>1</v>
      </c>
      <c r="N172" s="140" t="s">
        <v>37</v>
      </c>
      <c r="O172" s="141">
        <v>0</v>
      </c>
      <c r="P172" s="141">
        <f t="shared" ref="P172:P180" si="31">O172*H172</f>
        <v>0</v>
      </c>
      <c r="Q172" s="141">
        <v>0</v>
      </c>
      <c r="R172" s="141">
        <f t="shared" ref="R172:R180" si="32">Q172*H172</f>
        <v>0</v>
      </c>
      <c r="S172" s="141">
        <v>0</v>
      </c>
      <c r="T172" s="142">
        <f t="shared" ref="T172:T180" si="33">S172*H172</f>
        <v>0</v>
      </c>
      <c r="AR172" s="143" t="s">
        <v>153</v>
      </c>
      <c r="AT172" s="143" t="s">
        <v>122</v>
      </c>
      <c r="AU172" s="143" t="s">
        <v>127</v>
      </c>
      <c r="AY172" s="13" t="s">
        <v>120</v>
      </c>
      <c r="BE172" s="144">
        <f t="shared" ref="BE172:BE180" si="34">IF(N172="základná",J172,0)</f>
        <v>0</v>
      </c>
      <c r="BF172" s="144">
        <f t="shared" ref="BF172:BF180" si="35">IF(N172="znížená",J172,0)</f>
        <v>0</v>
      </c>
      <c r="BG172" s="144">
        <f t="shared" ref="BG172:BG180" si="36">IF(N172="zákl. prenesená",J172,0)</f>
        <v>0</v>
      </c>
      <c r="BH172" s="144">
        <f t="shared" ref="BH172:BH180" si="37">IF(N172="zníž. prenesená",J172,0)</f>
        <v>0</v>
      </c>
      <c r="BI172" s="144">
        <f t="shared" ref="BI172:BI180" si="38">IF(N172="nulová",J172,0)</f>
        <v>0</v>
      </c>
      <c r="BJ172" s="13" t="s">
        <v>127</v>
      </c>
      <c r="BK172" s="144">
        <f t="shared" ref="BK172:BK180" si="39">ROUND(I172*H172,2)</f>
        <v>0</v>
      </c>
      <c r="BL172" s="13" t="s">
        <v>153</v>
      </c>
      <c r="BM172" s="143" t="s">
        <v>325</v>
      </c>
    </row>
    <row r="173" spans="2:65" s="1" customFormat="1" ht="21.75" customHeight="1">
      <c r="B173" s="131"/>
      <c r="C173" s="145" t="s">
        <v>326</v>
      </c>
      <c r="D173" s="145" t="s">
        <v>141</v>
      </c>
      <c r="E173" s="146" t="s">
        <v>327</v>
      </c>
      <c r="F173" s="147" t="s">
        <v>328</v>
      </c>
      <c r="G173" s="148" t="s">
        <v>178</v>
      </c>
      <c r="H173" s="149">
        <v>1</v>
      </c>
      <c r="I173" s="150">
        <v>0</v>
      </c>
      <c r="J173" s="150">
        <f t="shared" si="30"/>
        <v>0</v>
      </c>
      <c r="K173" s="151"/>
      <c r="L173" s="152"/>
      <c r="M173" s="153" t="s">
        <v>1</v>
      </c>
      <c r="N173" s="154" t="s">
        <v>37</v>
      </c>
      <c r="O173" s="141">
        <v>0</v>
      </c>
      <c r="P173" s="141">
        <f t="shared" si="31"/>
        <v>0</v>
      </c>
      <c r="Q173" s="141">
        <v>0</v>
      </c>
      <c r="R173" s="141">
        <f t="shared" si="32"/>
        <v>0</v>
      </c>
      <c r="S173" s="141">
        <v>0</v>
      </c>
      <c r="T173" s="142">
        <f t="shared" si="33"/>
        <v>0</v>
      </c>
      <c r="AR173" s="143" t="s">
        <v>182</v>
      </c>
      <c r="AT173" s="143" t="s">
        <v>141</v>
      </c>
      <c r="AU173" s="143" t="s">
        <v>127</v>
      </c>
      <c r="AY173" s="13" t="s">
        <v>120</v>
      </c>
      <c r="BE173" s="144">
        <f t="shared" si="34"/>
        <v>0</v>
      </c>
      <c r="BF173" s="144">
        <f t="shared" si="35"/>
        <v>0</v>
      </c>
      <c r="BG173" s="144">
        <f t="shared" si="36"/>
        <v>0</v>
      </c>
      <c r="BH173" s="144">
        <f t="shared" si="37"/>
        <v>0</v>
      </c>
      <c r="BI173" s="144">
        <f t="shared" si="38"/>
        <v>0</v>
      </c>
      <c r="BJ173" s="13" t="s">
        <v>127</v>
      </c>
      <c r="BK173" s="144">
        <f t="shared" si="39"/>
        <v>0</v>
      </c>
      <c r="BL173" s="13" t="s">
        <v>153</v>
      </c>
      <c r="BM173" s="143" t="s">
        <v>329</v>
      </c>
    </row>
    <row r="174" spans="2:65" s="1" customFormat="1" ht="16.5" customHeight="1">
      <c r="B174" s="131"/>
      <c r="C174" s="145" t="s">
        <v>200</v>
      </c>
      <c r="D174" s="145" t="s">
        <v>141</v>
      </c>
      <c r="E174" s="146" t="s">
        <v>330</v>
      </c>
      <c r="F174" s="147" t="s">
        <v>331</v>
      </c>
      <c r="G174" s="148" t="s">
        <v>178</v>
      </c>
      <c r="H174" s="149">
        <v>1</v>
      </c>
      <c r="I174" s="150">
        <v>0</v>
      </c>
      <c r="J174" s="150">
        <f t="shared" si="30"/>
        <v>0</v>
      </c>
      <c r="K174" s="151"/>
      <c r="L174" s="152"/>
      <c r="M174" s="153" t="s">
        <v>1</v>
      </c>
      <c r="N174" s="154" t="s">
        <v>37</v>
      </c>
      <c r="O174" s="141">
        <v>0</v>
      </c>
      <c r="P174" s="141">
        <f t="shared" si="31"/>
        <v>0</v>
      </c>
      <c r="Q174" s="141">
        <v>0</v>
      </c>
      <c r="R174" s="141">
        <f t="shared" si="32"/>
        <v>0</v>
      </c>
      <c r="S174" s="141">
        <v>0</v>
      </c>
      <c r="T174" s="142">
        <f t="shared" si="33"/>
        <v>0</v>
      </c>
      <c r="AR174" s="143" t="s">
        <v>182</v>
      </c>
      <c r="AT174" s="143" t="s">
        <v>141</v>
      </c>
      <c r="AU174" s="143" t="s">
        <v>127</v>
      </c>
      <c r="AY174" s="13" t="s">
        <v>120</v>
      </c>
      <c r="BE174" s="144">
        <f t="shared" si="34"/>
        <v>0</v>
      </c>
      <c r="BF174" s="144">
        <f t="shared" si="35"/>
        <v>0</v>
      </c>
      <c r="BG174" s="144">
        <f t="shared" si="36"/>
        <v>0</v>
      </c>
      <c r="BH174" s="144">
        <f t="shared" si="37"/>
        <v>0</v>
      </c>
      <c r="BI174" s="144">
        <f t="shared" si="38"/>
        <v>0</v>
      </c>
      <c r="BJ174" s="13" t="s">
        <v>127</v>
      </c>
      <c r="BK174" s="144">
        <f t="shared" si="39"/>
        <v>0</v>
      </c>
      <c r="BL174" s="13" t="s">
        <v>153</v>
      </c>
      <c r="BM174" s="143" t="s">
        <v>332</v>
      </c>
    </row>
    <row r="175" spans="2:65" s="1" customFormat="1" ht="16.5" customHeight="1">
      <c r="B175" s="131"/>
      <c r="C175" s="145" t="s">
        <v>333</v>
      </c>
      <c r="D175" s="145" t="s">
        <v>141</v>
      </c>
      <c r="E175" s="146" t="s">
        <v>334</v>
      </c>
      <c r="F175" s="147" t="s">
        <v>335</v>
      </c>
      <c r="G175" s="148" t="s">
        <v>178</v>
      </c>
      <c r="H175" s="149">
        <v>1</v>
      </c>
      <c r="I175" s="150">
        <v>0</v>
      </c>
      <c r="J175" s="150">
        <f t="shared" si="30"/>
        <v>0</v>
      </c>
      <c r="K175" s="151"/>
      <c r="L175" s="152"/>
      <c r="M175" s="153" t="s">
        <v>1</v>
      </c>
      <c r="N175" s="154" t="s">
        <v>37</v>
      </c>
      <c r="O175" s="141">
        <v>0</v>
      </c>
      <c r="P175" s="141">
        <f t="shared" si="31"/>
        <v>0</v>
      </c>
      <c r="Q175" s="141">
        <v>0</v>
      </c>
      <c r="R175" s="141">
        <f t="shared" si="32"/>
        <v>0</v>
      </c>
      <c r="S175" s="141">
        <v>0</v>
      </c>
      <c r="T175" s="142">
        <f t="shared" si="33"/>
        <v>0</v>
      </c>
      <c r="AR175" s="143" t="s">
        <v>182</v>
      </c>
      <c r="AT175" s="143" t="s">
        <v>141</v>
      </c>
      <c r="AU175" s="143" t="s">
        <v>127</v>
      </c>
      <c r="AY175" s="13" t="s">
        <v>120</v>
      </c>
      <c r="BE175" s="144">
        <f t="shared" si="34"/>
        <v>0</v>
      </c>
      <c r="BF175" s="144">
        <f t="shared" si="35"/>
        <v>0</v>
      </c>
      <c r="BG175" s="144">
        <f t="shared" si="36"/>
        <v>0</v>
      </c>
      <c r="BH175" s="144">
        <f t="shared" si="37"/>
        <v>0</v>
      </c>
      <c r="BI175" s="144">
        <f t="shared" si="38"/>
        <v>0</v>
      </c>
      <c r="BJ175" s="13" t="s">
        <v>127</v>
      </c>
      <c r="BK175" s="144">
        <f t="shared" si="39"/>
        <v>0</v>
      </c>
      <c r="BL175" s="13" t="s">
        <v>153</v>
      </c>
      <c r="BM175" s="143" t="s">
        <v>336</v>
      </c>
    </row>
    <row r="176" spans="2:65" s="1" customFormat="1" ht="16.5" customHeight="1">
      <c r="B176" s="131"/>
      <c r="C176" s="145" t="s">
        <v>204</v>
      </c>
      <c r="D176" s="145" t="s">
        <v>141</v>
      </c>
      <c r="E176" s="146" t="s">
        <v>337</v>
      </c>
      <c r="F176" s="147" t="s">
        <v>338</v>
      </c>
      <c r="G176" s="148" t="s">
        <v>178</v>
      </c>
      <c r="H176" s="149">
        <v>1</v>
      </c>
      <c r="I176" s="150">
        <v>0</v>
      </c>
      <c r="J176" s="150">
        <f t="shared" si="30"/>
        <v>0</v>
      </c>
      <c r="K176" s="151"/>
      <c r="L176" s="152"/>
      <c r="M176" s="153" t="s">
        <v>1</v>
      </c>
      <c r="N176" s="154" t="s">
        <v>37</v>
      </c>
      <c r="O176" s="141">
        <v>0</v>
      </c>
      <c r="P176" s="141">
        <f t="shared" si="31"/>
        <v>0</v>
      </c>
      <c r="Q176" s="141">
        <v>0</v>
      </c>
      <c r="R176" s="141">
        <f t="shared" si="32"/>
        <v>0</v>
      </c>
      <c r="S176" s="141">
        <v>0</v>
      </c>
      <c r="T176" s="142">
        <f t="shared" si="33"/>
        <v>0</v>
      </c>
      <c r="AR176" s="143" t="s">
        <v>182</v>
      </c>
      <c r="AT176" s="143" t="s">
        <v>141</v>
      </c>
      <c r="AU176" s="143" t="s">
        <v>127</v>
      </c>
      <c r="AY176" s="13" t="s">
        <v>120</v>
      </c>
      <c r="BE176" s="144">
        <f t="shared" si="34"/>
        <v>0</v>
      </c>
      <c r="BF176" s="144">
        <f t="shared" si="35"/>
        <v>0</v>
      </c>
      <c r="BG176" s="144">
        <f t="shared" si="36"/>
        <v>0</v>
      </c>
      <c r="BH176" s="144">
        <f t="shared" si="37"/>
        <v>0</v>
      </c>
      <c r="BI176" s="144">
        <f t="shared" si="38"/>
        <v>0</v>
      </c>
      <c r="BJ176" s="13" t="s">
        <v>127</v>
      </c>
      <c r="BK176" s="144">
        <f t="shared" si="39"/>
        <v>0</v>
      </c>
      <c r="BL176" s="13" t="s">
        <v>153</v>
      </c>
      <c r="BM176" s="143" t="s">
        <v>339</v>
      </c>
    </row>
    <row r="177" spans="2:65" s="1" customFormat="1" ht="24.15" customHeight="1">
      <c r="B177" s="131"/>
      <c r="C177" s="145" t="s">
        <v>340</v>
      </c>
      <c r="D177" s="145" t="s">
        <v>141</v>
      </c>
      <c r="E177" s="146" t="s">
        <v>238</v>
      </c>
      <c r="F177" s="147" t="s">
        <v>239</v>
      </c>
      <c r="G177" s="148" t="s">
        <v>240</v>
      </c>
      <c r="H177" s="149">
        <v>1</v>
      </c>
      <c r="I177" s="150">
        <v>0</v>
      </c>
      <c r="J177" s="150">
        <f t="shared" si="30"/>
        <v>0</v>
      </c>
      <c r="K177" s="151"/>
      <c r="L177" s="152"/>
      <c r="M177" s="153" t="s">
        <v>1</v>
      </c>
      <c r="N177" s="154" t="s">
        <v>37</v>
      </c>
      <c r="O177" s="141">
        <v>0</v>
      </c>
      <c r="P177" s="141">
        <f t="shared" si="31"/>
        <v>0</v>
      </c>
      <c r="Q177" s="141">
        <v>0</v>
      </c>
      <c r="R177" s="141">
        <f t="shared" si="32"/>
        <v>0</v>
      </c>
      <c r="S177" s="141">
        <v>0</v>
      </c>
      <c r="T177" s="142">
        <f t="shared" si="33"/>
        <v>0</v>
      </c>
      <c r="AR177" s="143" t="s">
        <v>182</v>
      </c>
      <c r="AT177" s="143" t="s">
        <v>141</v>
      </c>
      <c r="AU177" s="143" t="s">
        <v>127</v>
      </c>
      <c r="AY177" s="13" t="s">
        <v>120</v>
      </c>
      <c r="BE177" s="144">
        <f t="shared" si="34"/>
        <v>0</v>
      </c>
      <c r="BF177" s="144">
        <f t="shared" si="35"/>
        <v>0</v>
      </c>
      <c r="BG177" s="144">
        <f t="shared" si="36"/>
        <v>0</v>
      </c>
      <c r="BH177" s="144">
        <f t="shared" si="37"/>
        <v>0</v>
      </c>
      <c r="BI177" s="144">
        <f t="shared" si="38"/>
        <v>0</v>
      </c>
      <c r="BJ177" s="13" t="s">
        <v>127</v>
      </c>
      <c r="BK177" s="144">
        <f t="shared" si="39"/>
        <v>0</v>
      </c>
      <c r="BL177" s="13" t="s">
        <v>153</v>
      </c>
      <c r="BM177" s="143" t="s">
        <v>341</v>
      </c>
    </row>
    <row r="178" spans="2:65" s="1" customFormat="1" ht="24.15" customHeight="1">
      <c r="B178" s="131"/>
      <c r="C178" s="145" t="s">
        <v>208</v>
      </c>
      <c r="D178" s="145" t="s">
        <v>141</v>
      </c>
      <c r="E178" s="146" t="s">
        <v>342</v>
      </c>
      <c r="F178" s="147" t="s">
        <v>343</v>
      </c>
      <c r="G178" s="148" t="s">
        <v>178</v>
      </c>
      <c r="H178" s="149">
        <v>3</v>
      </c>
      <c r="I178" s="150">
        <v>0</v>
      </c>
      <c r="J178" s="150">
        <f t="shared" si="30"/>
        <v>0</v>
      </c>
      <c r="K178" s="151"/>
      <c r="L178" s="152"/>
      <c r="M178" s="153" t="s">
        <v>1</v>
      </c>
      <c r="N178" s="154" t="s">
        <v>37</v>
      </c>
      <c r="O178" s="141">
        <v>0</v>
      </c>
      <c r="P178" s="141">
        <f t="shared" si="31"/>
        <v>0</v>
      </c>
      <c r="Q178" s="141">
        <v>0</v>
      </c>
      <c r="R178" s="141">
        <f t="shared" si="32"/>
        <v>0</v>
      </c>
      <c r="S178" s="141">
        <v>0</v>
      </c>
      <c r="T178" s="142">
        <f t="shared" si="33"/>
        <v>0</v>
      </c>
      <c r="AR178" s="143" t="s">
        <v>182</v>
      </c>
      <c r="AT178" s="143" t="s">
        <v>141</v>
      </c>
      <c r="AU178" s="143" t="s">
        <v>127</v>
      </c>
      <c r="AY178" s="13" t="s">
        <v>120</v>
      </c>
      <c r="BE178" s="144">
        <f t="shared" si="34"/>
        <v>0</v>
      </c>
      <c r="BF178" s="144">
        <f t="shared" si="35"/>
        <v>0</v>
      </c>
      <c r="BG178" s="144">
        <f t="shared" si="36"/>
        <v>0</v>
      </c>
      <c r="BH178" s="144">
        <f t="shared" si="37"/>
        <v>0</v>
      </c>
      <c r="BI178" s="144">
        <f t="shared" si="38"/>
        <v>0</v>
      </c>
      <c r="BJ178" s="13" t="s">
        <v>127</v>
      </c>
      <c r="BK178" s="144">
        <f t="shared" si="39"/>
        <v>0</v>
      </c>
      <c r="BL178" s="13" t="s">
        <v>153</v>
      </c>
      <c r="BM178" s="143" t="s">
        <v>344</v>
      </c>
    </row>
    <row r="179" spans="2:65" s="1" customFormat="1" ht="24.15" customHeight="1">
      <c r="B179" s="131"/>
      <c r="C179" s="145" t="s">
        <v>345</v>
      </c>
      <c r="D179" s="145" t="s">
        <v>141</v>
      </c>
      <c r="E179" s="146" t="s">
        <v>346</v>
      </c>
      <c r="F179" s="147" t="s">
        <v>347</v>
      </c>
      <c r="G179" s="148" t="s">
        <v>240</v>
      </c>
      <c r="H179" s="149">
        <v>1</v>
      </c>
      <c r="I179" s="150">
        <v>0</v>
      </c>
      <c r="J179" s="150">
        <f t="shared" si="30"/>
        <v>0</v>
      </c>
      <c r="K179" s="151"/>
      <c r="L179" s="152"/>
      <c r="M179" s="153" t="s">
        <v>1</v>
      </c>
      <c r="N179" s="154" t="s">
        <v>37</v>
      </c>
      <c r="O179" s="141">
        <v>0</v>
      </c>
      <c r="P179" s="141">
        <f t="shared" si="31"/>
        <v>0</v>
      </c>
      <c r="Q179" s="141">
        <v>0</v>
      </c>
      <c r="R179" s="141">
        <f t="shared" si="32"/>
        <v>0</v>
      </c>
      <c r="S179" s="141">
        <v>0</v>
      </c>
      <c r="T179" s="142">
        <f t="shared" si="33"/>
        <v>0</v>
      </c>
      <c r="AR179" s="143" t="s">
        <v>182</v>
      </c>
      <c r="AT179" s="143" t="s">
        <v>141</v>
      </c>
      <c r="AU179" s="143" t="s">
        <v>127</v>
      </c>
      <c r="AY179" s="13" t="s">
        <v>120</v>
      </c>
      <c r="BE179" s="144">
        <f t="shared" si="34"/>
        <v>0</v>
      </c>
      <c r="BF179" s="144">
        <f t="shared" si="35"/>
        <v>0</v>
      </c>
      <c r="BG179" s="144">
        <f t="shared" si="36"/>
        <v>0</v>
      </c>
      <c r="BH179" s="144">
        <f t="shared" si="37"/>
        <v>0</v>
      </c>
      <c r="BI179" s="144">
        <f t="shared" si="38"/>
        <v>0</v>
      </c>
      <c r="BJ179" s="13" t="s">
        <v>127</v>
      </c>
      <c r="BK179" s="144">
        <f t="shared" si="39"/>
        <v>0</v>
      </c>
      <c r="BL179" s="13" t="s">
        <v>153</v>
      </c>
      <c r="BM179" s="143" t="s">
        <v>348</v>
      </c>
    </row>
    <row r="180" spans="2:65" s="1" customFormat="1" ht="24.15" customHeight="1">
      <c r="B180" s="131"/>
      <c r="C180" s="145" t="s">
        <v>211</v>
      </c>
      <c r="D180" s="145" t="s">
        <v>141</v>
      </c>
      <c r="E180" s="146" t="s">
        <v>349</v>
      </c>
      <c r="F180" s="147" t="s">
        <v>350</v>
      </c>
      <c r="G180" s="148" t="s">
        <v>178</v>
      </c>
      <c r="H180" s="149">
        <v>3</v>
      </c>
      <c r="I180" s="150">
        <v>0</v>
      </c>
      <c r="J180" s="150">
        <f t="shared" si="30"/>
        <v>0</v>
      </c>
      <c r="K180" s="151"/>
      <c r="L180" s="152"/>
      <c r="M180" s="155" t="s">
        <v>1</v>
      </c>
      <c r="N180" s="156" t="s">
        <v>37</v>
      </c>
      <c r="O180" s="157">
        <v>0</v>
      </c>
      <c r="P180" s="157">
        <f t="shared" si="31"/>
        <v>0</v>
      </c>
      <c r="Q180" s="157">
        <v>0</v>
      </c>
      <c r="R180" s="157">
        <f t="shared" si="32"/>
        <v>0</v>
      </c>
      <c r="S180" s="157">
        <v>0</v>
      </c>
      <c r="T180" s="158">
        <f t="shared" si="33"/>
        <v>0</v>
      </c>
      <c r="AR180" s="143" t="s">
        <v>182</v>
      </c>
      <c r="AT180" s="143" t="s">
        <v>141</v>
      </c>
      <c r="AU180" s="143" t="s">
        <v>127</v>
      </c>
      <c r="AY180" s="13" t="s">
        <v>120</v>
      </c>
      <c r="BE180" s="144">
        <f t="shared" si="34"/>
        <v>0</v>
      </c>
      <c r="BF180" s="144">
        <f t="shared" si="35"/>
        <v>0</v>
      </c>
      <c r="BG180" s="144">
        <f t="shared" si="36"/>
        <v>0</v>
      </c>
      <c r="BH180" s="144">
        <f t="shared" si="37"/>
        <v>0</v>
      </c>
      <c r="BI180" s="144">
        <f t="shared" si="38"/>
        <v>0</v>
      </c>
      <c r="BJ180" s="13" t="s">
        <v>127</v>
      </c>
      <c r="BK180" s="144">
        <f t="shared" si="39"/>
        <v>0</v>
      </c>
      <c r="BL180" s="13" t="s">
        <v>153</v>
      </c>
      <c r="BM180" s="143" t="s">
        <v>351</v>
      </c>
    </row>
    <row r="181" spans="2:65" s="1" customFormat="1" ht="6.9" customHeight="1">
      <c r="B181" s="40"/>
      <c r="C181" s="41"/>
      <c r="D181" s="41"/>
      <c r="E181" s="41"/>
      <c r="F181" s="41"/>
      <c r="G181" s="41"/>
      <c r="H181" s="41"/>
      <c r="I181" s="41"/>
      <c r="J181" s="41"/>
      <c r="K181" s="41"/>
      <c r="L181" s="25"/>
    </row>
  </sheetData>
  <autoFilter ref="C123:K180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2"/>
  <sheetViews>
    <sheetView showGridLines="0" topLeftCell="A134" workbookViewId="0">
      <selection activeCell="Y139" sqref="Y13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45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85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" customHeight="1">
      <c r="B4" s="16"/>
      <c r="D4" s="17" t="s">
        <v>89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1" t="str">
        <f>'Rekapitulácia stavby'!K6</f>
        <v>Rekonštrukcia viacúčelového športového areálu v Brusne</v>
      </c>
      <c r="F7" s="202"/>
      <c r="G7" s="202"/>
      <c r="H7" s="202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63" t="s">
        <v>352</v>
      </c>
      <c r="F9" s="200"/>
      <c r="G9" s="200"/>
      <c r="H9" s="20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397</v>
      </c>
      <c r="I12" s="22" t="s">
        <v>19</v>
      </c>
      <c r="J12" s="48" t="str">
        <f>'Rekapitulácia stavby'!AN8</f>
        <v>13. 1. 2023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21</v>
      </c>
      <c r="F14" s="20" t="str">
        <f>IF('Rekapitulácia stavby'!K10="","",'Rekapitulácia stavby'!K10)</f>
        <v>Obec Brusno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5" t="str">
        <f>'Rekapitulácia stavby'!E14</f>
        <v xml:space="preserve"> </v>
      </c>
      <c r="F18" s="185"/>
      <c r="G18" s="185"/>
      <c r="H18" s="185"/>
      <c r="I18" s="22" t="s">
        <v>24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27</v>
      </c>
      <c r="F20" s="162" t="s">
        <v>396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F23" s="20" t="str">
        <f>IF('Rekapitulácia stavby'!K19="","",'Rekapitulácia stavby'!K19)</f>
        <v/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31</v>
      </c>
      <c r="J30" s="61">
        <f>ROUND(J121,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86" t="s">
        <v>35</v>
      </c>
      <c r="E33" s="30" t="s">
        <v>36</v>
      </c>
      <c r="F33" s="87">
        <f>ROUND((SUM(BE121:BE141)),  2)</f>
        <v>0</v>
      </c>
      <c r="G33" s="88"/>
      <c r="H33" s="88"/>
      <c r="I33" s="89">
        <v>0.2</v>
      </c>
      <c r="J33" s="87">
        <f>ROUND(((SUM(BE121:BE141))*I33),  2)</f>
        <v>0</v>
      </c>
      <c r="L33" s="25"/>
    </row>
    <row r="34" spans="2:12" s="1" customFormat="1" ht="14.4" customHeight="1">
      <c r="B34" s="25"/>
      <c r="E34" s="30" t="s">
        <v>37</v>
      </c>
      <c r="F34" s="90">
        <f>ROUND((SUM(BF121:BF141)),  2)</f>
        <v>0</v>
      </c>
      <c r="I34" s="91">
        <v>0.2</v>
      </c>
      <c r="J34" s="90">
        <f>ROUND(((SUM(BF121:BF141))*I34),  2)</f>
        <v>0</v>
      </c>
      <c r="L34" s="25"/>
    </row>
    <row r="35" spans="2:12" s="1" customFormat="1" ht="14.4" hidden="1" customHeight="1">
      <c r="B35" s="25"/>
      <c r="E35" s="22" t="s">
        <v>38</v>
      </c>
      <c r="F35" s="90">
        <f>ROUND((SUM(BG121:BG141)),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90">
        <f>ROUND((SUM(BH121:BH141)),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40</v>
      </c>
      <c r="F37" s="87">
        <f>ROUND((SUM(BI121:BI141)),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41</v>
      </c>
      <c r="E39" s="52"/>
      <c r="F39" s="52"/>
      <c r="G39" s="94" t="s">
        <v>42</v>
      </c>
      <c r="H39" s="95" t="s">
        <v>43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46</v>
      </c>
      <c r="E61" s="27"/>
      <c r="F61" s="98" t="s">
        <v>47</v>
      </c>
      <c r="G61" s="39" t="s">
        <v>46</v>
      </c>
      <c r="H61" s="27"/>
      <c r="I61" s="27"/>
      <c r="J61" s="99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46</v>
      </c>
      <c r="E76" s="27"/>
      <c r="F76" s="98" t="s">
        <v>47</v>
      </c>
      <c r="G76" s="39" t="s">
        <v>46</v>
      </c>
      <c r="H76" s="27"/>
      <c r="I76" s="27"/>
      <c r="J76" s="99" t="s">
        <v>47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92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201" t="str">
        <f>E7</f>
        <v>Rekonštrukcia viacúčelového športového areálu v Brusne</v>
      </c>
      <c r="F85" s="202"/>
      <c r="G85" s="202"/>
      <c r="H85" s="202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63" t="str">
        <f>E9</f>
        <v>SO-03 - Spevnené plochy</v>
      </c>
      <c r="F87" s="200"/>
      <c r="G87" s="200"/>
      <c r="H87" s="200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BRUSNO</v>
      </c>
      <c r="I89" s="22" t="s">
        <v>19</v>
      </c>
      <c r="J89" s="48" t="str">
        <f>IF(J12="","",J12)</f>
        <v>13. 1. 2023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21</v>
      </c>
      <c r="F91" s="20" t="str">
        <f>F14</f>
        <v>Obec Brusno</v>
      </c>
      <c r="I91" s="22" t="s">
        <v>27</v>
      </c>
      <c r="J91" s="23" t="s">
        <v>396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F23</f>
        <v/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95</v>
      </c>
      <c r="J96" s="61">
        <f>J121</f>
        <v>0</v>
      </c>
      <c r="L96" s="25"/>
      <c r="AU96" s="13" t="s">
        <v>96</v>
      </c>
    </row>
    <row r="97" spans="2:12" s="8" customFormat="1" ht="24.9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95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95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12" s="9" customFormat="1" ht="19.95" customHeight="1">
      <c r="B100" s="107"/>
      <c r="D100" s="108" t="s">
        <v>100</v>
      </c>
      <c r="E100" s="109"/>
      <c r="F100" s="109"/>
      <c r="G100" s="109"/>
      <c r="H100" s="109"/>
      <c r="I100" s="109"/>
      <c r="J100" s="110">
        <f>J134</f>
        <v>0</v>
      </c>
      <c r="L100" s="107"/>
    </row>
    <row r="101" spans="2:12" s="9" customFormat="1" ht="19.95" customHeight="1">
      <c r="B101" s="107"/>
      <c r="D101" s="108" t="s">
        <v>101</v>
      </c>
      <c r="E101" s="109"/>
      <c r="F101" s="109"/>
      <c r="G101" s="109"/>
      <c r="H101" s="109"/>
      <c r="I101" s="109"/>
      <c r="J101" s="110">
        <f>J140</f>
        <v>0</v>
      </c>
      <c r="L101" s="107"/>
    </row>
    <row r="102" spans="2:12" s="1" customFormat="1" ht="21.75" customHeight="1">
      <c r="B102" s="25"/>
      <c r="L102" s="25"/>
    </row>
    <row r="103" spans="2:12" s="1" customFormat="1" ht="6.9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" customHeight="1">
      <c r="B108" s="25"/>
      <c r="C108" s="17" t="s">
        <v>106</v>
      </c>
      <c r="L108" s="25"/>
    </row>
    <row r="109" spans="2:12" s="1" customFormat="1" ht="6.9" customHeight="1">
      <c r="B109" s="25"/>
      <c r="L109" s="25"/>
    </row>
    <row r="110" spans="2:12" s="1" customFormat="1" ht="12" customHeight="1">
      <c r="B110" s="25"/>
      <c r="C110" s="22" t="s">
        <v>13</v>
      </c>
      <c r="L110" s="25"/>
    </row>
    <row r="111" spans="2:12" s="1" customFormat="1" ht="16.5" customHeight="1">
      <c r="B111" s="25"/>
      <c r="E111" s="201" t="str">
        <f>E7</f>
        <v>Rekonštrukcia viacúčelového športového areálu v Brusne</v>
      </c>
      <c r="F111" s="202"/>
      <c r="G111" s="202"/>
      <c r="H111" s="202"/>
      <c r="L111" s="25"/>
    </row>
    <row r="112" spans="2:12" s="1" customFormat="1" ht="12" customHeight="1">
      <c r="B112" s="25"/>
      <c r="C112" s="22" t="s">
        <v>90</v>
      </c>
      <c r="L112" s="25"/>
    </row>
    <row r="113" spans="2:65" s="1" customFormat="1" ht="16.5" customHeight="1">
      <c r="B113" s="25"/>
      <c r="E113" s="163" t="str">
        <f>E9</f>
        <v>SO-03 - Spevnené plochy</v>
      </c>
      <c r="F113" s="200"/>
      <c r="G113" s="200"/>
      <c r="H113" s="200"/>
      <c r="L113" s="25"/>
    </row>
    <row r="114" spans="2:65" s="1" customFormat="1" ht="6.9" customHeight="1">
      <c r="B114" s="25"/>
      <c r="L114" s="25"/>
    </row>
    <row r="115" spans="2:65" s="1" customFormat="1" ht="12" customHeight="1">
      <c r="B115" s="25"/>
      <c r="C115" s="22" t="s">
        <v>17</v>
      </c>
      <c r="F115" s="20" t="str">
        <f>F12</f>
        <v xml:space="preserve"> BRUSNO</v>
      </c>
      <c r="I115" s="22" t="s">
        <v>19</v>
      </c>
      <c r="J115" s="48" t="str">
        <f>IF(J12="","",J12)</f>
        <v>13. 1. 2023</v>
      </c>
      <c r="L115" s="25"/>
    </row>
    <row r="116" spans="2:65" s="1" customFormat="1" ht="6.9" customHeight="1">
      <c r="B116" s="25"/>
      <c r="L116" s="25"/>
    </row>
    <row r="117" spans="2:65" s="1" customFormat="1" ht="15.15" customHeight="1">
      <c r="B117" s="25"/>
      <c r="C117" s="22" t="s">
        <v>21</v>
      </c>
      <c r="F117" s="20" t="str">
        <f>F14</f>
        <v>Obec Brusno</v>
      </c>
      <c r="I117" s="22" t="s">
        <v>27</v>
      </c>
      <c r="J117" s="23" t="s">
        <v>396</v>
      </c>
      <c r="L117" s="25"/>
    </row>
    <row r="118" spans="2:65" s="1" customFormat="1" ht="15.15" customHeight="1">
      <c r="B118" s="25"/>
      <c r="C118" s="22" t="s">
        <v>25</v>
      </c>
      <c r="F118" s="20" t="str">
        <f>IF(E18="","",E18)</f>
        <v xml:space="preserve"> </v>
      </c>
      <c r="I118" s="22" t="s">
        <v>29</v>
      </c>
      <c r="J118" s="23" t="str">
        <f>F23</f>
        <v/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1"/>
      <c r="C120" s="112" t="s">
        <v>107</v>
      </c>
      <c r="D120" s="113" t="s">
        <v>56</v>
      </c>
      <c r="E120" s="113" t="s">
        <v>52</v>
      </c>
      <c r="F120" s="113" t="s">
        <v>53</v>
      </c>
      <c r="G120" s="113" t="s">
        <v>108</v>
      </c>
      <c r="H120" s="113" t="s">
        <v>109</v>
      </c>
      <c r="I120" s="113" t="s">
        <v>110</v>
      </c>
      <c r="J120" s="114" t="s">
        <v>94</v>
      </c>
      <c r="K120" s="115" t="s">
        <v>111</v>
      </c>
      <c r="L120" s="111"/>
      <c r="M120" s="54" t="s">
        <v>1</v>
      </c>
      <c r="N120" s="55" t="s">
        <v>35</v>
      </c>
      <c r="O120" s="55" t="s">
        <v>112</v>
      </c>
      <c r="P120" s="55" t="s">
        <v>113</v>
      </c>
      <c r="Q120" s="55" t="s">
        <v>114</v>
      </c>
      <c r="R120" s="55" t="s">
        <v>115</v>
      </c>
      <c r="S120" s="55" t="s">
        <v>116</v>
      </c>
      <c r="T120" s="56" t="s">
        <v>117</v>
      </c>
    </row>
    <row r="121" spans="2:65" s="1" customFormat="1" ht="22.95" customHeight="1">
      <c r="B121" s="25"/>
      <c r="C121" s="59" t="s">
        <v>95</v>
      </c>
      <c r="J121" s="116">
        <f>BK121</f>
        <v>0</v>
      </c>
      <c r="L121" s="25"/>
      <c r="M121" s="57"/>
      <c r="N121" s="49"/>
      <c r="O121" s="49"/>
      <c r="P121" s="117">
        <f>P122</f>
        <v>0</v>
      </c>
      <c r="Q121" s="49"/>
      <c r="R121" s="117">
        <f>R122</f>
        <v>0</v>
      </c>
      <c r="S121" s="49"/>
      <c r="T121" s="118">
        <f>T122</f>
        <v>0</v>
      </c>
      <c r="AT121" s="13" t="s">
        <v>70</v>
      </c>
      <c r="AU121" s="13" t="s">
        <v>96</v>
      </c>
      <c r="BK121" s="119">
        <f>BK122</f>
        <v>0</v>
      </c>
    </row>
    <row r="122" spans="2:65" s="11" customFormat="1" ht="25.95" customHeight="1">
      <c r="B122" s="120"/>
      <c r="D122" s="121" t="s">
        <v>70</v>
      </c>
      <c r="E122" s="122" t="s">
        <v>118</v>
      </c>
      <c r="F122" s="122" t="s">
        <v>119</v>
      </c>
      <c r="J122" s="123">
        <f>BK122</f>
        <v>0</v>
      </c>
      <c r="L122" s="120"/>
      <c r="M122" s="124"/>
      <c r="P122" s="125">
        <f>P123+P130+P134+P140</f>
        <v>0</v>
      </c>
      <c r="R122" s="125">
        <f>R123+R130+R134+R140</f>
        <v>0</v>
      </c>
      <c r="T122" s="126">
        <f>T123+T130+T134+T140</f>
        <v>0</v>
      </c>
      <c r="AR122" s="121" t="s">
        <v>79</v>
      </c>
      <c r="AT122" s="127" t="s">
        <v>70</v>
      </c>
      <c r="AU122" s="127" t="s">
        <v>71</v>
      </c>
      <c r="AY122" s="121" t="s">
        <v>120</v>
      </c>
      <c r="BK122" s="128">
        <f>BK123+BK130+BK134+BK140</f>
        <v>0</v>
      </c>
    </row>
    <row r="123" spans="2:65" s="11" customFormat="1" ht="22.95" customHeight="1">
      <c r="B123" s="120"/>
      <c r="D123" s="121" t="s">
        <v>70</v>
      </c>
      <c r="E123" s="129" t="s">
        <v>79</v>
      </c>
      <c r="F123" s="129" t="s">
        <v>121</v>
      </c>
      <c r="J123" s="130">
        <f>BK123</f>
        <v>0</v>
      </c>
      <c r="L123" s="120"/>
      <c r="M123" s="124"/>
      <c r="P123" s="125">
        <f>SUM(P124:P129)</f>
        <v>0</v>
      </c>
      <c r="R123" s="125">
        <f>SUM(R124:R129)</f>
        <v>0</v>
      </c>
      <c r="T123" s="126">
        <f>SUM(T124:T129)</f>
        <v>0</v>
      </c>
      <c r="AR123" s="121" t="s">
        <v>79</v>
      </c>
      <c r="AT123" s="127" t="s">
        <v>70</v>
      </c>
      <c r="AU123" s="127" t="s">
        <v>79</v>
      </c>
      <c r="AY123" s="121" t="s">
        <v>120</v>
      </c>
      <c r="BK123" s="128">
        <f>SUM(BK124:BK129)</f>
        <v>0</v>
      </c>
    </row>
    <row r="124" spans="2:65" s="1" customFormat="1" ht="24.15" customHeight="1">
      <c r="B124" s="131"/>
      <c r="C124" s="132" t="s">
        <v>79</v>
      </c>
      <c r="D124" s="132" t="s">
        <v>122</v>
      </c>
      <c r="E124" s="133" t="s">
        <v>353</v>
      </c>
      <c r="F124" s="134" t="s">
        <v>354</v>
      </c>
      <c r="G124" s="135" t="s">
        <v>149</v>
      </c>
      <c r="H124" s="136">
        <v>40.799999999999997</v>
      </c>
      <c r="I124" s="137">
        <v>0</v>
      </c>
      <c r="J124" s="137">
        <f t="shared" ref="J124:J129" si="0">ROUND(I124*H124,2)</f>
        <v>0</v>
      </c>
      <c r="K124" s="138"/>
      <c r="L124" s="25"/>
      <c r="M124" s="139" t="s">
        <v>1</v>
      </c>
      <c r="N124" s="140" t="s">
        <v>37</v>
      </c>
      <c r="O124" s="141">
        <v>0</v>
      </c>
      <c r="P124" s="141">
        <f t="shared" ref="P124:P129" si="1">O124*H124</f>
        <v>0</v>
      </c>
      <c r="Q124" s="141">
        <v>0</v>
      </c>
      <c r="R124" s="141">
        <f t="shared" ref="R124:R129" si="2">Q124*H124</f>
        <v>0</v>
      </c>
      <c r="S124" s="141">
        <v>0</v>
      </c>
      <c r="T124" s="142">
        <f t="shared" ref="T124:T129" si="3">S124*H124</f>
        <v>0</v>
      </c>
      <c r="AR124" s="143" t="s">
        <v>126</v>
      </c>
      <c r="AT124" s="143" t="s">
        <v>122</v>
      </c>
      <c r="AU124" s="143" t="s">
        <v>127</v>
      </c>
      <c r="AY124" s="13" t="s">
        <v>120</v>
      </c>
      <c r="BE124" s="144">
        <f t="shared" ref="BE124:BE129" si="4">IF(N124="základná",J124,0)</f>
        <v>0</v>
      </c>
      <c r="BF124" s="144">
        <f t="shared" ref="BF124:BF129" si="5">IF(N124="znížená",J124,0)</f>
        <v>0</v>
      </c>
      <c r="BG124" s="144">
        <f t="shared" ref="BG124:BG129" si="6">IF(N124="zákl. prenesená",J124,0)</f>
        <v>0</v>
      </c>
      <c r="BH124" s="144">
        <f t="shared" ref="BH124:BH129" si="7">IF(N124="zníž. prenesená",J124,0)</f>
        <v>0</v>
      </c>
      <c r="BI124" s="144">
        <f t="shared" ref="BI124:BI129" si="8">IF(N124="nulová",J124,0)</f>
        <v>0</v>
      </c>
      <c r="BJ124" s="13" t="s">
        <v>127</v>
      </c>
      <c r="BK124" s="144">
        <f t="shared" ref="BK124:BK129" si="9">ROUND(I124*H124,2)</f>
        <v>0</v>
      </c>
      <c r="BL124" s="13" t="s">
        <v>126</v>
      </c>
      <c r="BM124" s="143" t="s">
        <v>127</v>
      </c>
    </row>
    <row r="125" spans="2:65" s="1" customFormat="1" ht="33" customHeight="1">
      <c r="B125" s="131"/>
      <c r="C125" s="132" t="s">
        <v>127</v>
      </c>
      <c r="D125" s="132" t="s">
        <v>122</v>
      </c>
      <c r="E125" s="133" t="s">
        <v>355</v>
      </c>
      <c r="F125" s="134" t="s">
        <v>356</v>
      </c>
      <c r="G125" s="135" t="s">
        <v>157</v>
      </c>
      <c r="H125" s="136">
        <v>36.4</v>
      </c>
      <c r="I125" s="137">
        <v>0</v>
      </c>
      <c r="J125" s="137">
        <f t="shared" si="0"/>
        <v>0</v>
      </c>
      <c r="K125" s="138"/>
      <c r="L125" s="25"/>
      <c r="M125" s="139" t="s">
        <v>1</v>
      </c>
      <c r="N125" s="140" t="s">
        <v>37</v>
      </c>
      <c r="O125" s="141">
        <v>0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126</v>
      </c>
      <c r="AT125" s="143" t="s">
        <v>122</v>
      </c>
      <c r="AU125" s="143" t="s">
        <v>127</v>
      </c>
      <c r="AY125" s="13" t="s">
        <v>120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127</v>
      </c>
      <c r="BK125" s="144">
        <f t="shared" si="9"/>
        <v>0</v>
      </c>
      <c r="BL125" s="13" t="s">
        <v>126</v>
      </c>
      <c r="BM125" s="143" t="s">
        <v>126</v>
      </c>
    </row>
    <row r="126" spans="2:65" s="1" customFormat="1" ht="24.15" customHeight="1">
      <c r="B126" s="131"/>
      <c r="C126" s="145" t="s">
        <v>130</v>
      </c>
      <c r="D126" s="145" t="s">
        <v>141</v>
      </c>
      <c r="E126" s="146" t="s">
        <v>165</v>
      </c>
      <c r="F126" s="147" t="s">
        <v>357</v>
      </c>
      <c r="G126" s="148" t="s">
        <v>144</v>
      </c>
      <c r="H126" s="149">
        <v>7.72</v>
      </c>
      <c r="I126" s="150">
        <v>0</v>
      </c>
      <c r="J126" s="150">
        <f t="shared" si="0"/>
        <v>0</v>
      </c>
      <c r="K126" s="151"/>
      <c r="L126" s="152"/>
      <c r="M126" s="153" t="s">
        <v>1</v>
      </c>
      <c r="N126" s="154" t="s">
        <v>37</v>
      </c>
      <c r="O126" s="141">
        <v>0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136</v>
      </c>
      <c r="AT126" s="143" t="s">
        <v>141</v>
      </c>
      <c r="AU126" s="143" t="s">
        <v>127</v>
      </c>
      <c r="AY126" s="13" t="s">
        <v>120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127</v>
      </c>
      <c r="BK126" s="144">
        <f t="shared" si="9"/>
        <v>0</v>
      </c>
      <c r="BL126" s="13" t="s">
        <v>126</v>
      </c>
      <c r="BM126" s="143" t="s">
        <v>133</v>
      </c>
    </row>
    <row r="127" spans="2:65" s="1" customFormat="1" ht="24.15" customHeight="1">
      <c r="B127" s="131"/>
      <c r="C127" s="145" t="s">
        <v>126</v>
      </c>
      <c r="D127" s="145" t="s">
        <v>141</v>
      </c>
      <c r="E127" s="146" t="s">
        <v>142</v>
      </c>
      <c r="F127" s="147" t="s">
        <v>143</v>
      </c>
      <c r="G127" s="148" t="s">
        <v>144</v>
      </c>
      <c r="H127" s="149">
        <v>12.87</v>
      </c>
      <c r="I127" s="150">
        <v>0</v>
      </c>
      <c r="J127" s="150">
        <f t="shared" si="0"/>
        <v>0</v>
      </c>
      <c r="K127" s="151"/>
      <c r="L127" s="152"/>
      <c r="M127" s="153" t="s">
        <v>1</v>
      </c>
      <c r="N127" s="154" t="s">
        <v>37</v>
      </c>
      <c r="O127" s="141">
        <v>0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136</v>
      </c>
      <c r="AT127" s="143" t="s">
        <v>141</v>
      </c>
      <c r="AU127" s="143" t="s">
        <v>127</v>
      </c>
      <c r="AY127" s="13" t="s">
        <v>120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127</v>
      </c>
      <c r="BK127" s="144">
        <f t="shared" si="9"/>
        <v>0</v>
      </c>
      <c r="BL127" s="13" t="s">
        <v>126</v>
      </c>
      <c r="BM127" s="143" t="s">
        <v>136</v>
      </c>
    </row>
    <row r="128" spans="2:65" s="1" customFormat="1" ht="24.15" customHeight="1">
      <c r="B128" s="131"/>
      <c r="C128" s="145" t="s">
        <v>137</v>
      </c>
      <c r="D128" s="145" t="s">
        <v>141</v>
      </c>
      <c r="E128" s="146" t="s">
        <v>286</v>
      </c>
      <c r="F128" s="147" t="s">
        <v>287</v>
      </c>
      <c r="G128" s="148" t="s">
        <v>144</v>
      </c>
      <c r="H128" s="149">
        <v>25.75</v>
      </c>
      <c r="I128" s="150">
        <v>0</v>
      </c>
      <c r="J128" s="150">
        <f t="shared" si="0"/>
        <v>0</v>
      </c>
      <c r="K128" s="151"/>
      <c r="L128" s="152"/>
      <c r="M128" s="153" t="s">
        <v>1</v>
      </c>
      <c r="N128" s="154" t="s">
        <v>37</v>
      </c>
      <c r="O128" s="141">
        <v>0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136</v>
      </c>
      <c r="AT128" s="143" t="s">
        <v>141</v>
      </c>
      <c r="AU128" s="143" t="s">
        <v>127</v>
      </c>
      <c r="AY128" s="13" t="s">
        <v>120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127</v>
      </c>
      <c r="BK128" s="144">
        <f t="shared" si="9"/>
        <v>0</v>
      </c>
      <c r="BL128" s="13" t="s">
        <v>126</v>
      </c>
      <c r="BM128" s="143" t="s">
        <v>140</v>
      </c>
    </row>
    <row r="129" spans="2:65" s="1" customFormat="1" ht="24.15" customHeight="1">
      <c r="B129" s="131"/>
      <c r="C129" s="145" t="s">
        <v>133</v>
      </c>
      <c r="D129" s="145" t="s">
        <v>141</v>
      </c>
      <c r="E129" s="146" t="s">
        <v>358</v>
      </c>
      <c r="F129" s="147" t="s">
        <v>359</v>
      </c>
      <c r="G129" s="148" t="s">
        <v>144</v>
      </c>
      <c r="H129" s="149">
        <v>28.33</v>
      </c>
      <c r="I129" s="150">
        <v>0</v>
      </c>
      <c r="J129" s="150">
        <f t="shared" si="0"/>
        <v>0</v>
      </c>
      <c r="K129" s="151"/>
      <c r="L129" s="152"/>
      <c r="M129" s="153" t="s">
        <v>1</v>
      </c>
      <c r="N129" s="154" t="s">
        <v>37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136</v>
      </c>
      <c r="AT129" s="143" t="s">
        <v>141</v>
      </c>
      <c r="AU129" s="143" t="s">
        <v>127</v>
      </c>
      <c r="AY129" s="13" t="s">
        <v>120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127</v>
      </c>
      <c r="BK129" s="144">
        <f t="shared" si="9"/>
        <v>0</v>
      </c>
      <c r="BL129" s="13" t="s">
        <v>126</v>
      </c>
      <c r="BM129" s="143" t="s">
        <v>145</v>
      </c>
    </row>
    <row r="130" spans="2:65" s="11" customFormat="1" ht="22.95" customHeight="1">
      <c r="B130" s="120"/>
      <c r="D130" s="121" t="s">
        <v>70</v>
      </c>
      <c r="E130" s="129" t="s">
        <v>137</v>
      </c>
      <c r="F130" s="129" t="s">
        <v>201</v>
      </c>
      <c r="J130" s="130">
        <f>BK130</f>
        <v>0</v>
      </c>
      <c r="L130" s="120"/>
      <c r="M130" s="124"/>
      <c r="P130" s="125">
        <f>SUM(P131:P133)</f>
        <v>0</v>
      </c>
      <c r="R130" s="125">
        <f>SUM(R131:R133)</f>
        <v>0</v>
      </c>
      <c r="T130" s="126">
        <f>SUM(T131:T133)</f>
        <v>0</v>
      </c>
      <c r="AR130" s="121" t="s">
        <v>79</v>
      </c>
      <c r="AT130" s="127" t="s">
        <v>70</v>
      </c>
      <c r="AU130" s="127" t="s">
        <v>79</v>
      </c>
      <c r="AY130" s="121" t="s">
        <v>120</v>
      </c>
      <c r="BK130" s="128">
        <f>SUM(BK131:BK133)</f>
        <v>0</v>
      </c>
    </row>
    <row r="131" spans="2:65" s="1" customFormat="1" ht="33" customHeight="1">
      <c r="B131" s="131"/>
      <c r="C131" s="132" t="s">
        <v>146</v>
      </c>
      <c r="D131" s="132" t="s">
        <v>122</v>
      </c>
      <c r="E131" s="133" t="s">
        <v>360</v>
      </c>
      <c r="F131" s="134" t="s">
        <v>361</v>
      </c>
      <c r="G131" s="135" t="s">
        <v>149</v>
      </c>
      <c r="H131" s="136">
        <v>151.5</v>
      </c>
      <c r="I131" s="137">
        <v>0</v>
      </c>
      <c r="J131" s="137">
        <f>ROUND(I131*H131,2)</f>
        <v>0</v>
      </c>
      <c r="K131" s="138"/>
      <c r="L131" s="25"/>
      <c r="M131" s="139" t="s">
        <v>1</v>
      </c>
      <c r="N131" s="140" t="s">
        <v>37</v>
      </c>
      <c r="O131" s="141">
        <v>0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126</v>
      </c>
      <c r="AT131" s="143" t="s">
        <v>122</v>
      </c>
      <c r="AU131" s="143" t="s">
        <v>127</v>
      </c>
      <c r="AY131" s="13" t="s">
        <v>120</v>
      </c>
      <c r="BE131" s="144">
        <f>IF(N131="základná",J131,0)</f>
        <v>0</v>
      </c>
      <c r="BF131" s="144">
        <f>IF(N131="znížená",J131,0)</f>
        <v>0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3" t="s">
        <v>127</v>
      </c>
      <c r="BK131" s="144">
        <f>ROUND(I131*H131,2)</f>
        <v>0</v>
      </c>
      <c r="BL131" s="13" t="s">
        <v>126</v>
      </c>
      <c r="BM131" s="143" t="s">
        <v>150</v>
      </c>
    </row>
    <row r="132" spans="2:65" s="1" customFormat="1" ht="24.15" customHeight="1">
      <c r="B132" s="131"/>
      <c r="C132" s="132" t="s">
        <v>136</v>
      </c>
      <c r="D132" s="132" t="s">
        <v>122</v>
      </c>
      <c r="E132" s="133" t="s">
        <v>362</v>
      </c>
      <c r="F132" s="134" t="s">
        <v>363</v>
      </c>
      <c r="G132" s="135" t="s">
        <v>149</v>
      </c>
      <c r="H132" s="136">
        <v>151.5</v>
      </c>
      <c r="I132" s="137">
        <v>0</v>
      </c>
      <c r="J132" s="137">
        <f>ROUND(I132*H132,2)</f>
        <v>0</v>
      </c>
      <c r="K132" s="138"/>
      <c r="L132" s="25"/>
      <c r="M132" s="139" t="s">
        <v>1</v>
      </c>
      <c r="N132" s="140" t="s">
        <v>37</v>
      </c>
      <c r="O132" s="141">
        <v>0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126</v>
      </c>
      <c r="AT132" s="143" t="s">
        <v>122</v>
      </c>
      <c r="AU132" s="143" t="s">
        <v>127</v>
      </c>
      <c r="AY132" s="13" t="s">
        <v>120</v>
      </c>
      <c r="BE132" s="144">
        <f>IF(N132="základná",J132,0)</f>
        <v>0</v>
      </c>
      <c r="BF132" s="144">
        <f>IF(N132="znížená",J132,0)</f>
        <v>0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13" t="s">
        <v>127</v>
      </c>
      <c r="BK132" s="144">
        <f>ROUND(I132*H132,2)</f>
        <v>0</v>
      </c>
      <c r="BL132" s="13" t="s">
        <v>126</v>
      </c>
      <c r="BM132" s="143" t="s">
        <v>153</v>
      </c>
    </row>
    <row r="133" spans="2:65" s="1" customFormat="1" ht="24.15" customHeight="1">
      <c r="B133" s="131"/>
      <c r="C133" s="145" t="s">
        <v>154</v>
      </c>
      <c r="D133" s="145" t="s">
        <v>141</v>
      </c>
      <c r="E133" s="146" t="s">
        <v>364</v>
      </c>
      <c r="F133" s="147" t="s">
        <v>365</v>
      </c>
      <c r="G133" s="148" t="s">
        <v>149</v>
      </c>
      <c r="H133" s="149">
        <v>153.01499999999999</v>
      </c>
      <c r="I133" s="150">
        <v>0</v>
      </c>
      <c r="J133" s="150">
        <f>ROUND(I133*H133,2)</f>
        <v>0</v>
      </c>
      <c r="K133" s="151"/>
      <c r="L133" s="152"/>
      <c r="M133" s="153" t="s">
        <v>1</v>
      </c>
      <c r="N133" s="154" t="s">
        <v>37</v>
      </c>
      <c r="O133" s="141">
        <v>0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136</v>
      </c>
      <c r="AT133" s="143" t="s">
        <v>141</v>
      </c>
      <c r="AU133" s="143" t="s">
        <v>127</v>
      </c>
      <c r="AY133" s="13" t="s">
        <v>120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127</v>
      </c>
      <c r="BK133" s="144">
        <f>ROUND(I133*H133,2)</f>
        <v>0</v>
      </c>
      <c r="BL133" s="13" t="s">
        <v>126</v>
      </c>
      <c r="BM133" s="143" t="s">
        <v>158</v>
      </c>
    </row>
    <row r="134" spans="2:65" s="11" customFormat="1" ht="22.95" customHeight="1">
      <c r="B134" s="120"/>
      <c r="D134" s="121" t="s">
        <v>70</v>
      </c>
      <c r="E134" s="129" t="s">
        <v>154</v>
      </c>
      <c r="F134" s="129" t="s">
        <v>219</v>
      </c>
      <c r="J134" s="130">
        <f>BK134</f>
        <v>0</v>
      </c>
      <c r="L134" s="120"/>
      <c r="M134" s="124"/>
      <c r="P134" s="125">
        <f>SUM(P135:P139)</f>
        <v>0</v>
      </c>
      <c r="R134" s="125">
        <f>SUM(R135:R139)</f>
        <v>0</v>
      </c>
      <c r="T134" s="126">
        <f>SUM(T135:T139)</f>
        <v>0</v>
      </c>
      <c r="AR134" s="121" t="s">
        <v>79</v>
      </c>
      <c r="AT134" s="127" t="s">
        <v>70</v>
      </c>
      <c r="AU134" s="127" t="s">
        <v>79</v>
      </c>
      <c r="AY134" s="121" t="s">
        <v>120</v>
      </c>
      <c r="BK134" s="128">
        <f>SUM(BK135:BK139)</f>
        <v>0</v>
      </c>
    </row>
    <row r="135" spans="2:65" s="1" customFormat="1" ht="33" customHeight="1">
      <c r="B135" s="131"/>
      <c r="C135" s="132" t="s">
        <v>140</v>
      </c>
      <c r="D135" s="132" t="s">
        <v>122</v>
      </c>
      <c r="E135" s="133" t="s">
        <v>314</v>
      </c>
      <c r="F135" s="134" t="s">
        <v>315</v>
      </c>
      <c r="G135" s="135" t="s">
        <v>157</v>
      </c>
      <c r="H135" s="136">
        <v>91.91</v>
      </c>
      <c r="I135" s="137">
        <v>0</v>
      </c>
      <c r="J135" s="137">
        <f>ROUND(I135*H135,2)</f>
        <v>0</v>
      </c>
      <c r="K135" s="138"/>
      <c r="L135" s="25"/>
      <c r="M135" s="139" t="s">
        <v>1</v>
      </c>
      <c r="N135" s="140" t="s">
        <v>37</v>
      </c>
      <c r="O135" s="141">
        <v>0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126</v>
      </c>
      <c r="AT135" s="143" t="s">
        <v>122</v>
      </c>
      <c r="AU135" s="143" t="s">
        <v>127</v>
      </c>
      <c r="AY135" s="13" t="s">
        <v>120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127</v>
      </c>
      <c r="BK135" s="144">
        <f>ROUND(I135*H135,2)</f>
        <v>0</v>
      </c>
      <c r="BL135" s="13" t="s">
        <v>126</v>
      </c>
      <c r="BM135" s="143" t="s">
        <v>7</v>
      </c>
    </row>
    <row r="136" spans="2:65" s="1" customFormat="1" ht="24.15" customHeight="1">
      <c r="B136" s="131"/>
      <c r="C136" s="145" t="s">
        <v>161</v>
      </c>
      <c r="D136" s="145" t="s">
        <v>141</v>
      </c>
      <c r="E136" s="146" t="s">
        <v>316</v>
      </c>
      <c r="F136" s="147" t="s">
        <v>317</v>
      </c>
      <c r="G136" s="148" t="s">
        <v>178</v>
      </c>
      <c r="H136" s="149">
        <v>92.828999999999994</v>
      </c>
      <c r="I136" s="150">
        <v>0</v>
      </c>
      <c r="J136" s="150">
        <f>ROUND(I136*H136,2)</f>
        <v>0</v>
      </c>
      <c r="K136" s="151"/>
      <c r="L136" s="152"/>
      <c r="M136" s="153" t="s">
        <v>1</v>
      </c>
      <c r="N136" s="154" t="s">
        <v>37</v>
      </c>
      <c r="O136" s="141">
        <v>0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X136" s="203"/>
      <c r="Y136" s="203"/>
      <c r="Z136" s="203"/>
      <c r="AA136" s="203"/>
      <c r="AR136" s="143" t="s">
        <v>136</v>
      </c>
      <c r="AT136" s="143" t="s">
        <v>141</v>
      </c>
      <c r="AU136" s="143" t="s">
        <v>127</v>
      </c>
      <c r="AY136" s="13" t="s">
        <v>120</v>
      </c>
      <c r="BE136" s="144">
        <f>IF(N136="základná",J136,0)</f>
        <v>0</v>
      </c>
      <c r="BF136" s="144">
        <f>IF(N136="znížená",J136,0)</f>
        <v>0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127</v>
      </c>
      <c r="BK136" s="144">
        <f>ROUND(I136*H136,2)</f>
        <v>0</v>
      </c>
      <c r="BL136" s="13" t="s">
        <v>126</v>
      </c>
      <c r="BM136" s="143" t="s">
        <v>164</v>
      </c>
    </row>
    <row r="137" spans="2:65" s="1" customFormat="1" ht="24.15" customHeight="1">
      <c r="B137" s="131"/>
      <c r="C137" s="132" t="s">
        <v>145</v>
      </c>
      <c r="D137" s="132" t="s">
        <v>122</v>
      </c>
      <c r="E137" s="133" t="s">
        <v>318</v>
      </c>
      <c r="F137" s="134" t="s">
        <v>319</v>
      </c>
      <c r="G137" s="135" t="s">
        <v>125</v>
      </c>
      <c r="H137" s="136">
        <v>4.68</v>
      </c>
      <c r="I137" s="137">
        <v>0</v>
      </c>
      <c r="J137" s="137">
        <f>ROUND(I137*H137,2)</f>
        <v>0</v>
      </c>
      <c r="K137" s="138"/>
      <c r="L137" s="25"/>
      <c r="M137" s="139" t="s">
        <v>1</v>
      </c>
      <c r="N137" s="140" t="s">
        <v>37</v>
      </c>
      <c r="O137" s="141">
        <v>0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126</v>
      </c>
      <c r="AT137" s="143" t="s">
        <v>122</v>
      </c>
      <c r="AU137" s="143" t="s">
        <v>127</v>
      </c>
      <c r="AY137" s="13" t="s">
        <v>120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127</v>
      </c>
      <c r="BK137" s="144">
        <f>ROUND(I137*H137,2)</f>
        <v>0</v>
      </c>
      <c r="BL137" s="13" t="s">
        <v>126</v>
      </c>
      <c r="BM137" s="143" t="s">
        <v>167</v>
      </c>
    </row>
    <row r="138" spans="2:65" s="1" customFormat="1" ht="24.15" customHeight="1">
      <c r="B138" s="131"/>
      <c r="C138" s="132" t="s">
        <v>168</v>
      </c>
      <c r="D138" s="132" t="s">
        <v>122</v>
      </c>
      <c r="E138" s="133" t="s">
        <v>366</v>
      </c>
      <c r="F138" s="134" t="s">
        <v>367</v>
      </c>
      <c r="G138" s="135" t="s">
        <v>178</v>
      </c>
      <c r="H138" s="136">
        <v>1</v>
      </c>
      <c r="I138" s="137">
        <v>0</v>
      </c>
      <c r="J138" s="137">
        <f>ROUND(I138*H138,2)</f>
        <v>0</v>
      </c>
      <c r="K138" s="138"/>
      <c r="L138" s="25"/>
      <c r="M138" s="139" t="s">
        <v>1</v>
      </c>
      <c r="N138" s="140" t="s">
        <v>37</v>
      </c>
      <c r="O138" s="141">
        <v>0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126</v>
      </c>
      <c r="AT138" s="143" t="s">
        <v>122</v>
      </c>
      <c r="AU138" s="143" t="s">
        <v>127</v>
      </c>
      <c r="AY138" s="13" t="s">
        <v>120</v>
      </c>
      <c r="BE138" s="144">
        <f>IF(N138="základná",J138,0)</f>
        <v>0</v>
      </c>
      <c r="BF138" s="144">
        <f>IF(N138="znížená",J138,0)</f>
        <v>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127</v>
      </c>
      <c r="BK138" s="144">
        <f>ROUND(I138*H138,2)</f>
        <v>0</v>
      </c>
      <c r="BL138" s="13" t="s">
        <v>126</v>
      </c>
      <c r="BM138" s="143" t="s">
        <v>171</v>
      </c>
    </row>
    <row r="139" spans="2:65" s="1" customFormat="1" ht="222" customHeight="1">
      <c r="B139" s="131"/>
      <c r="C139" s="145" t="s">
        <v>150</v>
      </c>
      <c r="D139" s="145" t="s">
        <v>141</v>
      </c>
      <c r="E139" s="146" t="s">
        <v>368</v>
      </c>
      <c r="F139" s="147" t="s">
        <v>398</v>
      </c>
      <c r="G139" s="148" t="s">
        <v>178</v>
      </c>
      <c r="H139" s="149">
        <v>1</v>
      </c>
      <c r="I139" s="150">
        <v>0</v>
      </c>
      <c r="J139" s="150">
        <f>ROUND(I139*H139,2)</f>
        <v>0</v>
      </c>
      <c r="K139" s="151"/>
      <c r="L139" s="152"/>
      <c r="M139" s="153" t="s">
        <v>1</v>
      </c>
      <c r="N139" s="154" t="s">
        <v>37</v>
      </c>
      <c r="O139" s="141">
        <v>0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136</v>
      </c>
      <c r="AT139" s="143" t="s">
        <v>141</v>
      </c>
      <c r="AU139" s="143" t="s">
        <v>127</v>
      </c>
      <c r="AY139" s="13" t="s">
        <v>120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3" t="s">
        <v>127</v>
      </c>
      <c r="BK139" s="144">
        <f>ROUND(I139*H139,2)</f>
        <v>0</v>
      </c>
      <c r="BL139" s="13" t="s">
        <v>126</v>
      </c>
      <c r="BM139" s="143" t="s">
        <v>174</v>
      </c>
    </row>
    <row r="140" spans="2:65" s="11" customFormat="1" ht="22.95" customHeight="1">
      <c r="B140" s="120"/>
      <c r="D140" s="121" t="s">
        <v>70</v>
      </c>
      <c r="E140" s="129" t="s">
        <v>247</v>
      </c>
      <c r="F140" s="129" t="s">
        <v>248</v>
      </c>
      <c r="J140" s="130">
        <f>BK140</f>
        <v>0</v>
      </c>
      <c r="L140" s="120"/>
      <c r="M140" s="124"/>
      <c r="P140" s="125">
        <f>P141</f>
        <v>0</v>
      </c>
      <c r="R140" s="125">
        <f>R141</f>
        <v>0</v>
      </c>
      <c r="T140" s="126">
        <f>T141</f>
        <v>0</v>
      </c>
      <c r="AR140" s="121" t="s">
        <v>79</v>
      </c>
      <c r="AT140" s="127" t="s">
        <v>70</v>
      </c>
      <c r="AU140" s="127" t="s">
        <v>79</v>
      </c>
      <c r="AY140" s="121" t="s">
        <v>120</v>
      </c>
      <c r="BK140" s="128">
        <f>BK141</f>
        <v>0</v>
      </c>
    </row>
    <row r="141" spans="2:65" s="1" customFormat="1" ht="24.15" customHeight="1">
      <c r="B141" s="131"/>
      <c r="C141" s="132" t="s">
        <v>175</v>
      </c>
      <c r="D141" s="132" t="s">
        <v>122</v>
      </c>
      <c r="E141" s="133" t="s">
        <v>249</v>
      </c>
      <c r="F141" s="134" t="s">
        <v>250</v>
      </c>
      <c r="G141" s="135" t="s">
        <v>144</v>
      </c>
      <c r="H141" s="136">
        <v>172.48500000000001</v>
      </c>
      <c r="I141" s="137">
        <v>0</v>
      </c>
      <c r="J141" s="137">
        <f>ROUND(I141*H141,2)</f>
        <v>0</v>
      </c>
      <c r="K141" s="138"/>
      <c r="L141" s="25"/>
      <c r="M141" s="159" t="s">
        <v>1</v>
      </c>
      <c r="N141" s="160" t="s">
        <v>37</v>
      </c>
      <c r="O141" s="157">
        <v>0</v>
      </c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AR141" s="143" t="s">
        <v>126</v>
      </c>
      <c r="AT141" s="143" t="s">
        <v>122</v>
      </c>
      <c r="AU141" s="143" t="s">
        <v>127</v>
      </c>
      <c r="AY141" s="13" t="s">
        <v>120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127</v>
      </c>
      <c r="BK141" s="144">
        <f>ROUND(I141*H141,2)</f>
        <v>0</v>
      </c>
      <c r="BL141" s="13" t="s">
        <v>126</v>
      </c>
      <c r="BM141" s="143" t="s">
        <v>179</v>
      </c>
    </row>
    <row r="142" spans="2:65" s="1" customFormat="1" ht="6.9" customHeight="1"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25"/>
    </row>
  </sheetData>
  <autoFilter ref="C120:K141" xr:uid="{00000000-0009-0000-0000-000003000000}"/>
  <mergeCells count="10">
    <mergeCell ref="X136:AA136"/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9"/>
  <sheetViews>
    <sheetView showGridLines="0" topLeftCell="A122" workbookViewId="0">
      <selection activeCell="AB21" sqref="AB2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2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3" t="s">
        <v>88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" customHeight="1">
      <c r="B4" s="16"/>
      <c r="D4" s="17" t="s">
        <v>89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1" t="str">
        <f>'Rekapitulácia stavby'!K6</f>
        <v>Rekonštrukcia viacúčelového športového areálu v Brusne</v>
      </c>
      <c r="F7" s="202"/>
      <c r="G7" s="202"/>
      <c r="H7" s="202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63" t="s">
        <v>369</v>
      </c>
      <c r="F9" s="200"/>
      <c r="G9" s="200"/>
      <c r="H9" s="20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13. 1. 2023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21</v>
      </c>
      <c r="F14" s="20" t="str">
        <f>IF('Rekapitulácia stavby'!K10="","",'Rekapitulácia stavby'!K10)</f>
        <v>Obec Brusno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5" t="str">
        <f>'Rekapitulácia stavby'!E14</f>
        <v xml:space="preserve"> </v>
      </c>
      <c r="F18" s="185"/>
      <c r="G18" s="185"/>
      <c r="H18" s="185"/>
      <c r="I18" s="22" t="s">
        <v>24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27</v>
      </c>
      <c r="F20" s="162" t="s">
        <v>396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29</v>
      </c>
      <c r="F23" s="20" t="str">
        <f>IF('Rekapitulácia stavby'!K19="","",'Rekapitulácia stavby'!K19)</f>
        <v/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4"/>
      <c r="E27" s="188" t="s">
        <v>1</v>
      </c>
      <c r="F27" s="188"/>
      <c r="G27" s="188"/>
      <c r="H27" s="188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31</v>
      </c>
      <c r="J30" s="61">
        <f>ROUND(J120,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" customHeight="1">
      <c r="B33" s="25"/>
      <c r="D33" s="86" t="s">
        <v>35</v>
      </c>
      <c r="E33" s="30" t="s">
        <v>36</v>
      </c>
      <c r="F33" s="87">
        <f>ROUND((SUM(BE120:BE138)),  2)</f>
        <v>0</v>
      </c>
      <c r="G33" s="88"/>
      <c r="H33" s="88"/>
      <c r="I33" s="89">
        <v>0.2</v>
      </c>
      <c r="J33" s="87">
        <f>ROUND(((SUM(BE120:BE138))*I33),  2)</f>
        <v>0</v>
      </c>
      <c r="L33" s="25"/>
    </row>
    <row r="34" spans="2:12" s="1" customFormat="1" ht="14.4" customHeight="1">
      <c r="B34" s="25"/>
      <c r="E34" s="30" t="s">
        <v>37</v>
      </c>
      <c r="F34" s="90">
        <f>ROUND((SUM(BF120:BF138)),  2)</f>
        <v>0</v>
      </c>
      <c r="I34" s="91">
        <v>0.2</v>
      </c>
      <c r="J34" s="90">
        <f>ROUND(((SUM(BF120:BF138))*I34),  2)</f>
        <v>0</v>
      </c>
      <c r="L34" s="25"/>
    </row>
    <row r="35" spans="2:12" s="1" customFormat="1" ht="14.4" hidden="1" customHeight="1">
      <c r="B35" s="25"/>
      <c r="E35" s="22" t="s">
        <v>38</v>
      </c>
      <c r="F35" s="90">
        <f>ROUND((SUM(BG120:BG138)),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39</v>
      </c>
      <c r="F36" s="90">
        <f>ROUND((SUM(BH120:BH138)),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40</v>
      </c>
      <c r="F37" s="87">
        <f>ROUND((SUM(BI120:BI138)),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41</v>
      </c>
      <c r="E39" s="52"/>
      <c r="F39" s="52"/>
      <c r="G39" s="94" t="s">
        <v>42</v>
      </c>
      <c r="H39" s="95" t="s">
        <v>43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46</v>
      </c>
      <c r="E61" s="27"/>
      <c r="F61" s="98" t="s">
        <v>47</v>
      </c>
      <c r="G61" s="39" t="s">
        <v>46</v>
      </c>
      <c r="H61" s="27"/>
      <c r="I61" s="27"/>
      <c r="J61" s="99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46</v>
      </c>
      <c r="E76" s="27"/>
      <c r="F76" s="98" t="s">
        <v>47</v>
      </c>
      <c r="G76" s="39" t="s">
        <v>46</v>
      </c>
      <c r="H76" s="27"/>
      <c r="I76" s="27"/>
      <c r="J76" s="99" t="s">
        <v>47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92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201" t="str">
        <f>E7</f>
        <v>Rekonštrukcia viacúčelového športového areálu v Brusne</v>
      </c>
      <c r="F85" s="202"/>
      <c r="G85" s="202"/>
      <c r="H85" s="202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63" t="str">
        <f>E9</f>
        <v>SO-04 - Oplotenie</v>
      </c>
      <c r="F87" s="200"/>
      <c r="G87" s="200"/>
      <c r="H87" s="200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BRUSNO</v>
      </c>
      <c r="I89" s="22" t="s">
        <v>19</v>
      </c>
      <c r="J89" s="48" t="str">
        <f>IF(J12="","",J12)</f>
        <v>13. 1. 2023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21</v>
      </c>
      <c r="F91" s="20" t="str">
        <f>F14</f>
        <v>Obec Brusno</v>
      </c>
      <c r="I91" s="22" t="s">
        <v>27</v>
      </c>
      <c r="J91" s="23" t="s">
        <v>396</v>
      </c>
      <c r="L91" s="25"/>
    </row>
    <row r="92" spans="2:47" s="1" customFormat="1" ht="15.15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F23</f>
        <v/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95</v>
      </c>
      <c r="J96" s="61">
        <f>J120</f>
        <v>0</v>
      </c>
      <c r="L96" s="25"/>
      <c r="AU96" s="13" t="s">
        <v>96</v>
      </c>
    </row>
    <row r="97" spans="2:12" s="8" customFormat="1" ht="24.9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J121</f>
        <v>0</v>
      </c>
      <c r="L97" s="103"/>
    </row>
    <row r="98" spans="2:12" s="9" customFormat="1" ht="19.95" customHeight="1">
      <c r="B98" s="107"/>
      <c r="D98" s="108" t="s">
        <v>101</v>
      </c>
      <c r="E98" s="109"/>
      <c r="F98" s="109"/>
      <c r="G98" s="109"/>
      <c r="H98" s="109"/>
      <c r="I98" s="109"/>
      <c r="J98" s="110">
        <f>J122</f>
        <v>0</v>
      </c>
      <c r="L98" s="107"/>
    </row>
    <row r="99" spans="2:12" s="8" customFormat="1" ht="24.9" customHeight="1">
      <c r="B99" s="103"/>
      <c r="D99" s="104" t="s">
        <v>370</v>
      </c>
      <c r="E99" s="105"/>
      <c r="F99" s="105"/>
      <c r="G99" s="105"/>
      <c r="H99" s="105"/>
      <c r="I99" s="105"/>
      <c r="J99" s="106">
        <f>J124</f>
        <v>0</v>
      </c>
      <c r="L99" s="103"/>
    </row>
    <row r="100" spans="2:12" s="9" customFormat="1" ht="19.95" customHeight="1">
      <c r="B100" s="107"/>
      <c r="D100" s="108" t="s">
        <v>371</v>
      </c>
      <c r="E100" s="109"/>
      <c r="F100" s="109"/>
      <c r="G100" s="109"/>
      <c r="H100" s="109"/>
      <c r="I100" s="109"/>
      <c r="J100" s="110">
        <f>J125</f>
        <v>0</v>
      </c>
      <c r="L100" s="107"/>
    </row>
    <row r="101" spans="2:12" s="1" customFormat="1" ht="21.75" customHeight="1">
      <c r="B101" s="25"/>
      <c r="L101" s="25"/>
    </row>
    <row r="102" spans="2:12" s="1" customFormat="1" ht="6.9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5"/>
    </row>
    <row r="106" spans="2:12" s="1" customFormat="1" ht="6.9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5"/>
    </row>
    <row r="107" spans="2:12" s="1" customFormat="1" ht="24.9" customHeight="1">
      <c r="B107" s="25"/>
      <c r="C107" s="17" t="s">
        <v>106</v>
      </c>
      <c r="L107" s="25"/>
    </row>
    <row r="108" spans="2:12" s="1" customFormat="1" ht="6.9" customHeight="1">
      <c r="B108" s="25"/>
      <c r="L108" s="25"/>
    </row>
    <row r="109" spans="2:12" s="1" customFormat="1" ht="12" customHeight="1">
      <c r="B109" s="25"/>
      <c r="C109" s="22" t="s">
        <v>13</v>
      </c>
      <c r="L109" s="25"/>
    </row>
    <row r="110" spans="2:12" s="1" customFormat="1" ht="16.5" customHeight="1">
      <c r="B110" s="25"/>
      <c r="E110" s="201" t="str">
        <f>E7</f>
        <v>Rekonštrukcia viacúčelového športového areálu v Brusne</v>
      </c>
      <c r="F110" s="202"/>
      <c r="G110" s="202"/>
      <c r="H110" s="202"/>
      <c r="L110" s="25"/>
    </row>
    <row r="111" spans="2:12" s="1" customFormat="1" ht="12" customHeight="1">
      <c r="B111" s="25"/>
      <c r="C111" s="22" t="s">
        <v>90</v>
      </c>
      <c r="L111" s="25"/>
    </row>
    <row r="112" spans="2:12" s="1" customFormat="1" ht="16.5" customHeight="1">
      <c r="B112" s="25"/>
      <c r="E112" s="163" t="str">
        <f>E9</f>
        <v>SO-04 - Oplotenie</v>
      </c>
      <c r="F112" s="200"/>
      <c r="G112" s="200"/>
      <c r="H112" s="200"/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17</v>
      </c>
      <c r="F114" s="20" t="str">
        <f>F12</f>
        <v>BRUSNO</v>
      </c>
      <c r="I114" s="22" t="s">
        <v>19</v>
      </c>
      <c r="J114" s="48" t="str">
        <f>IF(J12="","",J12)</f>
        <v>13. 1. 2023</v>
      </c>
      <c r="L114" s="25"/>
    </row>
    <row r="115" spans="2:65" s="1" customFormat="1" ht="6.9" customHeight="1">
      <c r="B115" s="25"/>
      <c r="L115" s="25"/>
    </row>
    <row r="116" spans="2:65" s="1" customFormat="1" ht="15.15" customHeight="1">
      <c r="B116" s="25"/>
      <c r="C116" s="22" t="s">
        <v>21</v>
      </c>
      <c r="F116" s="20" t="str">
        <f>F14</f>
        <v>Obec Brusno</v>
      </c>
      <c r="I116" s="22" t="s">
        <v>27</v>
      </c>
      <c r="J116" s="23" t="s">
        <v>396</v>
      </c>
      <c r="L116" s="25"/>
    </row>
    <row r="117" spans="2:65" s="1" customFormat="1" ht="15.15" customHeight="1">
      <c r="B117" s="25"/>
      <c r="C117" s="22" t="s">
        <v>25</v>
      </c>
      <c r="F117" s="20" t="str">
        <f>IF(E18="","",E18)</f>
        <v xml:space="preserve"> </v>
      </c>
      <c r="I117" s="22" t="s">
        <v>29</v>
      </c>
      <c r="J117" s="23" t="str">
        <f>F23</f>
        <v/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11"/>
      <c r="C119" s="112" t="s">
        <v>107</v>
      </c>
      <c r="D119" s="113" t="s">
        <v>56</v>
      </c>
      <c r="E119" s="113" t="s">
        <v>52</v>
      </c>
      <c r="F119" s="113" t="s">
        <v>53</v>
      </c>
      <c r="G119" s="113" t="s">
        <v>108</v>
      </c>
      <c r="H119" s="113" t="s">
        <v>109</v>
      </c>
      <c r="I119" s="113" t="s">
        <v>110</v>
      </c>
      <c r="J119" s="114" t="s">
        <v>94</v>
      </c>
      <c r="K119" s="115" t="s">
        <v>111</v>
      </c>
      <c r="L119" s="111"/>
      <c r="M119" s="54" t="s">
        <v>1</v>
      </c>
      <c r="N119" s="55" t="s">
        <v>35</v>
      </c>
      <c r="O119" s="55" t="s">
        <v>112</v>
      </c>
      <c r="P119" s="55" t="s">
        <v>113</v>
      </c>
      <c r="Q119" s="55" t="s">
        <v>114</v>
      </c>
      <c r="R119" s="55" t="s">
        <v>115</v>
      </c>
      <c r="S119" s="55" t="s">
        <v>116</v>
      </c>
      <c r="T119" s="56" t="s">
        <v>117</v>
      </c>
    </row>
    <row r="120" spans="2:65" s="1" customFormat="1" ht="22.95" customHeight="1">
      <c r="B120" s="25"/>
      <c r="C120" s="59" t="s">
        <v>95</v>
      </c>
      <c r="J120" s="116">
        <f>BK120</f>
        <v>0</v>
      </c>
      <c r="L120" s="25"/>
      <c r="M120" s="57"/>
      <c r="N120" s="49"/>
      <c r="O120" s="49"/>
      <c r="P120" s="117">
        <f>P121+P124</f>
        <v>0</v>
      </c>
      <c r="Q120" s="49"/>
      <c r="R120" s="117">
        <f>R121+R124</f>
        <v>0</v>
      </c>
      <c r="S120" s="49"/>
      <c r="T120" s="118">
        <f>T121+T124</f>
        <v>0</v>
      </c>
      <c r="AT120" s="13" t="s">
        <v>70</v>
      </c>
      <c r="AU120" s="13" t="s">
        <v>96</v>
      </c>
      <c r="BK120" s="119">
        <f>BK121+BK124</f>
        <v>0</v>
      </c>
    </row>
    <row r="121" spans="2:65" s="11" customFormat="1" ht="25.95" customHeight="1">
      <c r="B121" s="120"/>
      <c r="D121" s="121" t="s">
        <v>70</v>
      </c>
      <c r="E121" s="122" t="s">
        <v>118</v>
      </c>
      <c r="F121" s="122" t="s">
        <v>119</v>
      </c>
      <c r="J121" s="123">
        <f>BK121</f>
        <v>0</v>
      </c>
      <c r="L121" s="120"/>
      <c r="M121" s="124"/>
      <c r="P121" s="125">
        <f>P122</f>
        <v>0</v>
      </c>
      <c r="R121" s="125">
        <f>R122</f>
        <v>0</v>
      </c>
      <c r="T121" s="126">
        <f>T122</f>
        <v>0</v>
      </c>
      <c r="AR121" s="121" t="s">
        <v>79</v>
      </c>
      <c r="AT121" s="127" t="s">
        <v>70</v>
      </c>
      <c r="AU121" s="127" t="s">
        <v>71</v>
      </c>
      <c r="AY121" s="121" t="s">
        <v>120</v>
      </c>
      <c r="BK121" s="128">
        <f>BK122</f>
        <v>0</v>
      </c>
    </row>
    <row r="122" spans="2:65" s="11" customFormat="1" ht="22.95" customHeight="1">
      <c r="B122" s="120"/>
      <c r="D122" s="121" t="s">
        <v>70</v>
      </c>
      <c r="E122" s="129" t="s">
        <v>247</v>
      </c>
      <c r="F122" s="129" t="s">
        <v>248</v>
      </c>
      <c r="J122" s="130">
        <f>BK122</f>
        <v>0</v>
      </c>
      <c r="L122" s="120"/>
      <c r="M122" s="124"/>
      <c r="P122" s="125">
        <f>P123</f>
        <v>0</v>
      </c>
      <c r="R122" s="125">
        <f>R123</f>
        <v>0</v>
      </c>
      <c r="T122" s="126">
        <f>T123</f>
        <v>0</v>
      </c>
      <c r="AR122" s="121" t="s">
        <v>79</v>
      </c>
      <c r="AT122" s="127" t="s">
        <v>70</v>
      </c>
      <c r="AU122" s="127" t="s">
        <v>79</v>
      </c>
      <c r="AY122" s="121" t="s">
        <v>120</v>
      </c>
      <c r="BK122" s="128">
        <f>BK123</f>
        <v>0</v>
      </c>
    </row>
    <row r="123" spans="2:65" s="1" customFormat="1" ht="24.15" customHeight="1">
      <c r="B123" s="131"/>
      <c r="C123" s="132" t="s">
        <v>79</v>
      </c>
      <c r="D123" s="132" t="s">
        <v>122</v>
      </c>
      <c r="E123" s="133" t="s">
        <v>249</v>
      </c>
      <c r="F123" s="134" t="s">
        <v>250</v>
      </c>
      <c r="G123" s="135" t="s">
        <v>144</v>
      </c>
      <c r="H123" s="136">
        <v>2.68</v>
      </c>
      <c r="I123" s="137">
        <v>0</v>
      </c>
      <c r="J123" s="137">
        <f>ROUND(I123*H123,2)</f>
        <v>0</v>
      </c>
      <c r="K123" s="138"/>
      <c r="L123" s="25"/>
      <c r="M123" s="139" t="s">
        <v>1</v>
      </c>
      <c r="N123" s="140" t="s">
        <v>37</v>
      </c>
      <c r="O123" s="141">
        <v>0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126</v>
      </c>
      <c r="AT123" s="143" t="s">
        <v>122</v>
      </c>
      <c r="AU123" s="143" t="s">
        <v>127</v>
      </c>
      <c r="AY123" s="13" t="s">
        <v>120</v>
      </c>
      <c r="BE123" s="144">
        <f>IF(N123="základná",J123,0)</f>
        <v>0</v>
      </c>
      <c r="BF123" s="144">
        <f>IF(N123="znížená",J123,0)</f>
        <v>0</v>
      </c>
      <c r="BG123" s="144">
        <f>IF(N123="zákl. prenesená",J123,0)</f>
        <v>0</v>
      </c>
      <c r="BH123" s="144">
        <f>IF(N123="zníž. prenesená",J123,0)</f>
        <v>0</v>
      </c>
      <c r="BI123" s="144">
        <f>IF(N123="nulová",J123,0)</f>
        <v>0</v>
      </c>
      <c r="BJ123" s="13" t="s">
        <v>127</v>
      </c>
      <c r="BK123" s="144">
        <f>ROUND(I123*H123,2)</f>
        <v>0</v>
      </c>
      <c r="BL123" s="13" t="s">
        <v>126</v>
      </c>
      <c r="BM123" s="143" t="s">
        <v>127</v>
      </c>
    </row>
    <row r="124" spans="2:65" s="11" customFormat="1" ht="25.95" customHeight="1">
      <c r="B124" s="120"/>
      <c r="D124" s="121" t="s">
        <v>70</v>
      </c>
      <c r="E124" s="122" t="s">
        <v>252</v>
      </c>
      <c r="F124" s="122" t="s">
        <v>372</v>
      </c>
      <c r="J124" s="123">
        <f>BK124</f>
        <v>0</v>
      </c>
      <c r="L124" s="120"/>
      <c r="M124" s="124"/>
      <c r="P124" s="125">
        <f>P125</f>
        <v>0</v>
      </c>
      <c r="R124" s="125">
        <f>R125</f>
        <v>0</v>
      </c>
      <c r="T124" s="126">
        <f>T125</f>
        <v>0</v>
      </c>
      <c r="AR124" s="121" t="s">
        <v>127</v>
      </c>
      <c r="AT124" s="127" t="s">
        <v>70</v>
      </c>
      <c r="AU124" s="127" t="s">
        <v>71</v>
      </c>
      <c r="AY124" s="121" t="s">
        <v>120</v>
      </c>
      <c r="BK124" s="128">
        <f>BK125</f>
        <v>0</v>
      </c>
    </row>
    <row r="125" spans="2:65" s="11" customFormat="1" ht="22.95" customHeight="1">
      <c r="B125" s="120"/>
      <c r="D125" s="121" t="s">
        <v>70</v>
      </c>
      <c r="E125" s="129" t="s">
        <v>261</v>
      </c>
      <c r="F125" s="129" t="s">
        <v>373</v>
      </c>
      <c r="J125" s="130">
        <f>BK125</f>
        <v>0</v>
      </c>
      <c r="L125" s="120"/>
      <c r="M125" s="124"/>
      <c r="P125" s="125">
        <f>SUM(P126:P138)</f>
        <v>0</v>
      </c>
      <c r="R125" s="125">
        <f>SUM(R126:R138)</f>
        <v>0</v>
      </c>
      <c r="T125" s="126">
        <f>SUM(T126:T138)</f>
        <v>0</v>
      </c>
      <c r="AR125" s="121" t="s">
        <v>127</v>
      </c>
      <c r="AT125" s="127" t="s">
        <v>70</v>
      </c>
      <c r="AU125" s="127" t="s">
        <v>79</v>
      </c>
      <c r="AY125" s="121" t="s">
        <v>120</v>
      </c>
      <c r="BK125" s="128">
        <f>SUM(BK126:BK138)</f>
        <v>0</v>
      </c>
    </row>
    <row r="126" spans="2:65" s="1" customFormat="1" ht="21.75" customHeight="1">
      <c r="B126" s="131"/>
      <c r="C126" s="132" t="s">
        <v>127</v>
      </c>
      <c r="D126" s="132" t="s">
        <v>122</v>
      </c>
      <c r="E126" s="133" t="s">
        <v>374</v>
      </c>
      <c r="F126" s="134" t="s">
        <v>375</v>
      </c>
      <c r="G126" s="135" t="s">
        <v>157</v>
      </c>
      <c r="H126" s="136">
        <v>145.4</v>
      </c>
      <c r="I126" s="137">
        <v>0</v>
      </c>
      <c r="J126" s="137">
        <f t="shared" ref="J126:J138" si="0">ROUND(I126*H126,2)</f>
        <v>0</v>
      </c>
      <c r="K126" s="138"/>
      <c r="L126" s="25"/>
      <c r="M126" s="139" t="s">
        <v>1</v>
      </c>
      <c r="N126" s="140" t="s">
        <v>37</v>
      </c>
      <c r="O126" s="141">
        <v>0</v>
      </c>
      <c r="P126" s="141">
        <f t="shared" ref="P126:P138" si="1">O126*H126</f>
        <v>0</v>
      </c>
      <c r="Q126" s="141">
        <v>0</v>
      </c>
      <c r="R126" s="141">
        <f t="shared" ref="R126:R138" si="2">Q126*H126</f>
        <v>0</v>
      </c>
      <c r="S126" s="141">
        <v>0</v>
      </c>
      <c r="T126" s="142">
        <f t="shared" ref="T126:T138" si="3">S126*H126</f>
        <v>0</v>
      </c>
      <c r="AR126" s="143" t="s">
        <v>153</v>
      </c>
      <c r="AT126" s="143" t="s">
        <v>122</v>
      </c>
      <c r="AU126" s="143" t="s">
        <v>127</v>
      </c>
      <c r="AY126" s="13" t="s">
        <v>120</v>
      </c>
      <c r="BE126" s="144">
        <f t="shared" ref="BE126:BE138" si="4">IF(N126="základná",J126,0)</f>
        <v>0</v>
      </c>
      <c r="BF126" s="144">
        <f t="shared" ref="BF126:BF138" si="5">IF(N126="znížená",J126,0)</f>
        <v>0</v>
      </c>
      <c r="BG126" s="144">
        <f t="shared" ref="BG126:BG138" si="6">IF(N126="zákl. prenesená",J126,0)</f>
        <v>0</v>
      </c>
      <c r="BH126" s="144">
        <f t="shared" ref="BH126:BH138" si="7">IF(N126="zníž. prenesená",J126,0)</f>
        <v>0</v>
      </c>
      <c r="BI126" s="144">
        <f t="shared" ref="BI126:BI138" si="8">IF(N126="nulová",J126,0)</f>
        <v>0</v>
      </c>
      <c r="BJ126" s="13" t="s">
        <v>127</v>
      </c>
      <c r="BK126" s="144">
        <f t="shared" ref="BK126:BK138" si="9">ROUND(I126*H126,2)</f>
        <v>0</v>
      </c>
      <c r="BL126" s="13" t="s">
        <v>153</v>
      </c>
      <c r="BM126" s="143" t="s">
        <v>126</v>
      </c>
    </row>
    <row r="127" spans="2:65" s="1" customFormat="1" ht="37.950000000000003" customHeight="1">
      <c r="B127" s="131"/>
      <c r="C127" s="145" t="s">
        <v>130</v>
      </c>
      <c r="D127" s="145" t="s">
        <v>141</v>
      </c>
      <c r="E127" s="146" t="s">
        <v>376</v>
      </c>
      <c r="F127" s="147" t="s">
        <v>377</v>
      </c>
      <c r="G127" s="148" t="s">
        <v>178</v>
      </c>
      <c r="H127" s="149">
        <v>6</v>
      </c>
      <c r="I127" s="150">
        <v>0</v>
      </c>
      <c r="J127" s="150">
        <f t="shared" si="0"/>
        <v>0</v>
      </c>
      <c r="K127" s="151"/>
      <c r="L127" s="152"/>
      <c r="M127" s="153" t="s">
        <v>1</v>
      </c>
      <c r="N127" s="154" t="s">
        <v>37</v>
      </c>
      <c r="O127" s="141">
        <v>0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182</v>
      </c>
      <c r="AT127" s="143" t="s">
        <v>141</v>
      </c>
      <c r="AU127" s="143" t="s">
        <v>127</v>
      </c>
      <c r="AY127" s="13" t="s">
        <v>120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127</v>
      </c>
      <c r="BK127" s="144">
        <f t="shared" si="9"/>
        <v>0</v>
      </c>
      <c r="BL127" s="13" t="s">
        <v>153</v>
      </c>
      <c r="BM127" s="143" t="s">
        <v>133</v>
      </c>
    </row>
    <row r="128" spans="2:65" s="1" customFormat="1" ht="16.5" customHeight="1">
      <c r="B128" s="131"/>
      <c r="C128" s="132" t="s">
        <v>126</v>
      </c>
      <c r="D128" s="132" t="s">
        <v>122</v>
      </c>
      <c r="E128" s="133" t="s">
        <v>378</v>
      </c>
      <c r="F128" s="134" t="s">
        <v>379</v>
      </c>
      <c r="G128" s="135" t="s">
        <v>157</v>
      </c>
      <c r="H128" s="136">
        <v>438</v>
      </c>
      <c r="I128" s="137">
        <v>0</v>
      </c>
      <c r="J128" s="137">
        <f t="shared" si="0"/>
        <v>0</v>
      </c>
      <c r="K128" s="138"/>
      <c r="L128" s="25"/>
      <c r="M128" s="139" t="s">
        <v>1</v>
      </c>
      <c r="N128" s="140" t="s">
        <v>37</v>
      </c>
      <c r="O128" s="141">
        <v>0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153</v>
      </c>
      <c r="AT128" s="143" t="s">
        <v>122</v>
      </c>
      <c r="AU128" s="143" t="s">
        <v>127</v>
      </c>
      <c r="AY128" s="13" t="s">
        <v>120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127</v>
      </c>
      <c r="BK128" s="144">
        <f t="shared" si="9"/>
        <v>0</v>
      </c>
      <c r="BL128" s="13" t="s">
        <v>153</v>
      </c>
      <c r="BM128" s="143" t="s">
        <v>136</v>
      </c>
    </row>
    <row r="129" spans="2:65" s="1" customFormat="1" ht="24.15" customHeight="1">
      <c r="B129" s="131"/>
      <c r="C129" s="145" t="s">
        <v>137</v>
      </c>
      <c r="D129" s="145" t="s">
        <v>141</v>
      </c>
      <c r="E129" s="146" t="s">
        <v>380</v>
      </c>
      <c r="F129" s="147" t="s">
        <v>381</v>
      </c>
      <c r="G129" s="148" t="s">
        <v>178</v>
      </c>
      <c r="H129" s="149">
        <v>7</v>
      </c>
      <c r="I129" s="150">
        <v>0</v>
      </c>
      <c r="J129" s="150">
        <f t="shared" si="0"/>
        <v>0</v>
      </c>
      <c r="K129" s="151"/>
      <c r="L129" s="152"/>
      <c r="M129" s="153" t="s">
        <v>1</v>
      </c>
      <c r="N129" s="154" t="s">
        <v>37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182</v>
      </c>
      <c r="AT129" s="143" t="s">
        <v>141</v>
      </c>
      <c r="AU129" s="143" t="s">
        <v>127</v>
      </c>
      <c r="AY129" s="13" t="s">
        <v>120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127</v>
      </c>
      <c r="BK129" s="144">
        <f t="shared" si="9"/>
        <v>0</v>
      </c>
      <c r="BL129" s="13" t="s">
        <v>153</v>
      </c>
      <c r="BM129" s="143" t="s">
        <v>140</v>
      </c>
    </row>
    <row r="130" spans="2:65" s="1" customFormat="1" ht="24.15" customHeight="1">
      <c r="B130" s="131"/>
      <c r="C130" s="145" t="s">
        <v>133</v>
      </c>
      <c r="D130" s="145" t="s">
        <v>141</v>
      </c>
      <c r="E130" s="146" t="s">
        <v>382</v>
      </c>
      <c r="F130" s="147" t="s">
        <v>383</v>
      </c>
      <c r="G130" s="148" t="s">
        <v>178</v>
      </c>
      <c r="H130" s="149">
        <v>18</v>
      </c>
      <c r="I130" s="150">
        <v>0</v>
      </c>
      <c r="J130" s="150">
        <f t="shared" si="0"/>
        <v>0</v>
      </c>
      <c r="K130" s="151"/>
      <c r="L130" s="152"/>
      <c r="M130" s="153" t="s">
        <v>1</v>
      </c>
      <c r="N130" s="154" t="s">
        <v>37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182</v>
      </c>
      <c r="AT130" s="143" t="s">
        <v>141</v>
      </c>
      <c r="AU130" s="143" t="s">
        <v>127</v>
      </c>
      <c r="AY130" s="13" t="s">
        <v>120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127</v>
      </c>
      <c r="BK130" s="144">
        <f t="shared" si="9"/>
        <v>0</v>
      </c>
      <c r="BL130" s="13" t="s">
        <v>153</v>
      </c>
      <c r="BM130" s="143" t="s">
        <v>145</v>
      </c>
    </row>
    <row r="131" spans="2:65" s="1" customFormat="1" ht="33" customHeight="1">
      <c r="B131" s="131"/>
      <c r="C131" s="132" t="s">
        <v>146</v>
      </c>
      <c r="D131" s="132" t="s">
        <v>122</v>
      </c>
      <c r="E131" s="133" t="s">
        <v>384</v>
      </c>
      <c r="F131" s="134" t="s">
        <v>385</v>
      </c>
      <c r="G131" s="135" t="s">
        <v>178</v>
      </c>
      <c r="H131" s="136">
        <v>1</v>
      </c>
      <c r="I131" s="137">
        <v>0</v>
      </c>
      <c r="J131" s="137">
        <f t="shared" si="0"/>
        <v>0</v>
      </c>
      <c r="K131" s="138"/>
      <c r="L131" s="25"/>
      <c r="M131" s="139" t="s">
        <v>1</v>
      </c>
      <c r="N131" s="140" t="s">
        <v>37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153</v>
      </c>
      <c r="AT131" s="143" t="s">
        <v>122</v>
      </c>
      <c r="AU131" s="143" t="s">
        <v>127</v>
      </c>
      <c r="AY131" s="13" t="s">
        <v>120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127</v>
      </c>
      <c r="BK131" s="144">
        <f t="shared" si="9"/>
        <v>0</v>
      </c>
      <c r="BL131" s="13" t="s">
        <v>153</v>
      </c>
      <c r="BM131" s="143" t="s">
        <v>150</v>
      </c>
    </row>
    <row r="132" spans="2:65" s="1" customFormat="1" ht="24.15" customHeight="1">
      <c r="B132" s="131"/>
      <c r="C132" s="145" t="s">
        <v>136</v>
      </c>
      <c r="D132" s="145" t="s">
        <v>141</v>
      </c>
      <c r="E132" s="146" t="s">
        <v>386</v>
      </c>
      <c r="F132" s="147" t="s">
        <v>387</v>
      </c>
      <c r="G132" s="148" t="s">
        <v>178</v>
      </c>
      <c r="H132" s="149">
        <v>1</v>
      </c>
      <c r="I132" s="150">
        <v>0</v>
      </c>
      <c r="J132" s="150">
        <f t="shared" si="0"/>
        <v>0</v>
      </c>
      <c r="K132" s="151"/>
      <c r="L132" s="152"/>
      <c r="M132" s="153" t="s">
        <v>1</v>
      </c>
      <c r="N132" s="154" t="s">
        <v>37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182</v>
      </c>
      <c r="AT132" s="143" t="s">
        <v>141</v>
      </c>
      <c r="AU132" s="143" t="s">
        <v>127</v>
      </c>
      <c r="AY132" s="13" t="s">
        <v>120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127</v>
      </c>
      <c r="BK132" s="144">
        <f t="shared" si="9"/>
        <v>0</v>
      </c>
      <c r="BL132" s="13" t="s">
        <v>153</v>
      </c>
      <c r="BM132" s="143" t="s">
        <v>153</v>
      </c>
    </row>
    <row r="133" spans="2:65" s="1" customFormat="1" ht="33" customHeight="1">
      <c r="B133" s="131"/>
      <c r="C133" s="132" t="s">
        <v>154</v>
      </c>
      <c r="D133" s="132" t="s">
        <v>122</v>
      </c>
      <c r="E133" s="133" t="s">
        <v>388</v>
      </c>
      <c r="F133" s="134" t="s">
        <v>389</v>
      </c>
      <c r="G133" s="135" t="s">
        <v>178</v>
      </c>
      <c r="H133" s="136">
        <v>2</v>
      </c>
      <c r="I133" s="137">
        <v>0</v>
      </c>
      <c r="J133" s="137">
        <f t="shared" si="0"/>
        <v>0</v>
      </c>
      <c r="K133" s="138"/>
      <c r="L133" s="25"/>
      <c r="M133" s="139" t="s">
        <v>1</v>
      </c>
      <c r="N133" s="140" t="s">
        <v>37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153</v>
      </c>
      <c r="AT133" s="143" t="s">
        <v>122</v>
      </c>
      <c r="AU133" s="143" t="s">
        <v>127</v>
      </c>
      <c r="AY133" s="13" t="s">
        <v>120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127</v>
      </c>
      <c r="BK133" s="144">
        <f t="shared" si="9"/>
        <v>0</v>
      </c>
      <c r="BL133" s="13" t="s">
        <v>153</v>
      </c>
      <c r="BM133" s="143" t="s">
        <v>158</v>
      </c>
    </row>
    <row r="134" spans="2:65" s="1" customFormat="1" ht="24.15" customHeight="1">
      <c r="B134" s="131"/>
      <c r="C134" s="145" t="s">
        <v>140</v>
      </c>
      <c r="D134" s="145" t="s">
        <v>141</v>
      </c>
      <c r="E134" s="146" t="s">
        <v>390</v>
      </c>
      <c r="F134" s="147" t="s">
        <v>391</v>
      </c>
      <c r="G134" s="148" t="s">
        <v>178</v>
      </c>
      <c r="H134" s="149">
        <v>1</v>
      </c>
      <c r="I134" s="150">
        <v>0</v>
      </c>
      <c r="J134" s="150">
        <f t="shared" si="0"/>
        <v>0</v>
      </c>
      <c r="K134" s="151"/>
      <c r="L134" s="152"/>
      <c r="M134" s="153" t="s">
        <v>1</v>
      </c>
      <c r="N134" s="154" t="s">
        <v>37</v>
      </c>
      <c r="O134" s="141">
        <v>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182</v>
      </c>
      <c r="AT134" s="143" t="s">
        <v>141</v>
      </c>
      <c r="AU134" s="143" t="s">
        <v>127</v>
      </c>
      <c r="AY134" s="13" t="s">
        <v>120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127</v>
      </c>
      <c r="BK134" s="144">
        <f t="shared" si="9"/>
        <v>0</v>
      </c>
      <c r="BL134" s="13" t="s">
        <v>153</v>
      </c>
      <c r="BM134" s="143" t="s">
        <v>7</v>
      </c>
    </row>
    <row r="135" spans="2:65" s="1" customFormat="1" ht="24.15" customHeight="1">
      <c r="B135" s="131"/>
      <c r="C135" s="132" t="s">
        <v>161</v>
      </c>
      <c r="D135" s="132" t="s">
        <v>122</v>
      </c>
      <c r="E135" s="133" t="s">
        <v>123</v>
      </c>
      <c r="F135" s="134" t="s">
        <v>124</v>
      </c>
      <c r="G135" s="135" t="s">
        <v>125</v>
      </c>
      <c r="H135" s="136">
        <v>7.89</v>
      </c>
      <c r="I135" s="137">
        <v>0</v>
      </c>
      <c r="J135" s="137">
        <f t="shared" si="0"/>
        <v>0</v>
      </c>
      <c r="K135" s="138"/>
      <c r="L135" s="25"/>
      <c r="M135" s="139" t="s">
        <v>1</v>
      </c>
      <c r="N135" s="140" t="s">
        <v>37</v>
      </c>
      <c r="O135" s="141">
        <v>0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153</v>
      </c>
      <c r="AT135" s="143" t="s">
        <v>122</v>
      </c>
      <c r="AU135" s="143" t="s">
        <v>127</v>
      </c>
      <c r="AY135" s="13" t="s">
        <v>120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127</v>
      </c>
      <c r="BK135" s="144">
        <f t="shared" si="9"/>
        <v>0</v>
      </c>
      <c r="BL135" s="13" t="s">
        <v>153</v>
      </c>
      <c r="BM135" s="143" t="s">
        <v>164</v>
      </c>
    </row>
    <row r="136" spans="2:65" s="1" customFormat="1" ht="44.25" customHeight="1">
      <c r="B136" s="131"/>
      <c r="C136" s="132" t="s">
        <v>145</v>
      </c>
      <c r="D136" s="132" t="s">
        <v>122</v>
      </c>
      <c r="E136" s="133" t="s">
        <v>176</v>
      </c>
      <c r="F136" s="134" t="s">
        <v>392</v>
      </c>
      <c r="G136" s="135" t="s">
        <v>178</v>
      </c>
      <c r="H136" s="136">
        <v>27</v>
      </c>
      <c r="I136" s="137">
        <v>0</v>
      </c>
      <c r="J136" s="137">
        <f t="shared" si="0"/>
        <v>0</v>
      </c>
      <c r="K136" s="138"/>
      <c r="L136" s="25"/>
      <c r="M136" s="139" t="s">
        <v>1</v>
      </c>
      <c r="N136" s="140" t="s">
        <v>37</v>
      </c>
      <c r="O136" s="141">
        <v>0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153</v>
      </c>
      <c r="AT136" s="143" t="s">
        <v>122</v>
      </c>
      <c r="AU136" s="143" t="s">
        <v>127</v>
      </c>
      <c r="AY136" s="13" t="s">
        <v>120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127</v>
      </c>
      <c r="BK136" s="144">
        <f t="shared" si="9"/>
        <v>0</v>
      </c>
      <c r="BL136" s="13" t="s">
        <v>153</v>
      </c>
      <c r="BM136" s="143" t="s">
        <v>167</v>
      </c>
    </row>
    <row r="137" spans="2:65" s="1" customFormat="1" ht="33" customHeight="1">
      <c r="B137" s="131"/>
      <c r="C137" s="145" t="s">
        <v>168</v>
      </c>
      <c r="D137" s="145" t="s">
        <v>141</v>
      </c>
      <c r="E137" s="146" t="s">
        <v>180</v>
      </c>
      <c r="F137" s="147" t="s">
        <v>393</v>
      </c>
      <c r="G137" s="148" t="s">
        <v>157</v>
      </c>
      <c r="H137" s="149">
        <v>162</v>
      </c>
      <c r="I137" s="150">
        <v>0</v>
      </c>
      <c r="J137" s="150">
        <f t="shared" si="0"/>
        <v>0</v>
      </c>
      <c r="K137" s="151"/>
      <c r="L137" s="152"/>
      <c r="M137" s="153" t="s">
        <v>1</v>
      </c>
      <c r="N137" s="154" t="s">
        <v>37</v>
      </c>
      <c r="O137" s="141">
        <v>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182</v>
      </c>
      <c r="AT137" s="143" t="s">
        <v>141</v>
      </c>
      <c r="AU137" s="143" t="s">
        <v>127</v>
      </c>
      <c r="AY137" s="13" t="s">
        <v>120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127</v>
      </c>
      <c r="BK137" s="144">
        <f t="shared" si="9"/>
        <v>0</v>
      </c>
      <c r="BL137" s="13" t="s">
        <v>153</v>
      </c>
      <c r="BM137" s="143" t="s">
        <v>171</v>
      </c>
    </row>
    <row r="138" spans="2:65" s="1" customFormat="1" ht="16.5" customHeight="1">
      <c r="B138" s="131"/>
      <c r="C138" s="145" t="s">
        <v>150</v>
      </c>
      <c r="D138" s="145" t="s">
        <v>141</v>
      </c>
      <c r="E138" s="146" t="s">
        <v>184</v>
      </c>
      <c r="F138" s="147" t="s">
        <v>185</v>
      </c>
      <c r="G138" s="148" t="s">
        <v>178</v>
      </c>
      <c r="H138" s="149">
        <v>27</v>
      </c>
      <c r="I138" s="150">
        <v>0</v>
      </c>
      <c r="J138" s="150">
        <f t="shared" si="0"/>
        <v>0</v>
      </c>
      <c r="K138" s="151"/>
      <c r="L138" s="152"/>
      <c r="M138" s="155" t="s">
        <v>1</v>
      </c>
      <c r="N138" s="156" t="s">
        <v>37</v>
      </c>
      <c r="O138" s="157">
        <v>0</v>
      </c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AR138" s="143" t="s">
        <v>182</v>
      </c>
      <c r="AT138" s="143" t="s">
        <v>141</v>
      </c>
      <c r="AU138" s="143" t="s">
        <v>127</v>
      </c>
      <c r="AY138" s="13" t="s">
        <v>120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127</v>
      </c>
      <c r="BK138" s="144">
        <f t="shared" si="9"/>
        <v>0</v>
      </c>
      <c r="BL138" s="13" t="s">
        <v>153</v>
      </c>
      <c r="BM138" s="143" t="s">
        <v>174</v>
      </c>
    </row>
    <row r="139" spans="2:65" s="1" customFormat="1" ht="6.9" customHeight="1"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25"/>
    </row>
  </sheetData>
  <autoFilter ref="C119:K138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SO-01 - Multifunkčné ihrisko</vt:lpstr>
      <vt:lpstr>SO-02 - Viacúčelová šport...</vt:lpstr>
      <vt:lpstr>SO-03 - Spevnené plochy</vt:lpstr>
      <vt:lpstr>SO-04 - Oplotenie</vt:lpstr>
      <vt:lpstr>'Rekapitulácia stavby'!Názvy_tlače</vt:lpstr>
      <vt:lpstr>'SO-01 - Multifunkčné ihrisko'!Názvy_tlače</vt:lpstr>
      <vt:lpstr>'SO-02 - Viacúčelová šport...'!Názvy_tlače</vt:lpstr>
      <vt:lpstr>'SO-03 - Spevnené plochy'!Názvy_tlače</vt:lpstr>
      <vt:lpstr>'SO-04 - Oplotenie'!Názvy_tlače</vt:lpstr>
      <vt:lpstr>'Rekapitulácia stavby'!Oblasť_tlače</vt:lpstr>
      <vt:lpstr>'SO-01 - Multifunkčné ihrisko'!Oblasť_tlače</vt:lpstr>
      <vt:lpstr>'SO-02 - Viacúčelová šport...'!Oblasť_tlače</vt:lpstr>
      <vt:lpstr>'SO-03 - Spevnené plochy'!Oblasť_tlače</vt:lpstr>
      <vt:lpstr>'SO-04 - Oplotenie'!Oblasť_tlače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DESKTOP-3OV4E9S\Admin</dc:creator>
  <cp:lastModifiedBy>Hlacik</cp:lastModifiedBy>
  <dcterms:created xsi:type="dcterms:W3CDTF">2023-01-13T09:10:52Z</dcterms:created>
  <dcterms:modified xsi:type="dcterms:W3CDTF">2023-01-19T18:26:25Z</dcterms:modified>
</cp:coreProperties>
</file>