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\DNS harvestre výzva č. 26\"/>
    </mc:Choice>
  </mc:AlternateContent>
  <bookViews>
    <workbookView xWindow="1950" yWindow="-30" windowWidth="21075" windowHeight="978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ponuka'!$A$1:$O$40</definedName>
  </definedNames>
  <calcPr calcId="162913"/>
</workbook>
</file>

<file path=xl/calcChain.xml><?xml version="1.0" encoding="utf-8"?>
<calcChain xmlns="http://schemas.openxmlformats.org/spreadsheetml/2006/main">
  <c r="L21" i="1" l="1"/>
  <c r="L23" i="1" l="1"/>
  <c r="L22" i="1"/>
  <c r="L20" i="1"/>
  <c r="L19" i="1"/>
  <c r="L17" i="1"/>
  <c r="L13" i="1"/>
  <c r="L14" i="1"/>
  <c r="L15" i="1"/>
  <c r="L16" i="1"/>
  <c r="L18" i="1"/>
  <c r="L12" i="1"/>
  <c r="G24" i="1" l="1"/>
  <c r="G13" i="1"/>
  <c r="G14" i="1"/>
  <c r="G15" i="1"/>
  <c r="G16" i="1"/>
  <c r="G17" i="1"/>
  <c r="G18" i="1"/>
  <c r="G19" i="1"/>
  <c r="G20" i="1"/>
  <c r="G21" i="1"/>
  <c r="G22" i="1"/>
  <c r="G23" i="1"/>
  <c r="L25" i="1" l="1"/>
  <c r="G12" i="1"/>
  <c r="C4" i="4" l="1"/>
  <c r="I4" i="4"/>
  <c r="F4" i="4" l="1"/>
  <c r="B7" i="4" l="1"/>
  <c r="P12" i="1" l="1"/>
  <c r="P23" i="1"/>
  <c r="P22" i="1" l="1"/>
  <c r="O25" i="1"/>
  <c r="P25" i="1" s="1"/>
  <c r="O27" i="1" l="1"/>
  <c r="O26" i="1" s="1"/>
</calcChain>
</file>

<file path=xl/sharedStrings.xml><?xml version="1.0" encoding="utf-8"?>
<sst xmlns="http://schemas.openxmlformats.org/spreadsheetml/2006/main" count="127" uniqueCount="84">
  <si>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</si>
  <si>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</si>
  <si>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</si>
  <si>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</si>
  <si>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</si>
  <si>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</si>
  <si>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</si>
  <si>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</si>
  <si>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</si>
  <si>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</si>
  <si>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</si>
  <si>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</si>
  <si>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</si>
  <si>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</si>
  <si>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</si>
  <si>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</si>
  <si>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</si>
  <si>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</si>
  <si>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</si>
  <si>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</si>
  <si>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</si>
  <si>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</si>
  <si>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</si>
  <si>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</si>
  <si>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</si>
  <si>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</si>
  <si>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</si>
  <si>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</si>
  <si>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</si>
  <si>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</si>
  <si>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</si>
  <si>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</si>
  <si>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</si>
  <si>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</si>
  <si>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</si>
  <si>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</si>
  <si>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</si>
  <si>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</si>
  <si>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</si>
  <si>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</si>
  <si>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</si>
  <si>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</si>
  <si>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</si>
  <si>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</si>
  <si>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</si>
  <si>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</si>
  <si>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</si>
  <si>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</si>
  <si>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</si>
  <si>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</si>
  <si>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</si>
  <si>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</si>
  <si>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</si>
  <si>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</si>
  <si>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</si>
  <si>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</si>
  <si>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</si>
  <si>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</si>
  <si>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</si>
  <si>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</si>
  <si>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</si>
  <si>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</si>
  <si>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</si>
  <si>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</si>
  <si>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</si>
  <si>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</si>
  <si>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</si>
  <si>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</si>
  <si>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cena</t>
  </si>
  <si>
    <t xml:space="preserve">LO 8 Priečne </t>
  </si>
  <si>
    <t>743A</t>
  </si>
  <si>
    <t>754A</t>
  </si>
  <si>
    <t>746C</t>
  </si>
  <si>
    <t>767A1</t>
  </si>
  <si>
    <t>743A sús.</t>
  </si>
  <si>
    <t>739A1</t>
  </si>
  <si>
    <t>LO7 Tomky</t>
  </si>
  <si>
    <t>525A</t>
  </si>
  <si>
    <t>Lesy SR š.p. organizačná zložka, OZ Karpaty</t>
  </si>
  <si>
    <t xml:space="preserve">LO </t>
  </si>
  <si>
    <t>časť A - Ťažba a výroba sortimentov harvestermi a ich vývoz forwardermi z porastu z lokality peň na vývozné miesto / odvozné miesto. Veľkostná kategória -iii. Stredný - s prevádzkovou hmotnosťou od 13 t do 17 t, s výkonom motora 110 kW - 150 kW.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</si>
  <si>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 Požadovaný termín vykonania zákazky: febrúar 2023 až máj 2023. Zo SP je požadovaná technológia z bodu 3. Predmet zákazky - (bližšie vymedzenie predmetu zákazky) : časť A - Ťažba a výroba sortimentov harvestermi a ich vývoz forwardermi z porastu z lokality peň na vývozné miesto / odvozné miesto. Veľkostná kategória - iii. Stredný - s prevádzkovou hmotnosťou od 13 t do 17 t, s výkonom motora 110 kW - 150 kW.                                                    Objednávateľ na požiadanie dodávateľa prác umožní obhliadku porastov. Kontaktná osoba: Ing.Swan Peter 0918688674</t>
    </r>
  </si>
  <si>
    <t>Lesnícke služby v ťažbovom procese - viacoperačné technológie na OZ Karpaty, VC Moravský Ján , LS Malacky , LO 7,8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</si>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</sst>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center" vertical="center"/>
    </xf>
    <xf numFmtId="0" fontId="0" fillId="3" borderId="23" xfId="0" applyFill="1" applyBorder="1" applyAlignment="1" applyProtection="1">
      <alignment horizontal="center" vertical="center"/>
    </xf>
    <xf numFmtId="3" fontId="10" fillId="3" borderId="23" xfId="0" applyNumberFormat="1" applyFont="1" applyFill="1" applyBorder="1" applyAlignment="1" applyProtection="1">
      <alignment horizontal="right" vertical="center"/>
    </xf>
    <xf numFmtId="0" fontId="10" fillId="3" borderId="23" xfId="0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24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5" xfId="0" applyFont="1" applyFill="1" applyBorder="1" applyProtection="1"/>
    <xf numFmtId="0" fontId="0" fillId="3" borderId="22" xfId="0" applyFill="1" applyBorder="1" applyProtection="1"/>
    <xf numFmtId="0" fontId="0" fillId="0" borderId="0" xfId="0" applyAlignment="1">
      <alignment horizontal="center"/>
    </xf>
    <xf numFmtId="0" fontId="10" fillId="3" borderId="37" xfId="0" applyFont="1" applyFill="1" applyBorder="1" applyAlignment="1" applyProtection="1">
      <alignment horizontal="right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right" vertical="center" wrapText="1"/>
    </xf>
    <xf numFmtId="0" fontId="10" fillId="3" borderId="38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right" vertical="center" wrapText="1"/>
    </xf>
    <xf numFmtId="0" fontId="10" fillId="3" borderId="33" xfId="0" applyFont="1" applyFill="1" applyBorder="1" applyAlignment="1" applyProtection="1">
      <alignment horizontal="center" vertical="center" wrapText="1"/>
    </xf>
    <xf numFmtId="0" fontId="3" fillId="3" borderId="35" xfId="0" applyFont="1" applyFill="1" applyBorder="1" applyAlignment="1" applyProtection="1">
      <alignment horizontal="center" vertical="center"/>
    </xf>
    <xf numFmtId="4" fontId="10" fillId="3" borderId="9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/>
    </xf>
    <xf numFmtId="0" fontId="10" fillId="3" borderId="41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right" vertical="center" wrapText="1"/>
    </xf>
    <xf numFmtId="0" fontId="10" fillId="3" borderId="41" xfId="0" applyFont="1" applyFill="1" applyBorder="1" applyAlignment="1" applyProtection="1">
      <alignment horizontal="right" vertical="center" wrapText="1"/>
    </xf>
    <xf numFmtId="0" fontId="10" fillId="3" borderId="41" xfId="0" applyFont="1" applyFill="1" applyBorder="1" applyAlignment="1" applyProtection="1">
      <alignment horizontal="center" vertical="center" wrapText="1"/>
    </xf>
    <xf numFmtId="0" fontId="3" fillId="3" borderId="43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4" fontId="6" fillId="3" borderId="6" xfId="0" applyNumberFormat="1" applyFont="1" applyFill="1" applyBorder="1" applyAlignment="1" applyProtection="1">
      <alignment horizontal="center" vertical="center"/>
      <protection locked="0"/>
    </xf>
    <xf numFmtId="0" fontId="10" fillId="3" borderId="44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right" vertical="center" wrapText="1"/>
    </xf>
    <xf numFmtId="0" fontId="10" fillId="3" borderId="34" xfId="0" applyFont="1" applyFill="1" applyBorder="1" applyAlignment="1" applyProtection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center"/>
    </xf>
    <xf numFmtId="4" fontId="6" fillId="3" borderId="0" xfId="0" applyNumberFormat="1" applyFont="1" applyFill="1" applyBorder="1" applyAlignment="1" applyProtection="1">
      <alignment horizontal="center" vertical="center"/>
      <protection locked="0"/>
    </xf>
    <xf numFmtId="4" fontId="6" fillId="3" borderId="2" xfId="0" applyNumberFormat="1" applyFont="1" applyFill="1" applyBorder="1" applyAlignment="1" applyProtection="1">
      <alignment horizontal="center" vertical="center"/>
    </xf>
    <xf numFmtId="3" fontId="10" fillId="3" borderId="42" xfId="0" applyNumberFormat="1" applyFont="1" applyFill="1" applyBorder="1" applyAlignment="1" applyProtection="1">
      <alignment horizontal="right" vertical="center"/>
    </xf>
    <xf numFmtId="3" fontId="10" fillId="3" borderId="41" xfId="0" applyNumberFormat="1" applyFont="1" applyFill="1" applyBorder="1" applyAlignment="1" applyProtection="1">
      <alignment horizontal="right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 wrapText="1"/>
    </xf>
    <xf numFmtId="3" fontId="10" fillId="3" borderId="46" xfId="0" applyNumberFormat="1" applyFont="1" applyFill="1" applyBorder="1" applyAlignment="1" applyProtection="1">
      <alignment horizontal="right" vertical="center"/>
    </xf>
    <xf numFmtId="3" fontId="10" fillId="3" borderId="45" xfId="0" applyNumberFormat="1" applyFont="1" applyFill="1" applyBorder="1" applyAlignment="1" applyProtection="1">
      <alignment horizontal="right" vertical="center"/>
    </xf>
    <xf numFmtId="0" fontId="10" fillId="3" borderId="46" xfId="0" applyFont="1" applyFill="1" applyBorder="1" applyAlignment="1" applyProtection="1">
      <alignment horizontal="right" vertical="center" wrapText="1"/>
    </xf>
    <xf numFmtId="0" fontId="3" fillId="3" borderId="48" xfId="0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  <protection locked="0"/>
    </xf>
    <xf numFmtId="0" fontId="10" fillId="3" borderId="47" xfId="0" applyFont="1" applyFill="1" applyBorder="1" applyAlignment="1" applyProtection="1">
      <alignment horizontal="center" vertical="center" wrapText="1"/>
    </xf>
    <xf numFmtId="0" fontId="10" fillId="3" borderId="25" xfId="0" applyFont="1" applyFill="1" applyBorder="1" applyAlignment="1" applyProtection="1">
      <alignment horizontal="center" vertical="center"/>
    </xf>
    <xf numFmtId="4" fontId="10" fillId="3" borderId="25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0" fillId="3" borderId="37" xfId="0" applyFont="1" applyFill="1" applyBorder="1" applyAlignment="1" applyProtection="1">
      <alignment horizontal="center" vertical="center" wrapText="1"/>
    </xf>
    <xf numFmtId="0" fontId="10" fillId="3" borderId="39" xfId="0" applyFont="1" applyFill="1" applyBorder="1" applyAlignment="1" applyProtection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8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zoomScale="110" zoomScaleNormal="100" zoomScaleSheetLayoutView="110" workbookViewId="0">
      <selection activeCell="C45" sqref="C45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87" t="s">
        <v>64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16" t="s">
        <v>83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/>
      <c r="O2" s="15"/>
    </row>
    <row r="3" spans="1:16" ht="18" x14ac:dyDescent="0.25">
      <c r="A3" s="17" t="s">
        <v>0</v>
      </c>
      <c r="B3" s="13"/>
      <c r="C3" s="119" t="s">
        <v>82</v>
      </c>
      <c r="D3" s="120"/>
      <c r="E3" s="120"/>
      <c r="F3" s="120"/>
      <c r="G3" s="120"/>
      <c r="H3" s="120"/>
      <c r="I3" s="120"/>
      <c r="J3" s="120"/>
      <c r="K3" s="120"/>
      <c r="L3" s="121"/>
      <c r="M3" s="122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ht="2.25" customHeight="1" x14ac:dyDescent="0.25">
      <c r="A5" s="18"/>
      <c r="B5" s="18"/>
      <c r="C5" s="18"/>
      <c r="D5" s="18"/>
      <c r="E5" s="100"/>
      <c r="F5" s="10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01" t="s">
        <v>78</v>
      </c>
      <c r="C6" s="101"/>
      <c r="D6" s="101"/>
      <c r="E6" s="101"/>
      <c r="F6" s="10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02"/>
      <c r="C7" s="102"/>
      <c r="D7" s="102"/>
      <c r="E7" s="102"/>
      <c r="F7" s="10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98" t="s">
        <v>66</v>
      </c>
      <c r="B8" s="9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45" t="s">
        <v>79</v>
      </c>
      <c r="B9" s="103" t="s">
        <v>2</v>
      </c>
      <c r="C9" s="105" t="s">
        <v>53</v>
      </c>
      <c r="D9" s="106"/>
      <c r="E9" s="107" t="s">
        <v>3</v>
      </c>
      <c r="F9" s="108"/>
      <c r="G9" s="109"/>
      <c r="H9" s="88" t="s">
        <v>4</v>
      </c>
      <c r="I9" s="91" t="s">
        <v>5</v>
      </c>
      <c r="J9" s="93" t="s">
        <v>6</v>
      </c>
      <c r="K9" s="96" t="s">
        <v>7</v>
      </c>
      <c r="L9" s="91" t="s">
        <v>54</v>
      </c>
      <c r="M9" s="91" t="s">
        <v>60</v>
      </c>
      <c r="N9" s="152" t="s">
        <v>58</v>
      </c>
      <c r="O9" s="110" t="s">
        <v>59</v>
      </c>
    </row>
    <row r="10" spans="1:16" ht="21.75" customHeight="1" x14ac:dyDescent="0.25">
      <c r="A10" s="25"/>
      <c r="B10" s="104"/>
      <c r="C10" s="112" t="s">
        <v>67</v>
      </c>
      <c r="D10" s="113"/>
      <c r="E10" s="112" t="s">
        <v>9</v>
      </c>
      <c r="F10" s="114" t="s">
        <v>10</v>
      </c>
      <c r="G10" s="116" t="s">
        <v>11</v>
      </c>
      <c r="H10" s="89"/>
      <c r="I10" s="92"/>
      <c r="J10" s="94"/>
      <c r="K10" s="97"/>
      <c r="L10" s="92"/>
      <c r="M10" s="92"/>
      <c r="N10" s="153"/>
      <c r="O10" s="111"/>
    </row>
    <row r="11" spans="1:16" ht="50.25" customHeight="1" thickBot="1" x14ac:dyDescent="0.3">
      <c r="A11" s="26"/>
      <c r="B11" s="104"/>
      <c r="C11" s="112"/>
      <c r="D11" s="113"/>
      <c r="E11" s="112"/>
      <c r="F11" s="115"/>
      <c r="G11" s="117"/>
      <c r="H11" s="90"/>
      <c r="I11" s="92"/>
      <c r="J11" s="95"/>
      <c r="K11" s="97"/>
      <c r="L11" s="92"/>
      <c r="M11" s="118"/>
      <c r="N11" s="153"/>
      <c r="O11" s="111"/>
    </row>
    <row r="12" spans="1:16" ht="15.75" thickBot="1" x14ac:dyDescent="0.3">
      <c r="A12" s="52" t="s">
        <v>69</v>
      </c>
      <c r="B12" s="53" t="s">
        <v>70</v>
      </c>
      <c r="C12" s="123" t="s">
        <v>80</v>
      </c>
      <c r="D12" s="124"/>
      <c r="E12" s="48">
        <v>55</v>
      </c>
      <c r="F12" s="54">
        <v>0</v>
      </c>
      <c r="G12" s="48">
        <f>E12+F12</f>
        <v>55</v>
      </c>
      <c r="H12" s="55" t="s">
        <v>37</v>
      </c>
      <c r="I12" s="55">
        <v>0</v>
      </c>
      <c r="J12" s="55">
        <v>0.76</v>
      </c>
      <c r="K12" s="56">
        <v>400</v>
      </c>
      <c r="L12" s="57">
        <f>G12*14.44</f>
        <v>794.19999999999993</v>
      </c>
      <c r="M12" s="49" t="s">
        <v>61</v>
      </c>
      <c r="N12" s="58"/>
      <c r="O12" s="59"/>
      <c r="P12" s="12" t="str">
        <f>IF( O12=0," ", IF(100-((L12/O12)*100)&gt;20,"viac ako 20%",0))</f>
        <v xml:space="preserve"> </v>
      </c>
    </row>
    <row r="13" spans="1:16" ht="15.75" thickBot="1" x14ac:dyDescent="0.3">
      <c r="A13" s="60" t="s">
        <v>69</v>
      </c>
      <c r="B13" s="61">
        <v>764</v>
      </c>
      <c r="C13" s="125"/>
      <c r="D13" s="126"/>
      <c r="E13" s="62">
        <v>150</v>
      </c>
      <c r="F13" s="63">
        <v>0</v>
      </c>
      <c r="G13" s="62">
        <f t="shared" ref="G13:G23" si="0">E13+F13</f>
        <v>150</v>
      </c>
      <c r="H13" s="64" t="s">
        <v>37</v>
      </c>
      <c r="I13" s="64">
        <v>5</v>
      </c>
      <c r="J13" s="64">
        <v>0.94</v>
      </c>
      <c r="K13" s="65">
        <v>400</v>
      </c>
      <c r="L13" s="57">
        <f t="shared" ref="L13:L18" si="1">G13*14.44</f>
        <v>2166</v>
      </c>
      <c r="M13" s="66" t="s">
        <v>61</v>
      </c>
      <c r="N13" s="67"/>
      <c r="O13" s="33"/>
      <c r="P13" s="12"/>
    </row>
    <row r="14" spans="1:16" ht="15.75" thickBot="1" x14ac:dyDescent="0.3">
      <c r="A14" s="68" t="s">
        <v>69</v>
      </c>
      <c r="B14" s="69" t="s">
        <v>71</v>
      </c>
      <c r="C14" s="125"/>
      <c r="D14" s="126"/>
      <c r="E14" s="51">
        <v>53</v>
      </c>
      <c r="F14" s="70">
        <v>0</v>
      </c>
      <c r="G14" s="51">
        <f t="shared" si="0"/>
        <v>53</v>
      </c>
      <c r="H14" s="71" t="s">
        <v>37</v>
      </c>
      <c r="I14" s="71">
        <v>0</v>
      </c>
      <c r="J14" s="71">
        <v>0.92</v>
      </c>
      <c r="K14" s="72">
        <v>400</v>
      </c>
      <c r="L14" s="57">
        <f t="shared" si="1"/>
        <v>765.31999999999994</v>
      </c>
      <c r="M14" s="50" t="s">
        <v>61</v>
      </c>
      <c r="N14" s="73"/>
      <c r="O14" s="74"/>
      <c r="P14" s="12"/>
    </row>
    <row r="15" spans="1:16" ht="15.75" thickBot="1" x14ac:dyDescent="0.3">
      <c r="A15" s="60" t="s">
        <v>69</v>
      </c>
      <c r="B15" s="61">
        <v>752</v>
      </c>
      <c r="C15" s="125"/>
      <c r="D15" s="126"/>
      <c r="E15" s="62">
        <v>46</v>
      </c>
      <c r="F15" s="63">
        <v>0</v>
      </c>
      <c r="G15" s="62">
        <f t="shared" si="0"/>
        <v>46</v>
      </c>
      <c r="H15" s="64" t="s">
        <v>37</v>
      </c>
      <c r="I15" s="64">
        <v>5</v>
      </c>
      <c r="J15" s="64">
        <v>0.95</v>
      </c>
      <c r="K15" s="65">
        <v>400</v>
      </c>
      <c r="L15" s="57">
        <f t="shared" si="1"/>
        <v>664.24</v>
      </c>
      <c r="M15" s="66" t="s">
        <v>61</v>
      </c>
      <c r="N15" s="67"/>
      <c r="O15" s="33"/>
      <c r="P15" s="12"/>
    </row>
    <row r="16" spans="1:16" ht="15.75" thickBot="1" x14ac:dyDescent="0.3">
      <c r="A16" s="68" t="s">
        <v>69</v>
      </c>
      <c r="B16" s="69" t="s">
        <v>72</v>
      </c>
      <c r="C16" s="125"/>
      <c r="D16" s="126"/>
      <c r="E16" s="51">
        <v>48</v>
      </c>
      <c r="F16" s="70">
        <v>0</v>
      </c>
      <c r="G16" s="51">
        <f t="shared" si="0"/>
        <v>48</v>
      </c>
      <c r="H16" s="71" t="s">
        <v>37</v>
      </c>
      <c r="I16" s="71">
        <v>0</v>
      </c>
      <c r="J16" s="71">
        <v>0.94</v>
      </c>
      <c r="K16" s="72">
        <v>400</v>
      </c>
      <c r="L16" s="57">
        <f t="shared" si="1"/>
        <v>693.12</v>
      </c>
      <c r="M16" s="50" t="s">
        <v>61</v>
      </c>
      <c r="N16" s="73"/>
      <c r="O16" s="74"/>
      <c r="P16" s="12"/>
    </row>
    <row r="17" spans="1:16" ht="15.75" thickBot="1" x14ac:dyDescent="0.3">
      <c r="A17" s="60" t="s">
        <v>69</v>
      </c>
      <c r="B17" s="61" t="s">
        <v>73</v>
      </c>
      <c r="C17" s="125"/>
      <c r="D17" s="126"/>
      <c r="E17" s="62">
        <v>32</v>
      </c>
      <c r="F17" s="63">
        <v>0</v>
      </c>
      <c r="G17" s="62">
        <f t="shared" si="0"/>
        <v>32</v>
      </c>
      <c r="H17" s="64" t="s">
        <v>37</v>
      </c>
      <c r="I17" s="64">
        <v>0</v>
      </c>
      <c r="J17" s="64">
        <v>0.89</v>
      </c>
      <c r="K17" s="65">
        <v>200</v>
      </c>
      <c r="L17" s="57">
        <f>G17*13.49</f>
        <v>431.68</v>
      </c>
      <c r="M17" s="66" t="s">
        <v>61</v>
      </c>
      <c r="N17" s="67"/>
      <c r="O17" s="33"/>
      <c r="P17" s="12"/>
    </row>
    <row r="18" spans="1:16" ht="15.75" thickBot="1" x14ac:dyDescent="0.3">
      <c r="A18" s="68" t="s">
        <v>69</v>
      </c>
      <c r="B18" s="69">
        <v>290</v>
      </c>
      <c r="C18" s="125"/>
      <c r="D18" s="126"/>
      <c r="E18" s="51">
        <v>107</v>
      </c>
      <c r="F18" s="70">
        <v>0</v>
      </c>
      <c r="G18" s="51">
        <f t="shared" si="0"/>
        <v>107</v>
      </c>
      <c r="H18" s="71" t="s">
        <v>37</v>
      </c>
      <c r="I18" s="71">
        <v>0</v>
      </c>
      <c r="J18" s="71">
        <v>0.91</v>
      </c>
      <c r="K18" s="72">
        <v>400</v>
      </c>
      <c r="L18" s="57">
        <f t="shared" si="1"/>
        <v>1545.08</v>
      </c>
      <c r="M18" s="50" t="s">
        <v>61</v>
      </c>
      <c r="N18" s="73"/>
      <c r="O18" s="74"/>
      <c r="P18" s="12"/>
    </row>
    <row r="19" spans="1:16" ht="15.75" thickBot="1" x14ac:dyDescent="0.3">
      <c r="A19" s="60" t="s">
        <v>69</v>
      </c>
      <c r="B19" s="61" t="s">
        <v>74</v>
      </c>
      <c r="C19" s="125"/>
      <c r="D19" s="126"/>
      <c r="E19" s="62">
        <v>575</v>
      </c>
      <c r="F19" s="63">
        <v>0</v>
      </c>
      <c r="G19" s="62">
        <f t="shared" si="0"/>
        <v>575</v>
      </c>
      <c r="H19" s="64" t="s">
        <v>37</v>
      </c>
      <c r="I19" s="64">
        <v>0</v>
      </c>
      <c r="J19" s="64">
        <v>0.78</v>
      </c>
      <c r="K19" s="65">
        <v>400</v>
      </c>
      <c r="L19" s="57">
        <f>G19*12.56</f>
        <v>7222</v>
      </c>
      <c r="M19" s="66" t="s">
        <v>61</v>
      </c>
      <c r="N19" s="67"/>
      <c r="O19" s="33"/>
      <c r="P19" s="12"/>
    </row>
    <row r="20" spans="1:16" ht="15.75" thickBot="1" x14ac:dyDescent="0.3">
      <c r="A20" s="68" t="s">
        <v>69</v>
      </c>
      <c r="B20" s="69" t="s">
        <v>74</v>
      </c>
      <c r="C20" s="125"/>
      <c r="D20" s="126"/>
      <c r="E20" s="51">
        <v>0</v>
      </c>
      <c r="F20" s="70">
        <v>13</v>
      </c>
      <c r="G20" s="51">
        <f t="shared" si="0"/>
        <v>13</v>
      </c>
      <c r="H20" s="71" t="s">
        <v>37</v>
      </c>
      <c r="I20" s="71">
        <v>0</v>
      </c>
      <c r="J20" s="71">
        <v>0.28999999999999998</v>
      </c>
      <c r="K20" s="72">
        <v>400</v>
      </c>
      <c r="L20" s="57">
        <f>G20*20.53</f>
        <v>266.89</v>
      </c>
      <c r="M20" s="50" t="s">
        <v>61</v>
      </c>
      <c r="N20" s="73"/>
      <c r="O20" s="74"/>
      <c r="P20" s="12"/>
    </row>
    <row r="21" spans="1:16" ht="15.75" thickBot="1" x14ac:dyDescent="0.3">
      <c r="A21" s="60" t="s">
        <v>69</v>
      </c>
      <c r="B21" s="61" t="s">
        <v>75</v>
      </c>
      <c r="C21" s="125"/>
      <c r="D21" s="126"/>
      <c r="E21" s="62">
        <v>16</v>
      </c>
      <c r="F21" s="63">
        <v>0</v>
      </c>
      <c r="G21" s="62">
        <f t="shared" si="0"/>
        <v>16</v>
      </c>
      <c r="H21" s="64" t="s">
        <v>37</v>
      </c>
      <c r="I21" s="64">
        <v>0</v>
      </c>
      <c r="J21" s="64">
        <v>0.95</v>
      </c>
      <c r="K21" s="65">
        <v>300</v>
      </c>
      <c r="L21" s="57">
        <f>G21*13.49</f>
        <v>215.84</v>
      </c>
      <c r="M21" s="66" t="s">
        <v>61</v>
      </c>
      <c r="N21" s="67"/>
      <c r="O21" s="33"/>
      <c r="P21" s="12"/>
    </row>
    <row r="22" spans="1:16" ht="15.75" thickBot="1" x14ac:dyDescent="0.3">
      <c r="A22" s="60" t="s">
        <v>76</v>
      </c>
      <c r="B22" s="64">
        <v>524</v>
      </c>
      <c r="C22" s="125"/>
      <c r="D22" s="126"/>
      <c r="E22" s="75">
        <v>12</v>
      </c>
      <c r="F22" s="76">
        <v>0</v>
      </c>
      <c r="G22" s="62">
        <f t="shared" si="0"/>
        <v>12</v>
      </c>
      <c r="H22" s="64" t="s">
        <v>37</v>
      </c>
      <c r="I22" s="64">
        <v>0</v>
      </c>
      <c r="J22" s="64">
        <v>0.81</v>
      </c>
      <c r="K22" s="65">
        <v>300</v>
      </c>
      <c r="L22" s="57">
        <f>G22*13.49</f>
        <v>161.88</v>
      </c>
      <c r="M22" s="77" t="s">
        <v>61</v>
      </c>
      <c r="N22" s="67"/>
      <c r="O22" s="33"/>
      <c r="P22" s="12" t="str">
        <f t="shared" ref="P22" si="2">IF( O22=0," ", IF(100-((L22/O22)*100)&gt;20,"viac ako 20%",0))</f>
        <v xml:space="preserve"> </v>
      </c>
    </row>
    <row r="23" spans="1:16" ht="15.75" thickBot="1" x14ac:dyDescent="0.3">
      <c r="A23" s="85" t="s">
        <v>76</v>
      </c>
      <c r="B23" s="84" t="s">
        <v>77</v>
      </c>
      <c r="C23" s="127"/>
      <c r="D23" s="128"/>
      <c r="E23" s="79">
        <v>167</v>
      </c>
      <c r="F23" s="80">
        <v>0</v>
      </c>
      <c r="G23" s="81">
        <f t="shared" si="0"/>
        <v>167</v>
      </c>
      <c r="H23" s="78" t="s">
        <v>37</v>
      </c>
      <c r="I23" s="78">
        <v>0</v>
      </c>
      <c r="J23" s="78">
        <v>0.55000000000000004</v>
      </c>
      <c r="K23" s="82">
        <v>400</v>
      </c>
      <c r="L23" s="86">
        <f>G23*14.95</f>
        <v>2496.65</v>
      </c>
      <c r="M23" s="34" t="s">
        <v>61</v>
      </c>
      <c r="N23" s="83"/>
      <c r="O23" s="37"/>
      <c r="P23" s="12" t="str">
        <f>IF( O23=0," ", IF(100-((L23/O23)*100)&gt;20,"viac ako 20%",0))</f>
        <v xml:space="preserve"> </v>
      </c>
    </row>
    <row r="24" spans="1:16" ht="15.75" thickBot="1" x14ac:dyDescent="0.3">
      <c r="A24" s="27"/>
      <c r="B24" s="28"/>
      <c r="C24" s="29"/>
      <c r="D24" s="30"/>
      <c r="E24" s="31"/>
      <c r="F24" s="31"/>
      <c r="G24" s="31">
        <f>SUM(G12:G23)</f>
        <v>1274</v>
      </c>
      <c r="H24" s="32"/>
      <c r="I24" s="28"/>
      <c r="J24" s="28"/>
      <c r="K24" s="29"/>
      <c r="L24" s="37"/>
      <c r="M24" s="34" t="s">
        <v>61</v>
      </c>
      <c r="N24" s="36"/>
      <c r="O24" s="37"/>
      <c r="P24" s="12"/>
    </row>
    <row r="25" spans="1:16" ht="15.75" thickBot="1" x14ac:dyDescent="0.3">
      <c r="A25" s="46"/>
      <c r="B25" s="35"/>
      <c r="C25" s="35"/>
      <c r="D25" s="35"/>
      <c r="E25" s="35"/>
      <c r="F25" s="35"/>
      <c r="G25" s="35"/>
      <c r="H25" s="35"/>
      <c r="I25" s="35"/>
      <c r="J25" s="146" t="s">
        <v>13</v>
      </c>
      <c r="K25" s="146"/>
      <c r="L25" s="37">
        <f>SUM(L12:L23)</f>
        <v>17422.899999999998</v>
      </c>
      <c r="M25" s="77" t="s">
        <v>61</v>
      </c>
      <c r="N25" s="38" t="s">
        <v>14</v>
      </c>
      <c r="O25" s="33">
        <f>SUM(O12:O23)</f>
        <v>0</v>
      </c>
      <c r="P25" s="12" t="str">
        <f>IF(O25&gt;L25,"prekročená cena","nižšia ako stanovená")</f>
        <v>nižšia ako stanovená</v>
      </c>
    </row>
    <row r="26" spans="1:16" ht="15.75" thickBot="1" x14ac:dyDescent="0.3">
      <c r="A26" s="147" t="s">
        <v>15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9"/>
      <c r="O26" s="33">
        <f>O27-O25</f>
        <v>0</v>
      </c>
    </row>
    <row r="27" spans="1:16" ht="15.75" thickBot="1" x14ac:dyDescent="0.3">
      <c r="A27" s="147" t="s">
        <v>16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9"/>
      <c r="O27" s="33">
        <f>IF("nie"=MID(I35,1,3),O25,(O25*1.2))</f>
        <v>0</v>
      </c>
    </row>
    <row r="28" spans="1:16" x14ac:dyDescent="0.25">
      <c r="A28" s="135" t="s">
        <v>17</v>
      </c>
      <c r="B28" s="135"/>
      <c r="C28" s="135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</row>
    <row r="29" spans="1:16" x14ac:dyDescent="0.25">
      <c r="A29" s="150" t="s">
        <v>65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</row>
    <row r="30" spans="1:16" ht="25.5" customHeight="1" x14ac:dyDescent="0.25">
      <c r="A30" s="40" t="s">
        <v>57</v>
      </c>
      <c r="B30" s="40"/>
      <c r="C30" s="40"/>
      <c r="D30" s="40"/>
      <c r="E30" s="40"/>
      <c r="F30" s="40"/>
      <c r="G30" s="41" t="s">
        <v>55</v>
      </c>
      <c r="H30" s="40"/>
      <c r="I30" s="40"/>
      <c r="J30" s="42"/>
      <c r="K30" s="42"/>
      <c r="L30" s="42"/>
      <c r="M30" s="42"/>
      <c r="N30" s="42"/>
      <c r="O30" s="42"/>
    </row>
    <row r="31" spans="1:16" ht="15" customHeight="1" x14ac:dyDescent="0.25">
      <c r="A31" s="137" t="s">
        <v>81</v>
      </c>
      <c r="B31" s="138"/>
      <c r="C31" s="138"/>
      <c r="D31" s="138"/>
      <c r="E31" s="139"/>
      <c r="F31" s="136" t="s">
        <v>56</v>
      </c>
      <c r="G31" s="43" t="s">
        <v>18</v>
      </c>
      <c r="H31" s="129"/>
      <c r="I31" s="130"/>
      <c r="J31" s="130"/>
      <c r="K31" s="130"/>
      <c r="L31" s="130"/>
      <c r="M31" s="130"/>
      <c r="N31" s="130"/>
      <c r="O31" s="131"/>
    </row>
    <row r="32" spans="1:16" x14ac:dyDescent="0.25">
      <c r="A32" s="140"/>
      <c r="B32" s="141"/>
      <c r="C32" s="141"/>
      <c r="D32" s="141"/>
      <c r="E32" s="142"/>
      <c r="F32" s="136"/>
      <c r="G32" s="43" t="s">
        <v>19</v>
      </c>
      <c r="H32" s="129"/>
      <c r="I32" s="130"/>
      <c r="J32" s="130"/>
      <c r="K32" s="130"/>
      <c r="L32" s="130"/>
      <c r="M32" s="130"/>
      <c r="N32" s="130"/>
      <c r="O32" s="131"/>
    </row>
    <row r="33" spans="1:15" ht="18" customHeight="1" x14ac:dyDescent="0.25">
      <c r="A33" s="140"/>
      <c r="B33" s="141"/>
      <c r="C33" s="141"/>
      <c r="D33" s="141"/>
      <c r="E33" s="142"/>
      <c r="F33" s="136"/>
      <c r="G33" s="43" t="s">
        <v>20</v>
      </c>
      <c r="H33" s="129"/>
      <c r="I33" s="130"/>
      <c r="J33" s="130"/>
      <c r="K33" s="130"/>
      <c r="L33" s="130"/>
      <c r="M33" s="130"/>
      <c r="N33" s="130"/>
      <c r="O33" s="131"/>
    </row>
    <row r="34" spans="1:15" x14ac:dyDescent="0.25">
      <c r="A34" s="140"/>
      <c r="B34" s="141"/>
      <c r="C34" s="141"/>
      <c r="D34" s="141"/>
      <c r="E34" s="142"/>
      <c r="F34" s="136"/>
      <c r="G34" s="43" t="s">
        <v>21</v>
      </c>
      <c r="H34" s="129"/>
      <c r="I34" s="130"/>
      <c r="J34" s="130"/>
      <c r="K34" s="130"/>
      <c r="L34" s="130"/>
      <c r="M34" s="130"/>
      <c r="N34" s="130"/>
      <c r="O34" s="131"/>
    </row>
    <row r="35" spans="1:15" x14ac:dyDescent="0.25">
      <c r="A35" s="140"/>
      <c r="B35" s="141"/>
      <c r="C35" s="141"/>
      <c r="D35" s="141"/>
      <c r="E35" s="142"/>
      <c r="F35" s="136"/>
      <c r="G35" s="43" t="s">
        <v>22</v>
      </c>
      <c r="H35" s="129"/>
      <c r="I35" s="130"/>
      <c r="J35" s="130"/>
      <c r="K35" s="130"/>
      <c r="L35" s="130"/>
      <c r="M35" s="130"/>
      <c r="N35" s="130"/>
      <c r="O35" s="131"/>
    </row>
    <row r="36" spans="1:15" x14ac:dyDescent="0.25">
      <c r="A36" s="140"/>
      <c r="B36" s="141"/>
      <c r="C36" s="141"/>
      <c r="D36" s="141"/>
      <c r="E36" s="142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140"/>
      <c r="B37" s="141"/>
      <c r="C37" s="141"/>
      <c r="D37" s="141"/>
      <c r="E37" s="142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A38" s="143"/>
      <c r="B38" s="144"/>
      <c r="C38" s="144"/>
      <c r="D38" s="144"/>
      <c r="E38" s="145"/>
      <c r="F38" s="42"/>
      <c r="G38" s="24"/>
      <c r="H38" s="18"/>
      <c r="I38" s="24"/>
      <c r="J38" s="24" t="s">
        <v>23</v>
      </c>
      <c r="K38" s="24"/>
      <c r="L38" s="132"/>
      <c r="M38" s="133"/>
      <c r="N38" s="134"/>
      <c r="O38" s="24"/>
    </row>
    <row r="39" spans="1:15" x14ac:dyDescent="0.25">
      <c r="A39" s="42"/>
      <c r="B39" s="42"/>
      <c r="C39" s="42"/>
      <c r="D39" s="42"/>
      <c r="E39" s="42"/>
      <c r="F39" s="42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25">
      <c r="A40" s="21"/>
      <c r="B40" s="21"/>
      <c r="C40" s="21"/>
      <c r="D40" s="21"/>
      <c r="E40" s="21"/>
      <c r="F40" s="21"/>
      <c r="G40" s="24"/>
      <c r="H40" s="24"/>
      <c r="I40" s="24"/>
      <c r="J40" s="24"/>
      <c r="K40" s="24"/>
      <c r="L40" s="24"/>
      <c r="M40" s="24"/>
      <c r="N40" s="24"/>
      <c r="O40" s="24"/>
    </row>
  </sheetData>
  <mergeCells count="35">
    <mergeCell ref="C12:D23"/>
    <mergeCell ref="H35:O35"/>
    <mergeCell ref="L38:N38"/>
    <mergeCell ref="A28:C28"/>
    <mergeCell ref="F31:F35"/>
    <mergeCell ref="H31:O31"/>
    <mergeCell ref="H32:O32"/>
    <mergeCell ref="H33:O33"/>
    <mergeCell ref="H34:O34"/>
    <mergeCell ref="A31:E38"/>
    <mergeCell ref="J25:K25"/>
    <mergeCell ref="A26:N26"/>
    <mergeCell ref="A27:N27"/>
    <mergeCell ref="A29:O29"/>
    <mergeCell ref="O9:O11"/>
    <mergeCell ref="C10:D11"/>
    <mergeCell ref="E10:E11"/>
    <mergeCell ref="F10:F11"/>
    <mergeCell ref="G10:G11"/>
    <mergeCell ref="M9:M11"/>
    <mergeCell ref="N9:N11"/>
    <mergeCell ref="A1:L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C3:M3"/>
  </mergeCells>
  <pageMargins left="0.23622047244094491" right="0.23622047244094491" top="0" bottom="0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F21" sqref="F21"/>
    </sheetView>
  </sheetViews>
  <sheetFormatPr defaultRowHeight="15" x14ac:dyDescent="0.25"/>
  <cols>
    <col min="2" max="2" width="16.28515625" bestFit="1" customWidth="1"/>
  </cols>
  <sheetData>
    <row r="3" spans="1:9" x14ac:dyDescent="0.25">
      <c r="A3" s="47" t="s">
        <v>61</v>
      </c>
      <c r="B3" s="47" t="s">
        <v>68</v>
      </c>
      <c r="C3" s="47"/>
      <c r="D3" s="47" t="s">
        <v>61</v>
      </c>
      <c r="E3" s="47" t="s">
        <v>68</v>
      </c>
      <c r="F3" s="47"/>
      <c r="G3" s="47" t="s">
        <v>61</v>
      </c>
      <c r="H3" s="47" t="s">
        <v>68</v>
      </c>
    </row>
    <row r="4" spans="1:9" x14ac:dyDescent="0.25">
      <c r="A4" s="47">
        <v>6</v>
      </c>
      <c r="B4" s="47">
        <v>14.58</v>
      </c>
      <c r="C4" s="47">
        <f>A4*B4</f>
        <v>87.48</v>
      </c>
      <c r="D4" s="47">
        <v>30</v>
      </c>
      <c r="E4" s="47">
        <v>17.32</v>
      </c>
      <c r="F4" s="47">
        <f>D4*E4</f>
        <v>519.6</v>
      </c>
      <c r="G4" s="47"/>
      <c r="H4" s="47"/>
      <c r="I4" s="47">
        <f>G4*H4</f>
        <v>0</v>
      </c>
    </row>
    <row r="7" spans="1:9" x14ac:dyDescent="0.25">
      <c r="B7">
        <f>(C4+F4+I4)/(A4+D4+G4)</f>
        <v>16.863333333333333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8" t="s">
        <v>51</v>
      </c>
      <c r="M2" s="158"/>
    </row>
    <row r="3" spans="1:14" x14ac:dyDescent="0.25">
      <c r="A3" s="5" t="s">
        <v>25</v>
      </c>
      <c r="B3" s="155" t="s">
        <v>26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1:14" x14ac:dyDescent="0.25">
      <c r="A4" s="5" t="s">
        <v>27</v>
      </c>
      <c r="B4" s="155" t="s">
        <v>28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1:14" x14ac:dyDescent="0.25">
      <c r="A5" s="5" t="s">
        <v>8</v>
      </c>
      <c r="B5" s="155" t="s">
        <v>29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1:14" x14ac:dyDescent="0.25">
      <c r="A6" s="5" t="s">
        <v>2</v>
      </c>
      <c r="B6" s="155" t="s">
        <v>30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</row>
    <row r="7" spans="1:14" x14ac:dyDescent="0.25">
      <c r="A7" s="6" t="s">
        <v>31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7"/>
    </row>
    <row r="8" spans="1:14" x14ac:dyDescent="0.25">
      <c r="A8" s="5" t="s">
        <v>12</v>
      </c>
      <c r="B8" s="155" t="s">
        <v>32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</row>
    <row r="9" spans="1:14" x14ac:dyDescent="0.25">
      <c r="A9" s="7" t="s">
        <v>33</v>
      </c>
      <c r="B9" s="155" t="s">
        <v>34</v>
      </c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</row>
    <row r="10" spans="1:14" x14ac:dyDescent="0.25">
      <c r="A10" s="7" t="s">
        <v>35</v>
      </c>
      <c r="B10" s="155" t="s">
        <v>36</v>
      </c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</row>
    <row r="11" spans="1:14" x14ac:dyDescent="0.25">
      <c r="A11" s="8" t="s">
        <v>37</v>
      </c>
      <c r="B11" s="155" t="s">
        <v>38</v>
      </c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</row>
    <row r="12" spans="1:14" x14ac:dyDescent="0.25">
      <c r="A12" s="9" t="s">
        <v>39</v>
      </c>
      <c r="B12" s="155" t="s">
        <v>40</v>
      </c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</row>
    <row r="13" spans="1:14" ht="24" customHeight="1" x14ac:dyDescent="0.25">
      <c r="A13" s="8" t="s">
        <v>41</v>
      </c>
      <c r="B13" s="155" t="s">
        <v>42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</row>
    <row r="14" spans="1:14" ht="16.5" customHeight="1" x14ac:dyDescent="0.25">
      <c r="A14" s="8" t="s">
        <v>5</v>
      </c>
      <c r="B14" s="155" t="s">
        <v>52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</row>
    <row r="15" spans="1:14" x14ac:dyDescent="0.25">
      <c r="A15" s="8" t="s">
        <v>43</v>
      </c>
      <c r="B15" s="155" t="s">
        <v>44</v>
      </c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</row>
    <row r="16" spans="1:14" ht="38.25" x14ac:dyDescent="0.25">
      <c r="A16" s="10" t="s">
        <v>45</v>
      </c>
      <c r="B16" s="155" t="s">
        <v>46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</row>
    <row r="17" spans="1:14" ht="28.5" customHeight="1" x14ac:dyDescent="0.25">
      <c r="A17" s="10" t="s">
        <v>47</v>
      </c>
      <c r="B17" s="155" t="s">
        <v>48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</row>
    <row r="18" spans="1:14" ht="27" customHeight="1" x14ac:dyDescent="0.25">
      <c r="A18" s="11" t="s">
        <v>49</v>
      </c>
      <c r="B18" s="155" t="s">
        <v>50</v>
      </c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</row>
    <row r="19" spans="1:14" ht="75" customHeight="1" x14ac:dyDescent="0.25">
      <c r="A19" s="44" t="s">
        <v>62</v>
      </c>
      <c r="B19" s="154" t="s">
        <v>63</v>
      </c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2023-01-25T07:16:27Z</cp:lastPrinted>
  <dcterms:created xsi:type="dcterms:W3CDTF">2012-08-13T12:29:09Z</dcterms:created>
  <dcterms:modified xsi:type="dcterms:W3CDTF">2023-01-27T08:56:15Z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