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9990" firstSheet="8" activeTab="10"/>
  </bookViews>
  <sheets>
    <sheet name="Rekapitulácia stavby" sheetId="1" r:id="rId1"/>
    <sheet name="01.1 - UK Demontáž-I. etapa" sheetId="2" r:id="rId2"/>
    <sheet name="01.2 - ÚK Montáž-I. etapa" sheetId="3" r:id="rId3"/>
    <sheet name="02 - Elektro a MaR - I.etapa" sheetId="4" r:id="rId4"/>
    <sheet name="01.1 - UK Demontáž-II. etapa" sheetId="5" r:id="rId5"/>
    <sheet name="01.2 - UK Montáž-II. etapa" sheetId="6" r:id="rId6"/>
    <sheet name="02 - Elektro a MaR - II.e..." sheetId="7" r:id="rId7"/>
    <sheet name="01.1 - UK Demontáž-III. e..." sheetId="8" r:id="rId8"/>
    <sheet name="01.2 - UK Montáž-III. etapa" sheetId="9" r:id="rId9"/>
    <sheet name="02 - Úprava jestvujúcich ..." sheetId="10" r:id="rId10"/>
    <sheet name="03 - Elektro a MaR - Elek..." sheetId="11" r:id="rId11"/>
    <sheet name="05 - Úprava jestvujúcich ..." sheetId="12" r:id="rId12"/>
    <sheet name="06 - PO  - III.etapa" sheetId="13" r:id="rId13"/>
    <sheet name="07 - Zabránenie presaku s..." sheetId="14" r:id="rId14"/>
  </sheets>
  <definedNames>
    <definedName name="_xlnm._FilterDatabase" localSheetId="1" hidden="1">'01.1 - UK Demontáž-I. etapa'!$C$139:$L$164</definedName>
    <definedName name="_xlnm._FilterDatabase" localSheetId="4" hidden="1">'01.1 - UK Demontáž-II. etapa'!$C$142:$L$197</definedName>
    <definedName name="_xlnm._FilterDatabase" localSheetId="7" hidden="1">'01.1 - UK Demontáž-III. e...'!$C$140:$L$184</definedName>
    <definedName name="_xlnm._FilterDatabase" localSheetId="2" hidden="1">'01.2 - ÚK Montáž-I. etapa'!$C$145:$L$265</definedName>
    <definedName name="_xlnm._FilterDatabase" localSheetId="5" hidden="1">'01.2 - UK Montáž-II. etapa'!$C$149:$L$447</definedName>
    <definedName name="_xlnm._FilterDatabase" localSheetId="8" hidden="1">'01.2 - UK Montáž-III. etapa'!$C$142:$L$230</definedName>
    <definedName name="_xlnm._FilterDatabase" localSheetId="3" hidden="1">'02 - Elektro a MaR - I.etapa'!$C$132:$L$139</definedName>
    <definedName name="_xlnm._FilterDatabase" localSheetId="6" hidden="1">'02 - Elektro a MaR - II.e...'!$C$132:$L$139</definedName>
    <definedName name="_xlnm._FilterDatabase" localSheetId="9" hidden="1">'02 - Úprava jestvujúcich ...'!$C$135:$L$177</definedName>
    <definedName name="_xlnm._FilterDatabase" localSheetId="10" hidden="1">'03 - Elektro a MaR - Elek...'!$C$132:$L$139</definedName>
    <definedName name="_xlnm._FilterDatabase" localSheetId="11" hidden="1">'05 - Úprava jestvujúcich ...'!$C$138:$L$220</definedName>
    <definedName name="_xlnm._FilterDatabase" localSheetId="12" hidden="1">'06 - PO  - III.etapa'!$C$137:$L$193</definedName>
    <definedName name="_xlnm._FilterDatabase" localSheetId="13" hidden="1">'07 - Zabránenie presaku s...'!$C$135:$L$230</definedName>
    <definedName name="_xlnm.Print_Titles" localSheetId="1">'01.1 - UK Demontáž-I. etapa'!$139:$139</definedName>
    <definedName name="_xlnm.Print_Titles" localSheetId="4">'01.1 - UK Demontáž-II. etapa'!$142:$142</definedName>
    <definedName name="_xlnm.Print_Titles" localSheetId="7">'01.1 - UK Demontáž-III. e...'!$140:$140</definedName>
    <definedName name="_xlnm.Print_Titles" localSheetId="2">'01.2 - ÚK Montáž-I. etapa'!$145:$145</definedName>
    <definedName name="_xlnm.Print_Titles" localSheetId="5">'01.2 - UK Montáž-II. etapa'!$149:$149</definedName>
    <definedName name="_xlnm.Print_Titles" localSheetId="8">'01.2 - UK Montáž-III. etapa'!$142:$142</definedName>
    <definedName name="_xlnm.Print_Titles" localSheetId="3">'02 - Elektro a MaR - I.etapa'!$132:$132</definedName>
    <definedName name="_xlnm.Print_Titles" localSheetId="6">'02 - Elektro a MaR - II.e...'!$132:$132</definedName>
    <definedName name="_xlnm.Print_Titles" localSheetId="9">'02 - Úprava jestvujúcich ...'!$135:$135</definedName>
    <definedName name="_xlnm.Print_Titles" localSheetId="10">'03 - Elektro a MaR - Elek...'!$132:$132</definedName>
    <definedName name="_xlnm.Print_Titles" localSheetId="11">'05 - Úprava jestvujúcich ...'!$138:$138</definedName>
    <definedName name="_xlnm.Print_Titles" localSheetId="12">'06 - PO  - III.etapa'!$137:$137</definedName>
    <definedName name="_xlnm.Print_Titles" localSheetId="13">'07 - Zabránenie presaku s...'!$135:$135</definedName>
    <definedName name="_xlnm.Print_Titles" localSheetId="0">'Rekapitulácia stavby'!$92:$92</definedName>
    <definedName name="_xlnm.Print_Area" localSheetId="1">'01.1 - UK Demontáž-I. etapa'!$C$4:$K$76,'01.1 - UK Demontáž-I. etapa'!$C$82:$K$117,'01.1 - UK Demontáž-I. etapa'!$C$123:$L$164</definedName>
    <definedName name="_xlnm.Print_Area" localSheetId="4">'01.1 - UK Demontáž-II. etapa'!$C$4:$K$76,'01.1 - UK Demontáž-II. etapa'!$C$82:$K$120,'01.1 - UK Demontáž-II. etapa'!$C$126:$L$197</definedName>
    <definedName name="_xlnm.Print_Area" localSheetId="7">'01.1 - UK Demontáž-III. e...'!$C$4:$K$76,'01.1 - UK Demontáž-III. e...'!$C$82:$K$118,'01.1 - UK Demontáž-III. e...'!$C$124:$L$184</definedName>
    <definedName name="_xlnm.Print_Area" localSheetId="2">'01.2 - ÚK Montáž-I. etapa'!$C$4:$K$76,'01.2 - ÚK Montáž-I. etapa'!$C$82:$K$123,'01.2 - ÚK Montáž-I. etapa'!$C$129:$L$265</definedName>
    <definedName name="_xlnm.Print_Area" localSheetId="5">'01.2 - UK Montáž-II. etapa'!$C$4:$K$76,'01.2 - UK Montáž-II. etapa'!$C$82:$K$127,'01.2 - UK Montáž-II. etapa'!$C$133:$L$447</definedName>
    <definedName name="_xlnm.Print_Area" localSheetId="8">'01.2 - UK Montáž-III. etapa'!$C$4:$K$76,'01.2 - UK Montáž-III. etapa'!$C$82:$K$120,'01.2 - UK Montáž-III. etapa'!$C$126:$L$230</definedName>
    <definedName name="_xlnm.Print_Area" localSheetId="3">'02 - Elektro a MaR - I.etapa'!$C$4:$K$76,'02 - Elektro a MaR - I.etapa'!$C$82:$K$112,'02 - Elektro a MaR - I.etapa'!$C$118:$L$139</definedName>
    <definedName name="_xlnm.Print_Area" localSheetId="6">'02 - Elektro a MaR - II.e...'!$C$4:$K$76,'02 - Elektro a MaR - II.e...'!$C$82:$K$112,'02 - Elektro a MaR - II.e...'!$C$118:$L$139</definedName>
    <definedName name="_xlnm.Print_Area" localSheetId="9">'02 - Úprava jestvujúcich ...'!$C$4:$K$76,'02 - Úprava jestvujúcich ...'!$C$82:$K$115,'02 - Úprava jestvujúcich ...'!$C$121:$L$177</definedName>
    <definedName name="_xlnm.Print_Area" localSheetId="10">'03 - Elektro a MaR - Elek...'!$C$4:$K$76,'03 - Elektro a MaR - Elek...'!$C$82:$K$112,'03 - Elektro a MaR - Elek...'!$C$118:$L$139</definedName>
    <definedName name="_xlnm.Print_Area" localSheetId="11">'05 - Úprava jestvujúcich ...'!$C$4:$K$76,'05 - Úprava jestvujúcich ...'!$C$82:$K$118,'05 - Úprava jestvujúcich ...'!$C$124:$L$220</definedName>
    <definedName name="_xlnm.Print_Area" localSheetId="12">'06 - PO  - III.etapa'!$C$4:$K$76,'06 - PO  - III.etapa'!$C$82:$K$117,'06 - PO  - III.etapa'!$C$123:$L$193</definedName>
    <definedName name="_xlnm.Print_Area" localSheetId="13">'07 - Zabránenie presaku s...'!$C$4:$K$76,'07 - Zabránenie presaku s...'!$C$82:$K$115,'07 - Zabránenie presaku s...'!$C$121:$L$230</definedName>
    <definedName name="_xlnm.Print_Area" localSheetId="0">'Rekapitulácia stavby'!$D$4:$AO$76,'Rekapitulácia stavby'!$C$82:$AQ$121</definedName>
  </definedNames>
  <calcPr fullCalcOnLoad="1"/>
</workbook>
</file>

<file path=xl/sharedStrings.xml><?xml version="1.0" encoding="utf-8"?>
<sst xmlns="http://schemas.openxmlformats.org/spreadsheetml/2006/main" count="13579" uniqueCount="1963">
  <si>
    <t>Export Komplet</t>
  </si>
  <si>
    <t/>
  </si>
  <si>
    <t>2.0</t>
  </si>
  <si>
    <t>False</t>
  </si>
  <si>
    <t>True</t>
  </si>
  <si>
    <t>{082ef170-db83-49c9-890f-ff5cffbfb997}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</si>
  <si>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</si>
  <si>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</si>
  <si>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</si>
  <si>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</si>
  <si>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</si>
  <si>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</si>
  <si>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</si>
  <si>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20181129-2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</si>
  <si>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</si>
  <si>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</si>
  <si>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Obchodná akadémia R. Sobota – rekonštrukcia vykurovacieho systému</t>
  </si>
  <si>
    <t>JKSO:</t>
  </si>
  <si>
    <t>KS:</t>
  </si>
  <si>
    <t>Miesto:</t>
  </si>
  <si>
    <t>R. Sobota</t>
  </si>
  <si>
    <t>Dátum:</t>
  </si>
  <si>
    <t>29. 11. 2018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</si>
  <si>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</si>
  <si>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</si>
  <si>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</si>
  <si>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</si>
  <si>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</si>
  <si>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</si>
  <si>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</si>
  <si>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Ján Cirák, Gemerterm-projekcia s.r.o.</t>
  </si>
  <si>
    <t>0,01</t>
  </si>
  <si>
    <t>Spracovateľ:</t>
  </si>
  <si>
    <t>Poznámka:</t>
  </si>
  <si>
    <t>Náklady z rozpočtov</t>
  </si>
  <si>
    <t>Materiál</t>
  </si>
  <si>
    <t>Montáž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</si>
  <si>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</si>
  <si>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</si>
  <si>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</si>
  <si>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</si>
  <si>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</si>
  <si>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</si>
  <si>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</si>
  <si>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</si>
  <si>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</si>
  <si>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</si>
  <si>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</si>
  <si>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</si>
  <si>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</si>
  <si>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</si>
  <si>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</si>
  <si>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</si>
  <si>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</si>
  <si>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</si>
  <si>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</si>
  <si>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</si>
  <si>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</si>
  <si>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</si>
  <si>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</si>
  <si>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</si>
  <si>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</si>
  <si>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</si>
  <si>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</si>
  <si>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</si>
  <si>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</si>
  <si>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</si>
  <si>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</si>
  <si>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</si>
  <si>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</si>
  <si>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</si>
  <si>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</si>
  <si>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</si>
  <si>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</si>
  <si>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</si>
  <si>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</si>
  <si>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</si>
  <si>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</si>
  <si>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</si>
  <si>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</si>
  <si>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</si>
  <si>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</si>
  <si>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</si>
  <si>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</si>
  <si>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I. etapa</t>
  </si>
  <si>
    <t>Rekonštrukcia vykurovacieho systému v starej časti budovy Obchodnej akadémie (časť D)-I. etapa</t>
  </si>
  <si>
    <t>STA</t>
  </si>
  <si>
    <t>1</t>
  </si>
  <si>
    <t>{d47b0b98-47ef-440a-9e79-094d431ec5f7}</t>
  </si>
  <si>
    <t>01</t>
  </si>
  <si>
    <t>Ústredné kúrenie-I. etapa</t>
  </si>
  <si>
    <t>Časť</t>
  </si>
  <si>
    <t>2</t>
  </si>
  <si>
    <t>{117441a1-8a1c-46e1-96e0-9f72b650d28e}</t>
  </si>
  <si>
    <t>/</t>
  </si>
  <si>
    <t>01.1</t>
  </si>
  <si>
    <t>UK Demontáž-I. etapa</t>
  </si>
  <si>
    <t>3</t>
  </si>
  <si>
    <t>{772872a1-0caa-4c60-a431-5840c3125f51}</t>
  </si>
  <si>
    <t>01.2</t>
  </si>
  <si>
    <t>ÚK Montáž-I. etapa</t>
  </si>
  <si>
    <t>{f27ebadc-e2ea-4b40-a0f8-d8bbe90256e2}</t>
  </si>
  <si>
    <t>02</t>
  </si>
  <si>
    <t>Elektro a MaR - I.etapa</t>
  </si>
  <si>
    <t>{995d0cf1-f594-4763-a706-9ed3a210adf3}</t>
  </si>
  <si>
    <t>II. etapa</t>
  </si>
  <si>
    <t>Rekonštrukcia vykurovacieho systému v novej časti budovy Obchodnej Akadémie (časti A, B, C)-II. etap</t>
  </si>
  <si>
    <t>{70e8d7fa-dcba-43d9-ae60-e1e3c892446c}</t>
  </si>
  <si>
    <t>Ústredné kúrenie-II. etapa</t>
  </si>
  <si>
    <t>{6aa86067-6bbd-493f-bdac-541444dc52b2}</t>
  </si>
  <si>
    <t>UK Demontáž-II. etapa</t>
  </si>
  <si>
    <t>{e03e3338-042e-4f84-a7ee-5c767b3707d0}</t>
  </si>
  <si>
    <t>UK Montáž-II. etapa</t>
  </si>
  <si>
    <t>{a5a90970-48cb-45ec-a001-62938abf7948}</t>
  </si>
  <si>
    <t>Elektro a MaR - II.etapa</t>
  </si>
  <si>
    <t>{d91e0789-ebcb-4dc2-ab65-52f5b81c3bc7}</t>
  </si>
  <si>
    <t>III. etapa</t>
  </si>
  <si>
    <t>Rekonštrukcia kotolne-III. etapa</t>
  </si>
  <si>
    <t>{7f375fe0-ec1c-4dba-9904-01d909c17236}</t>
  </si>
  <si>
    <t>Ústredné kúrenie-III. etapa</t>
  </si>
  <si>
    <t>{1d88d7c1-47f6-4576-b650-debf5bc97de0}</t>
  </si>
  <si>
    <t>UK Demontáž-III. etapa</t>
  </si>
  <si>
    <t>{c5e9e2c4-902b-4b11-8328-53031fa8c8ed}</t>
  </si>
  <si>
    <t>UK Montáž-III. etapa</t>
  </si>
  <si>
    <t>{fe40da1c-f236-43e8-9955-7e99db9ab97d}</t>
  </si>
  <si>
    <t>Úprava jestvujúcich STL plynových rozvodov OPZ-III. etapa</t>
  </si>
  <si>
    <t>{ad87896a-a9bd-4055-9e66-39417aa0b88b}</t>
  </si>
  <si>
    <t>03</t>
  </si>
  <si>
    <t>Elektro a MaR - Elektro a MaR - III.etapa</t>
  </si>
  <si>
    <t>{2ae3e662-c4f8-4729-ba76-64919363f8fd}</t>
  </si>
  <si>
    <t>05</t>
  </si>
  <si>
    <t>Úprava jestvujúcich rozvodov vody a kanalizácie pre novú kotolňu-III. etapa</t>
  </si>
  <si>
    <t>{4c5c4cfb-0eca-4aa2-b3ce-66c70578b311}</t>
  </si>
  <si>
    <t>06</t>
  </si>
  <si>
    <t>PO  - III.etapa</t>
  </si>
  <si>
    <t>{ea6bd61b-6d7e-4af6-8128-66a3036a8af6}</t>
  </si>
  <si>
    <t>07</t>
  </si>
  <si>
    <t>Zabránenie presaku spodnej vody do kotolne  - III.etapa</t>
  </si>
  <si>
    <t>{13d17762-2513-4882-96a9-0b73d030b29d}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</si>
  <si>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</si>
  <si>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</si>
  <si>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</si>
  <si>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</si>
  <si>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</si>
  <si>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</si>
  <si>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</si>
  <si>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</si>
  <si>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</si>
  <si>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</si>
  <si>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</si>
  <si>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I. etapa - Rekonštrukcia vykurovacieho systému v starej časti budovy Obchodnej akadémie (časť D)-I. etapa</t>
  </si>
  <si>
    <t>Časť:</t>
  </si>
  <si>
    <t>01 - Ústredné kúrenie-I. etapa</t>
  </si>
  <si>
    <t>Úroveň 3:</t>
  </si>
  <si>
    <t>01.1 - UK Demontáž-I. etapa</t>
  </si>
  <si>
    <t>Náklady z rozpočtu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</si>
  <si>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</si>
  <si>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</si>
  <si>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</si>
  <si>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</si>
  <si>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</si>
  <si>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</si>
  <si>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</si>
  <si>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</si>
  <si>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</si>
  <si>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</si>
  <si>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</si>
  <si>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</si>
  <si>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</si>
  <si>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</si>
  <si>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</si>
  <si>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</si>
  <si>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</si>
  <si>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</si>
  <si>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</si>
  <si>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</si>
  <si>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</si>
  <si>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</si>
  <si>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</si>
  <si>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</si>
  <si>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</si>
  <si>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</si>
  <si>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</si>
  <si>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</si>
  <si>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</si>
  <si>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</si>
  <si>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</si>
  <si>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</si>
  <si>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</si>
  <si>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</si>
  <si>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</si>
  <si>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</si>
  <si>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</si>
  <si>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</si>
  <si>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</si>
  <si>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</si>
  <si>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</si>
  <si>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</si>
  <si>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</si>
  <si>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</si>
  <si>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979081111</t>
  </si>
  <si>
    <t>Odvoz sutiny a vybúraných hmôt na skládku do 1 km</t>
  </si>
  <si>
    <t>t</t>
  </si>
  <si>
    <t>4</t>
  </si>
  <si>
    <t>570583297</t>
  </si>
  <si>
    <t>979081121</t>
  </si>
  <si>
    <t>Odvoz sutiny a vybúraných hmôt na skládku za každý ďalší 1 km</t>
  </si>
  <si>
    <t>1738913681</t>
  </si>
  <si>
    <t>VV</t>
  </si>
  <si>
    <t>4,528*10 'Přepočítané koeficientom množstva</t>
  </si>
  <si>
    <t>979082111</t>
  </si>
  <si>
    <t>Vnútrostavenisková doprava sutiny a vybúraných hmôt do 10 m</t>
  </si>
  <si>
    <t>-1997501473</t>
  </si>
  <si>
    <t>979089312</t>
  </si>
  <si>
    <t>Poplatok za skladovanie - kovy (meď, bronz, mosadz atď.) (17 04 ), ostatné</t>
  </si>
  <si>
    <t>CS CENEKON 2018 01</t>
  </si>
  <si>
    <t>266821367</t>
  </si>
  <si>
    <t>4,528-0</t>
  </si>
  <si>
    <t>PSV</t>
  </si>
  <si>
    <t>Práce a dodávky PSV</t>
  </si>
  <si>
    <t>733</t>
  </si>
  <si>
    <t>Ústredné kúrenie - rozvodné potrubie</t>
  </si>
  <si>
    <t>5</t>
  </si>
  <si>
    <t>733110803</t>
  </si>
  <si>
    <t>Demontáž potrubia z oceľových rúrok závitových do DN 15,  -0,00100t</t>
  </si>
  <si>
    <t>m</t>
  </si>
  <si>
    <t>16</t>
  </si>
  <si>
    <t>-2043088518</t>
  </si>
  <si>
    <t>6</t>
  </si>
  <si>
    <t>733110806</t>
  </si>
  <si>
    <t>Demontáž potrubia z oceľových rúrok závitových nad 15 do DN 32,  -0,00320t</t>
  </si>
  <si>
    <t>616607032</t>
  </si>
  <si>
    <t>7</t>
  </si>
  <si>
    <t>733110808</t>
  </si>
  <si>
    <t>Demontáž potrubia z oceľových rúrok závitových nad 32 do DN 50,  -0,00532t</t>
  </si>
  <si>
    <t>-1832336224</t>
  </si>
  <si>
    <t>8</t>
  </si>
  <si>
    <t>733110810</t>
  </si>
  <si>
    <t>Demontáž potrubia z oceľových rúrok závitových nad 50 do DN 80,  -0,00858t</t>
  </si>
  <si>
    <t>1462532643</t>
  </si>
  <si>
    <t>733890801</t>
  </si>
  <si>
    <t>Vnútrostav. premiestnenie vybúraných hmôt rozvodov potrubia vodorovne do 100 m z obj. výš. do 6 m</t>
  </si>
  <si>
    <t>1168438553</t>
  </si>
  <si>
    <t>734</t>
  </si>
  <si>
    <t>Ústredné kúrenie - armatúry</t>
  </si>
  <si>
    <t>10</t>
  </si>
  <si>
    <t>734200821</t>
  </si>
  <si>
    <t>Demontáž armatúry závitovej s dvomi závitmi do G 1/2 -0,00045t</t>
  </si>
  <si>
    <t>ks</t>
  </si>
  <si>
    <t>CS CENEKON 2018 02</t>
  </si>
  <si>
    <t>-456877421</t>
  </si>
  <si>
    <t>67*2</t>
  </si>
  <si>
    <t>11</t>
  </si>
  <si>
    <t>734890801</t>
  </si>
  <si>
    <t>Vnútrostaveniskové premiestnenie vybúraných hmôt armatúr do 6m</t>
  </si>
  <si>
    <t>968906500</t>
  </si>
  <si>
    <t>735</t>
  </si>
  <si>
    <t>Ústredné kúrenie - vykurovacie telesá</t>
  </si>
  <si>
    <t>12</t>
  </si>
  <si>
    <t>735121810.1</t>
  </si>
  <si>
    <t>Demontáž radiátorov oceľových článkových,  -0,04675t</t>
  </si>
  <si>
    <t>-792669791</t>
  </si>
  <si>
    <t>13</t>
  </si>
  <si>
    <t>735291800</t>
  </si>
  <si>
    <t>Demontáž konzol alebo držiakov vykurovacieho telesa, registra, konvektora do odpadu</t>
  </si>
  <si>
    <t>1551887656</t>
  </si>
  <si>
    <t>67*4</t>
  </si>
  <si>
    <t>14</t>
  </si>
  <si>
    <t>735890801</t>
  </si>
  <si>
    <t>Vnútrostaveniskové premiestnenie vybúraných hmôt vykurovacích telies do 6m</t>
  </si>
  <si>
    <t>1962314068</t>
  </si>
  <si>
    <t>01.2 - ÚK Montáž-I. etapa</t>
  </si>
  <si>
    <t xml:space="preserve">    6 - Úpravy povrchov, podlahy, osadenie</t>
  </si>
  <si>
    <t xml:space="preserve">    713 - Izolácie tepelné</t>
  </si>
  <si>
    <t xml:space="preserve">    731 - Ústredné kúrenie - kotolne</t>
  </si>
  <si>
    <t xml:space="preserve">    784 - Maľby</t>
  </si>
  <si>
    <t>OST - Ostatné</t>
  </si>
  <si>
    <t>VRN - Vedľajšie rozpočtové náklady</t>
  </si>
  <si>
    <t>Úpravy povrchov, podlahy, osadenie</t>
  </si>
  <si>
    <t>612401291</t>
  </si>
  <si>
    <t>Omietka jednotlivých malých plôch vnútorných stien akoukoľvek maltou nad 0, 09 do 0,25 m2</t>
  </si>
  <si>
    <t>1332516643</t>
  </si>
  <si>
    <t>972056002.1</t>
  </si>
  <si>
    <t>Jadrové vrty diamantovými korunkami do D 30 mm do stropov - železobetónových -0,00002t</t>
  </si>
  <si>
    <t>-1196962671</t>
  </si>
  <si>
    <t>713</t>
  </si>
  <si>
    <t>Izolácie tepelné</t>
  </si>
  <si>
    <t>713482121</t>
  </si>
  <si>
    <t>Montáž trubíc z PE, hr.15-20 mm,vnút.priemer do 38 mm</t>
  </si>
  <si>
    <t>-94521767</t>
  </si>
  <si>
    <t>75</t>
  </si>
  <si>
    <t>M</t>
  </si>
  <si>
    <t>283310004500</t>
  </si>
  <si>
    <t>Izolačná PE trubica TUBOLIT DG 15x20 mm (d potrubia x hr. izolácie), nadrezaná, AZ FLEX</t>
  </si>
  <si>
    <t>32</t>
  </si>
  <si>
    <t>-447933630</t>
  </si>
  <si>
    <t>75*1,02 'Přepočítané koeficientom množstva</t>
  </si>
  <si>
    <t>713482131</t>
  </si>
  <si>
    <t>Montáž trubíc z PE, hr.30 mm,vnút.priemer do 38 mm</t>
  </si>
  <si>
    <t>1731578504</t>
  </si>
  <si>
    <t>52,4+87,6+74,2+82,4</t>
  </si>
  <si>
    <t>283310006100</t>
  </si>
  <si>
    <t>Izolačná PE trubica TUBOLIT DG 18x30 mm (d potrubia x hr. izolácie), rozrezaná, AZ FLEX</t>
  </si>
  <si>
    <t>1806114725</t>
  </si>
  <si>
    <t>52,4*1,02 'Přepočítané koeficientom množstva</t>
  </si>
  <si>
    <t>283310006200</t>
  </si>
  <si>
    <t>Izolačná PE trubica TUBOLIT DG 22x30 mm (d potrubia x hr. izolácie), rozrezaná, AZ FLEX</t>
  </si>
  <si>
    <t>-1293081104</t>
  </si>
  <si>
    <t>87,6*1,02 'Přepočítané koeficientom množstva</t>
  </si>
  <si>
    <t>283310006300</t>
  </si>
  <si>
    <t>Izolačná PE trubica TUBOLIT DG 28x30 mm (d potrubia x hr. izolácie), rozrezaná, AZ FLEX</t>
  </si>
  <si>
    <t>-142734185</t>
  </si>
  <si>
    <t>74,2*1,02 'Přepočítané koeficientom množstva</t>
  </si>
  <si>
    <t>283310006400</t>
  </si>
  <si>
    <t>Izolačná PE trubica TUBOLIT DG 35x30 mm (d potrubia x hr. izolácie), rozrezaná, AZ FLEX</t>
  </si>
  <si>
    <t>1658036069</t>
  </si>
  <si>
    <t>82,4*1,02 'Přepočítané koeficientom množstva</t>
  </si>
  <si>
    <t>713482132</t>
  </si>
  <si>
    <t>Montáž trubíc z PE, hr.30 mm,vnút.priemer 39-70 mm</t>
  </si>
  <si>
    <t>-851253823</t>
  </si>
  <si>
    <t>56+46,4</t>
  </si>
  <si>
    <t>283310006500</t>
  </si>
  <si>
    <t>Izolačná PE trubica TUBOLIT DG 42x30 mm (d potrubia x hr. izolácie), rozrezaná, AZ FLEX</t>
  </si>
  <si>
    <t>1020009467</t>
  </si>
  <si>
    <t>56*1,02 'Přepočítané koeficientom množstva</t>
  </si>
  <si>
    <t>283310006700</t>
  </si>
  <si>
    <t>Izolačná PE trubica TUBOLIT DG 54x30 mm (d potrubia x hr. izolácie), rozrezaná, AZ FLEX</t>
  </si>
  <si>
    <t>2141013524</t>
  </si>
  <si>
    <t>46,4*1,02 'Přepočítané koeficientom množstva</t>
  </si>
  <si>
    <t>713482133</t>
  </si>
  <si>
    <t>Montáž trubíc z PE, hr.30 mm,vnút.priemer 71-95 mm</t>
  </si>
  <si>
    <t>1107175448</t>
  </si>
  <si>
    <t>24,6</t>
  </si>
  <si>
    <t>283310006900</t>
  </si>
  <si>
    <t>Izolačná PE trubica TUBOLIT DG 76x30 mm (d potrubia x hr. izolácie), rozrezaná, AZ FLEX</t>
  </si>
  <si>
    <t>1943641404</t>
  </si>
  <si>
    <t>24,6*1,02 'Přepočítané koeficientom množstva</t>
  </si>
  <si>
    <t>15</t>
  </si>
  <si>
    <t>998713201</t>
  </si>
  <si>
    <t>Presun hmôt pre izolácie tepelné v objektoch výšky do 6 m</t>
  </si>
  <si>
    <t>%</t>
  </si>
  <si>
    <t>-2120355863</t>
  </si>
  <si>
    <t>731</t>
  </si>
  <si>
    <t>Ústredné kúrenie - kotolne</t>
  </si>
  <si>
    <t>731291090</t>
  </si>
  <si>
    <t>Montáž rýchlomontážnej sady s 3-cestným zmiešavačom DN 40</t>
  </si>
  <si>
    <t>1385464987</t>
  </si>
  <si>
    <t>17</t>
  </si>
  <si>
    <t>484810006100</t>
  </si>
  <si>
    <t>Rýchlomontážna sada so zmiešavačom M 32, DN 40, typ čerpadla Magna3 40- 80 F, VIESSMANN Obj. č.ZK01658</t>
  </si>
  <si>
    <t>sada</t>
  </si>
  <si>
    <t>-1854878276</t>
  </si>
  <si>
    <t>"V4"   1</t>
  </si>
  <si>
    <t>"V5"   1</t>
  </si>
  <si>
    <t>Súčet</t>
  </si>
  <si>
    <t>18</t>
  </si>
  <si>
    <t>4848100122001</t>
  </si>
  <si>
    <t>Servopohon SR 10, 230 V/50 Hz pre zmiešavač s výstupom 0...10 V, VIESSMANN, Obj. č.7199567</t>
  </si>
  <si>
    <t>385747294</t>
  </si>
  <si>
    <t>19</t>
  </si>
  <si>
    <t>998731201</t>
  </si>
  <si>
    <t>Presun hmôt pre kotolne umiestnené vo výške (hĺbke) do 6 m</t>
  </si>
  <si>
    <t>1083420188</t>
  </si>
  <si>
    <t>733125003</t>
  </si>
  <si>
    <t>Potrubie z uhlíkovej ocele spájané lisovaním 15x1,2</t>
  </si>
  <si>
    <t>-1219097098</t>
  </si>
  <si>
    <t>21</t>
  </si>
  <si>
    <t>733125006</t>
  </si>
  <si>
    <t>Potrubie z uhlíkovej ocele spájané lisovaním 18x1,2</t>
  </si>
  <si>
    <t>-2025688124</t>
  </si>
  <si>
    <t>22</t>
  </si>
  <si>
    <t>733125009</t>
  </si>
  <si>
    <t>Potrubie z uhlíkovej ocele spájané lisovaním 22x1,5</t>
  </si>
  <si>
    <t>868429932</t>
  </si>
  <si>
    <t>23</t>
  </si>
  <si>
    <t>733125012</t>
  </si>
  <si>
    <t>Potrubie z uhlíkovej ocele spájané lisovaním 28x1,5</t>
  </si>
  <si>
    <t>1626920404</t>
  </si>
  <si>
    <t>24</t>
  </si>
  <si>
    <t>733125015</t>
  </si>
  <si>
    <t>Potrubie z uhlíkovej ocele spájané lisovaním 35x1,5</t>
  </si>
  <si>
    <t>-122280967</t>
  </si>
  <si>
    <t>25</t>
  </si>
  <si>
    <t>733125018</t>
  </si>
  <si>
    <t>Potrubie z uhlíkovej ocele spájané lisovaním 42x1,5</t>
  </si>
  <si>
    <t>-50234880</t>
  </si>
  <si>
    <t>26</t>
  </si>
  <si>
    <t>733125021</t>
  </si>
  <si>
    <t>Potrubie z uhlíkovej ocele spájané lisovaním 54x1,5</t>
  </si>
  <si>
    <t>821722264</t>
  </si>
  <si>
    <t>27</t>
  </si>
  <si>
    <t>733125024</t>
  </si>
  <si>
    <t>Potrubie z uhlíkovej ocele spájané lisovaním 76x2,0</t>
  </si>
  <si>
    <t>22384616</t>
  </si>
  <si>
    <t>28</t>
  </si>
  <si>
    <t>733191201</t>
  </si>
  <si>
    <t>Tlaková skúška medeného potrubia do D 35 mm</t>
  </si>
  <si>
    <t>-1623709175</t>
  </si>
  <si>
    <t>287,6+91,4+87,6+74,2+82,4</t>
  </si>
  <si>
    <t>29</t>
  </si>
  <si>
    <t>733191202</t>
  </si>
  <si>
    <t>Tlaková skúška medeného potrubia nad 35 do 64 mm</t>
  </si>
  <si>
    <t>-2018707152</t>
  </si>
  <si>
    <t>56+46,4+24,6</t>
  </si>
  <si>
    <t>30</t>
  </si>
  <si>
    <t>230120041</t>
  </si>
  <si>
    <t xml:space="preserve">Čistenie potrubia prefúkavaním alebo preplachovaním </t>
  </si>
  <si>
    <t>-1768660933</t>
  </si>
  <si>
    <t>31</t>
  </si>
  <si>
    <t>998733201</t>
  </si>
  <si>
    <t>Presun hmôt pre rozvody potrubia v objektoch výšky do 6 m</t>
  </si>
  <si>
    <t>-1328136686</t>
  </si>
  <si>
    <t>734209112</t>
  </si>
  <si>
    <t>Montáž závitovej armatúry s 2 závitmi do G 1/2</t>
  </si>
  <si>
    <t>1077162212</t>
  </si>
  <si>
    <t>33</t>
  </si>
  <si>
    <t>1773367</t>
  </si>
  <si>
    <t>HRZ Ventil TS-90-V DN 15, termostatický, priamy, s plynulým skrytým prednastavením, prípojka na vykurovacie teleso s kužeľovým tesnením, pripojenie na rúru vonkajším závitom G 3/4" s kužeľovým tesnením</t>
  </si>
  <si>
    <t>-276230522</t>
  </si>
  <si>
    <t>34</t>
  </si>
  <si>
    <t>1373311</t>
  </si>
  <si>
    <t>HERZ Ventil do spiatočky RL-1 DN 15, priamy, vo.z. G 3/4", s možnosťou uzavretia, prípojka na vykurovacie teleso s kužeľovým tesnením, pripojenie na rúru vonkajším závitom G 3/4" s kužeľovým tesnením</t>
  </si>
  <si>
    <t>-1156754162</t>
  </si>
  <si>
    <t>35</t>
  </si>
  <si>
    <t>1393711</t>
  </si>
  <si>
    <t>HERZ Ventil do spiatočky RL-5 DN 15, priamy, vo.z. G 3/4" s prednastavením, s možnosťou napúšťania, vypúšťania a uzavretia, prípojka na vykurovacie teleso s kužeľovým tesnením, pripojenie na rúru vonkajším závitom G 3/4" s kužeľovým tesnením</t>
  </si>
  <si>
    <t>-1857742422</t>
  </si>
  <si>
    <t>36</t>
  </si>
  <si>
    <t>734209117</t>
  </si>
  <si>
    <t>Montáž závitovej armatúry s 2 závitmi G 6/4</t>
  </si>
  <si>
    <t>1920898602</t>
  </si>
  <si>
    <t>37</t>
  </si>
  <si>
    <t>30055</t>
  </si>
  <si>
    <t>Aktívny odvzdušňovač + odkalovač T-kus Flamcovent Clean Smart 6/4" Ecoplus, CERTIMA</t>
  </si>
  <si>
    <t>-1140703568</t>
  </si>
  <si>
    <t>38</t>
  </si>
  <si>
    <t>734213120</t>
  </si>
  <si>
    <t>Montáž ventilu odvzdušňovacieho závitového vykurovacích telies do G 1/2</t>
  </si>
  <si>
    <t>1697361168</t>
  </si>
  <si>
    <t>39</t>
  </si>
  <si>
    <t>Z-ND-001</t>
  </si>
  <si>
    <t>Zátka odvzdušňovacia</t>
  </si>
  <si>
    <t>125762107</t>
  </si>
  <si>
    <t>40</t>
  </si>
  <si>
    <t>Z-ND-002</t>
  </si>
  <si>
    <t>Zátka zaslepovacia</t>
  </si>
  <si>
    <t>-1848842849</t>
  </si>
  <si>
    <t>41</t>
  </si>
  <si>
    <t>734223208</t>
  </si>
  <si>
    <t>Montáž termostatickej hlavice kvapalinovej jednoduchej</t>
  </si>
  <si>
    <t>súb.</t>
  </si>
  <si>
    <t>836936992</t>
  </si>
  <si>
    <t>42</t>
  </si>
  <si>
    <t>1986010</t>
  </si>
  <si>
    <t>HERZ Hlavica termostatická "HERZCULES" závit M 28 x 1,5, v masívnom vyhotovení proti vandalizmu, teplotný rozsah 8 - 26°C</t>
  </si>
  <si>
    <t>-1900887314</t>
  </si>
  <si>
    <t>43</t>
  </si>
  <si>
    <t>998734201</t>
  </si>
  <si>
    <t>Presun hmôt pre armatúry v objektoch výšky do 6 m</t>
  </si>
  <si>
    <t>-1298003110</t>
  </si>
  <si>
    <t>44</t>
  </si>
  <si>
    <t>735000911</t>
  </si>
  <si>
    <t>Vyregulovanie dvojregulačného ventilu a kohútika s ručným ovládaním</t>
  </si>
  <si>
    <t>762385063</t>
  </si>
  <si>
    <t>45</t>
  </si>
  <si>
    <t>735000912</t>
  </si>
  <si>
    <t>Vyregulovanie dvojregulačného ventilu s termostatickým ovládaním</t>
  </si>
  <si>
    <t>718178797</t>
  </si>
  <si>
    <t>46</t>
  </si>
  <si>
    <t>735154140</t>
  </si>
  <si>
    <t>Montáž vykurovacieho telesa panelového dvojradového výšky 600 mm/ dĺžky 400-600 mm</t>
  </si>
  <si>
    <t>826466528</t>
  </si>
  <si>
    <t>47</t>
  </si>
  <si>
    <t>2046064013U</t>
  </si>
  <si>
    <t>Oceľové panelové radiátory KORAD 20K 600x600, s bočným pripojením, s 2 panelmi</t>
  </si>
  <si>
    <t>-326652584</t>
  </si>
  <si>
    <t>"V5"1</t>
  </si>
  <si>
    <t>48</t>
  </si>
  <si>
    <t>735154141</t>
  </si>
  <si>
    <t>Montáž vykurovacieho telesa panelového dvojradového výšky 600 mm/ dĺžky 700-900 mm</t>
  </si>
  <si>
    <t>-1518372445</t>
  </si>
  <si>
    <t>49</t>
  </si>
  <si>
    <t>2046074013U</t>
  </si>
  <si>
    <t>Oceľové panelové radiátory KORAD 20K 600x700, s bočným pripojením, s 2 panelmi</t>
  </si>
  <si>
    <t>-2140251689</t>
  </si>
  <si>
    <t>50</t>
  </si>
  <si>
    <t>2046084013U</t>
  </si>
  <si>
    <t>Oceľové panelové radiátory KORAD 20K 600x800, s bočným pripojením, s 2 panelmi</t>
  </si>
  <si>
    <t>-1597654478</t>
  </si>
  <si>
    <t>51</t>
  </si>
  <si>
    <t>2146084013U</t>
  </si>
  <si>
    <t>Oceľové panelové radiátory KORAD 21K 600x800, s bočným pripojením, s 2 panelmi a 1 konvektorom</t>
  </si>
  <si>
    <t>-368120224</t>
  </si>
  <si>
    <t>52</t>
  </si>
  <si>
    <t>735154142</t>
  </si>
  <si>
    <t>Montáž vykurovacieho telesa panelového dvojradového výšky 600 mm/ dĺžky 1000-1200 mm</t>
  </si>
  <si>
    <t>-1759276010</t>
  </si>
  <si>
    <t>53</t>
  </si>
  <si>
    <t>2046104013U</t>
  </si>
  <si>
    <t>Oceľové panelové radiátory KORAD 20K 600x1000, s bočným pripojením, s 2 panelmi</t>
  </si>
  <si>
    <t>713852278</t>
  </si>
  <si>
    <t>"V4"1</t>
  </si>
  <si>
    <t>54</t>
  </si>
  <si>
    <t>2146104013U</t>
  </si>
  <si>
    <t>Oceľové panelové radiátory KORAD 21K 600x1000, s bočným pripojením, s 2 panelmi a 1 konvektorom</t>
  </si>
  <si>
    <t>-1455555750</t>
  </si>
  <si>
    <t>55</t>
  </si>
  <si>
    <t>2146124013U</t>
  </si>
  <si>
    <t>Oceľové panelové radiátory KORAD 21K 600x1200, s bočným pripojením, s 2 panelmi a 1 konvektorom</t>
  </si>
  <si>
    <t>1991084302</t>
  </si>
  <si>
    <t>"V5"7</t>
  </si>
  <si>
    <t>56</t>
  </si>
  <si>
    <t>735154143</t>
  </si>
  <si>
    <t>Montáž vykurovacieho telesa panelového dvojradového výšky 600 mm/ dĺžky 1400-1800 mm</t>
  </si>
  <si>
    <t>-277601122</t>
  </si>
  <si>
    <t>57</t>
  </si>
  <si>
    <t>2146144013U</t>
  </si>
  <si>
    <t>Oceľové panelové radiátory KORAD 21K 600x1400, s bočným pripojením, s 2 panelmi a 1 konvektorom</t>
  </si>
  <si>
    <t>988197888</t>
  </si>
  <si>
    <t>"V4"2</t>
  </si>
  <si>
    <t>"V5"3</t>
  </si>
  <si>
    <t>58</t>
  </si>
  <si>
    <t>2146154013U</t>
  </si>
  <si>
    <t>Oceľové panelové radiátory KORAD 21K 600x1500, s bočným pripojením, s 2 panelmi a 1 konvektorom</t>
  </si>
  <si>
    <t>-20919745</t>
  </si>
  <si>
    <t>"V5"2</t>
  </si>
  <si>
    <t>59</t>
  </si>
  <si>
    <t>2146164013U</t>
  </si>
  <si>
    <t>Oceľové panelové radiátory KORAD 21K 600x1600, s bočným pripojením, s 2 panelmi a 1 konvektorom</t>
  </si>
  <si>
    <t>-1017822627</t>
  </si>
  <si>
    <t>"V4"6</t>
  </si>
  <si>
    <t>"V5"11</t>
  </si>
  <si>
    <t>60</t>
  </si>
  <si>
    <t>2246182013</t>
  </si>
  <si>
    <t>Oceľové panelové radiátory KORAD 22K 600x1800, s bočným pripojením, s 2 panelmi a 2 konvektormi</t>
  </si>
  <si>
    <t>-1789324812</t>
  </si>
  <si>
    <t>"V5"12</t>
  </si>
  <si>
    <t>61</t>
  </si>
  <si>
    <t>735154144</t>
  </si>
  <si>
    <t>Montáž vykurovacieho telesa panelového dvojradového výšky 600 mm/ dĺžky 2000-2600 mm</t>
  </si>
  <si>
    <t>-78219859</t>
  </si>
  <si>
    <t>62</t>
  </si>
  <si>
    <t>2146204013U</t>
  </si>
  <si>
    <t>Oceľové panelové radiátory KORAD 21K 600x2000, s bočným pripojením, s 2 panelmi a 1 konvektorom</t>
  </si>
  <si>
    <t>625343229</t>
  </si>
  <si>
    <t>"V4"9</t>
  </si>
  <si>
    <t>"V5"6</t>
  </si>
  <si>
    <t>63</t>
  </si>
  <si>
    <t>21346710000021</t>
  </si>
  <si>
    <t>Radiatorový držiak</t>
  </si>
  <si>
    <t>-375070279</t>
  </si>
  <si>
    <t>64</t>
  </si>
  <si>
    <t>735192003</t>
  </si>
  <si>
    <t>Montáž zverného šróbenia pre vykurovacie telesá</t>
  </si>
  <si>
    <t>1861941595</t>
  </si>
  <si>
    <t>64*2"TS90V,RL5,RL1</t>
  </si>
  <si>
    <t>65</t>
  </si>
  <si>
    <t>1627615</t>
  </si>
  <si>
    <t>HERZ Prechodka na oceľovú a medenú rúru DN 15 s mäkkým tesnením, matica so svorkovým krúžkom G 3/4</t>
  </si>
  <si>
    <t>-1989733414</t>
  </si>
  <si>
    <t>66</t>
  </si>
  <si>
    <t>998735201</t>
  </si>
  <si>
    <t>Presun hmôt pre vykurovacie telesá v objektoch výšky do 6 m</t>
  </si>
  <si>
    <t>-183975812</t>
  </si>
  <si>
    <t>784</t>
  </si>
  <si>
    <t>Maľby</t>
  </si>
  <si>
    <t>67</t>
  </si>
  <si>
    <t>784452271</t>
  </si>
  <si>
    <t>Maľby z maliarskych zmesí Primalex, Farmal, ručne nanášané dvojnásobné základné na podklad jemnozrnný výšky do 3,80 m</t>
  </si>
  <si>
    <t>m2</t>
  </si>
  <si>
    <t>126751721</t>
  </si>
  <si>
    <t>64*1</t>
  </si>
  <si>
    <t>OST</t>
  </si>
  <si>
    <t>Ostatné</t>
  </si>
  <si>
    <t>68</t>
  </si>
  <si>
    <t>HZS-0001</t>
  </si>
  <si>
    <t>vykurovacia skúška</t>
  </si>
  <si>
    <t>hod</t>
  </si>
  <si>
    <t>262144</t>
  </si>
  <si>
    <t>192233019</t>
  </si>
  <si>
    <t>Vedľajšie rozpočtové náklady</t>
  </si>
  <si>
    <t>69</t>
  </si>
  <si>
    <t>1024</t>
  </si>
  <si>
    <t>415114007</t>
  </si>
  <si>
    <t>70</t>
  </si>
  <si>
    <t>1582283487</t>
  </si>
  <si>
    <t>02 - Elektro a MaR - I.etapa</t>
  </si>
  <si>
    <t>M - Práce a dodávky M</t>
  </si>
  <si>
    <t xml:space="preserve">    21-M - Elektromontáže</t>
  </si>
  <si>
    <t>Práce a dodávky M</t>
  </si>
  <si>
    <t>21-M</t>
  </si>
  <si>
    <t>Elektromontáže</t>
  </si>
  <si>
    <t>210010032</t>
  </si>
  <si>
    <t>967399521</t>
  </si>
  <si>
    <t>128</t>
  </si>
  <si>
    <t>1755021625</t>
  </si>
  <si>
    <t>843742850</t>
  </si>
  <si>
    <t>II. etapa - Rekonštrukcia vykurovacieho systému v novej časti budovy Obchodnej Akadémie (časti A, B, C)-II. etap</t>
  </si>
  <si>
    <t>01 - Ústredné kúrenie-II. etapa</t>
  </si>
  <si>
    <t>01.1 - UK Demontáž-II. etapa</t>
  </si>
  <si>
    <t xml:space="preserve">    732 - Ústredné kúrenie - strojovne</t>
  </si>
  <si>
    <t xml:space="preserve">    767 - Konštrukcie doplnkové kovové</t>
  </si>
  <si>
    <t>632451441</t>
  </si>
  <si>
    <t>Doplnenie cementového poteru s plochou jednotlivo (s dodaním hmôt) do 4 m2 a hr. do 40 mm</t>
  </si>
  <si>
    <t>5430568</t>
  </si>
  <si>
    <t>(0,65*0,33)*4</t>
  </si>
  <si>
    <t>(1,2*0,4)*4</t>
  </si>
  <si>
    <t>(0,22*0,42)*2</t>
  </si>
  <si>
    <t>(0,2*0,4)*2</t>
  </si>
  <si>
    <t>962042321</t>
  </si>
  <si>
    <t>Búranie muriva z betónu prostého nadzákladného,  -2,20000t</t>
  </si>
  <si>
    <t>m3</t>
  </si>
  <si>
    <t>1778548687</t>
  </si>
  <si>
    <t>(0,65*0,33*0,9)*4</t>
  </si>
  <si>
    <t>(1,2*0,4*0,3)*4</t>
  </si>
  <si>
    <t>(0,22*0,42*0,14)*2</t>
  </si>
  <si>
    <t>(0,2*0,4*0,2)*2</t>
  </si>
  <si>
    <t>1223252485</t>
  </si>
  <si>
    <t>1517040765</t>
  </si>
  <si>
    <t>32,111*10 'Přepočítané koeficientom množstva</t>
  </si>
  <si>
    <t>-940685610</t>
  </si>
  <si>
    <t>979089012</t>
  </si>
  <si>
    <t>Poplatok za skladovanie - betón, tehly, dlaždice (17 01 ), ostatné</t>
  </si>
  <si>
    <t>1679913636</t>
  </si>
  <si>
    <t>1932632089</t>
  </si>
  <si>
    <t>25,138-3,093</t>
  </si>
  <si>
    <t>732</t>
  </si>
  <si>
    <t>Ústredné kúrenie - strojovne</t>
  </si>
  <si>
    <t>732110814</t>
  </si>
  <si>
    <t>Demontáž telesa rozdeľovača a zberača nad DN 300 do 400,  -0,27689t</t>
  </si>
  <si>
    <t>1360482276</t>
  </si>
  <si>
    <t>2,4+3,3</t>
  </si>
  <si>
    <t>732211821</t>
  </si>
  <si>
    <t>Demontáž ohrievača zásobníkového ležatého objemu nad 1600 do 2500 l,  -1,00790t</t>
  </si>
  <si>
    <t>1652130011</t>
  </si>
  <si>
    <t>732213815</t>
  </si>
  <si>
    <t>Demontáž ohrievača zásobníkového, rozrezanie demontovaného ohrievača objemu nad 1600 do 2500 l</t>
  </si>
  <si>
    <t>-1237763747</t>
  </si>
  <si>
    <t>732214821</t>
  </si>
  <si>
    <t>Demontáž ohrievača zásobníkového, vypustenie vody z ohrievača objemu nad 1600 do 2500 l</t>
  </si>
  <si>
    <t>-256775120</t>
  </si>
  <si>
    <t>732221812</t>
  </si>
  <si>
    <t>Demontáž výmenníka tepla protiprúdového s vložkami tvaru U o v.pl. nad 2, 5 do 6,3 m2,  -0,30800t</t>
  </si>
  <si>
    <t>-7538868</t>
  </si>
  <si>
    <t>732223814</t>
  </si>
  <si>
    <t>Demontáž výmenníka tepla protiprúdového, rozrezanie výmenníkov s vložkami tvaru U o v.p do 40,0 m2</t>
  </si>
  <si>
    <t>-1685491285</t>
  </si>
  <si>
    <t>732224812</t>
  </si>
  <si>
    <t>Vypúšťanie vody z výmenníka s vložkami tvaru U o v. pl. nad 2, 5 do 6,3 m2</t>
  </si>
  <si>
    <t>1847407235</t>
  </si>
  <si>
    <t>732890801</t>
  </si>
  <si>
    <t>Vnútrostaveniskové premiestnenie vybúraných hmôt strojovní vodorovne 100 m z objektov výšky do 6 m</t>
  </si>
  <si>
    <t>-1514522903</t>
  </si>
  <si>
    <t>190433117</t>
  </si>
  <si>
    <t>-1898892784</t>
  </si>
  <si>
    <t>620456594</t>
  </si>
  <si>
    <t>-950098727</t>
  </si>
  <si>
    <t>733120832</t>
  </si>
  <si>
    <t>Demontáž potrubia z oceľových rúrok hladkých nad 89 do D 133,  -0,01384t</t>
  </si>
  <si>
    <t>1967795466</t>
  </si>
  <si>
    <t>733120836</t>
  </si>
  <si>
    <t>Demontáž potrubia z oceľových rúrok hladkých nad 133 do D 159,  -0,02359t</t>
  </si>
  <si>
    <t>1726560828</t>
  </si>
  <si>
    <t>789885409</t>
  </si>
  <si>
    <t>1561159251</t>
  </si>
  <si>
    <t>249*2</t>
  </si>
  <si>
    <t>734200824</t>
  </si>
  <si>
    <t>Demontáž armatúry závitovej s dvomi závitmi nad 6/4 do G 2,  -0,00350t</t>
  </si>
  <si>
    <t>1358439258</t>
  </si>
  <si>
    <t>-2132064199</t>
  </si>
  <si>
    <t>895645194</t>
  </si>
  <si>
    <t>735151822.1</t>
  </si>
  <si>
    <t>Demontáž radiátora panelového,  -0,04675t</t>
  </si>
  <si>
    <t>-466617099</t>
  </si>
  <si>
    <t>629868336</t>
  </si>
  <si>
    <t>249*4</t>
  </si>
  <si>
    <t>-917668310</t>
  </si>
  <si>
    <t>767</t>
  </si>
  <si>
    <t>Konštrukcie doplnkové kovové</t>
  </si>
  <si>
    <t>767581802</t>
  </si>
  <si>
    <t>Demontáž podhľadov lamiel,  -0,00400t</t>
  </si>
  <si>
    <t>752460274</t>
  </si>
  <si>
    <t>01.2 - UK Montáž-II. etapa</t>
  </si>
  <si>
    <t xml:space="preserve">    722 - Zdravotechnika - vnútorný vodovod</t>
  </si>
  <si>
    <t xml:space="preserve">    763 - Konštrukcie - drevostavby</t>
  </si>
  <si>
    <t>443542296</t>
  </si>
  <si>
    <t>53816166</t>
  </si>
  <si>
    <t>-499947667</t>
  </si>
  <si>
    <t>437,8</t>
  </si>
  <si>
    <t>-1457514275</t>
  </si>
  <si>
    <t>437,8*1,02 'Přepočítané koeficientom množstva</t>
  </si>
  <si>
    <t>1650794689</t>
  </si>
  <si>
    <t>283310004700</t>
  </si>
  <si>
    <t>Izolačná PE trubica TUBOLIT DG 22x20 mm (d potrubia x hr. izolácie), nadrezaná, AZ FLEX</t>
  </si>
  <si>
    <t>-343525108</t>
  </si>
  <si>
    <t>3*1,02 'Přepočítané koeficientom množstva</t>
  </si>
  <si>
    <t>283310004800</t>
  </si>
  <si>
    <t>Izolačná PE trubica TUBOLIT DG 28x20 mm (d potrubia x hr. izolácie), nadrezaná, AZ FLEX</t>
  </si>
  <si>
    <t>101183986</t>
  </si>
  <si>
    <t>8*1,02 'Přepočítané koeficientom množstva</t>
  </si>
  <si>
    <t>1703239469</t>
  </si>
  <si>
    <t>229,1+413,6+400,6+394,6</t>
  </si>
  <si>
    <t>-1508731315</t>
  </si>
  <si>
    <t>229,1*1,02 'Přepočítané koeficientom množstva</t>
  </si>
  <si>
    <t>1827750920</t>
  </si>
  <si>
    <t>413,6*1,02 'Přepočítané koeficientom množstva</t>
  </si>
  <si>
    <t>-2129519675</t>
  </si>
  <si>
    <t>400,6*1,02 'Přepočítané koeficientom množstva</t>
  </si>
  <si>
    <t>1163736160</t>
  </si>
  <si>
    <t>394,6*1,02 'Přepočítané koeficientom množstva</t>
  </si>
  <si>
    <t>-919320608</t>
  </si>
  <si>
    <t>542,4+394</t>
  </si>
  <si>
    <t>499542229</t>
  </si>
  <si>
    <t>542,4*1,02 'Přepočítané koeficientom množstva</t>
  </si>
  <si>
    <t>-369347119</t>
  </si>
  <si>
    <t>394*1,02 'Přepočítané koeficientom množstva</t>
  </si>
  <si>
    <t>2051799979</t>
  </si>
  <si>
    <t>-787262918</t>
  </si>
  <si>
    <t>32*1,02 'Přepočítané koeficientom množstva</t>
  </si>
  <si>
    <t>-585311789</t>
  </si>
  <si>
    <t>722</t>
  </si>
  <si>
    <t>Zdravotechnika - vnútorný vodovod</t>
  </si>
  <si>
    <t>722130211</t>
  </si>
  <si>
    <t>Potrubie z oceľ.rúr pozink.bezšvík.bežných-11 353.0, 10 004.0 zvarov. bežných-11 343.00 DN 15</t>
  </si>
  <si>
    <t>1154718819</t>
  </si>
  <si>
    <t>722130212</t>
  </si>
  <si>
    <t>Potrubie z oceľ.rúr pozink.bezšvík.bežných-11 353.0, 10 004.0 zvarov. bežných-11 343.00 DN 20</t>
  </si>
  <si>
    <t>716378756</t>
  </si>
  <si>
    <t>722221015</t>
  </si>
  <si>
    <t>Montáž guľového kohúta závitového priameho pre vodu G 3/4</t>
  </si>
  <si>
    <t>166554577</t>
  </si>
  <si>
    <t>551110013800</t>
  </si>
  <si>
    <t>Guľový uzáver pre vodu Perfecta, 3/4" FF, páčka, niklovaná mosadz, IVAR</t>
  </si>
  <si>
    <t>-947136564</t>
  </si>
  <si>
    <t>722221112</t>
  </si>
  <si>
    <t>Montáž guľového kohúta záhradného závitového G 1/2</t>
  </si>
  <si>
    <t>1366561735</t>
  </si>
  <si>
    <t>551110011600</t>
  </si>
  <si>
    <t>Guľový uzáver záhradný, 1/2" - 3/4" M, d 15 mm, páčka, niklovaná mosadz, IVAR</t>
  </si>
  <si>
    <t>-2138357806</t>
  </si>
  <si>
    <t>998722201</t>
  </si>
  <si>
    <t>Presun hmôt pre vnútorný vodovod v objektoch výšky do 6 m</t>
  </si>
  <si>
    <t>-1178314015</t>
  </si>
  <si>
    <t>731291040</t>
  </si>
  <si>
    <t>Montáž rýchlomontážnej sady bez zmiešavača DN 40</t>
  </si>
  <si>
    <t>-914702065</t>
  </si>
  <si>
    <t>484810004900</t>
  </si>
  <si>
    <t>Rýchlomontážna sada bez zmiešavača M 31, DN 40, typ čerpadla Magna3 40- 80 F, VIESSMANN, Obj. č.ZK01654</t>
  </si>
  <si>
    <t>1897058681</t>
  </si>
  <si>
    <t>"V1"    1</t>
  </si>
  <si>
    <t>"V14"  1</t>
  </si>
  <si>
    <t>731291080</t>
  </si>
  <si>
    <t>Montáž rýchlomontážnej sady s 3-cestným zmiešavačom DN 32</t>
  </si>
  <si>
    <t>-40735849</t>
  </si>
  <si>
    <t>484810007800</t>
  </si>
  <si>
    <t>Rýchlomontážna sada s 3- cestným zmiešavačom M32 DN32 Alpha2 32-60 - príslušenstvo vykurovania VIESSMANN, Obj. č.7457093</t>
  </si>
  <si>
    <t>-586805056</t>
  </si>
  <si>
    <t>"V3"   1</t>
  </si>
  <si>
    <t>"V7"   1</t>
  </si>
  <si>
    <t>"V8"   1</t>
  </si>
  <si>
    <t>"V9"   1</t>
  </si>
  <si>
    <t>-1628706162</t>
  </si>
  <si>
    <t>1512954189</t>
  </si>
  <si>
    <t>-1117883474</t>
  </si>
  <si>
    <t>"V2"   1</t>
  </si>
  <si>
    <t>"V6"   1</t>
  </si>
  <si>
    <t>"V10"   1</t>
  </si>
  <si>
    <t>"V11"   1</t>
  </si>
  <si>
    <t>"V12"   1</t>
  </si>
  <si>
    <t>"V13"   1</t>
  </si>
  <si>
    <t>604969391</t>
  </si>
  <si>
    <t>859532490</t>
  </si>
  <si>
    <t>732111405</t>
  </si>
  <si>
    <t>Montáž rozdeľovača a zberača združeného prietok Q 42 m3/h (modul 200)</t>
  </si>
  <si>
    <t>-1919774453</t>
  </si>
  <si>
    <t>484650000500</t>
  </si>
  <si>
    <t>Rozdeľovač a zberač RS KOMBI modul 200 mm, max. prietok 42 m3/hod, prevádzková teplota 110°C, pretlak 0,6 MPa, RACEN</t>
  </si>
  <si>
    <t>2094325889</t>
  </si>
  <si>
    <t>484650039000</t>
  </si>
  <si>
    <t>Pevný stojan PS modul 200, výška 200-800 mm pre rozdeľovače a zberače RS KOMBI, RACEN</t>
  </si>
  <si>
    <t>1146523911</t>
  </si>
  <si>
    <t>732219205</t>
  </si>
  <si>
    <t>Montáž zásobníkového ohrievača vody pre ohrev pitnej vody v spojení s kotlami objem do 150 l</t>
  </si>
  <si>
    <t>1679789813</t>
  </si>
  <si>
    <t>541320004600</t>
  </si>
  <si>
    <t>Stacionárny ohrievač vody VTH 100 s nepriamym ohrevom a pripojeným nahor, objem 100 l, TATRAMAT</t>
  </si>
  <si>
    <t>1514523586</t>
  </si>
  <si>
    <t>998732201</t>
  </si>
  <si>
    <t>Presun hmôt pre strojovne v objektoch výšky do 6 m</t>
  </si>
  <si>
    <t>1539515569</t>
  </si>
  <si>
    <t>-505551757</t>
  </si>
  <si>
    <t>1980132094</t>
  </si>
  <si>
    <t>1936864919</t>
  </si>
  <si>
    <t>-1000419974</t>
  </si>
  <si>
    <t>-665019535</t>
  </si>
  <si>
    <t>1490901612</t>
  </si>
  <si>
    <t>-1159537801</t>
  </si>
  <si>
    <t>-530972955</t>
  </si>
  <si>
    <t>-1988226768</t>
  </si>
  <si>
    <t>1316,8+229,1+413,6+400,6+394,6</t>
  </si>
  <si>
    <t>-2006934771</t>
  </si>
  <si>
    <t>542,4+394+32</t>
  </si>
  <si>
    <t>1942838572</t>
  </si>
  <si>
    <t>1768528830</t>
  </si>
  <si>
    <t>734173422</t>
  </si>
  <si>
    <t>Prírubový spoj PN 1, 6/I, 200st. C DN 150</t>
  </si>
  <si>
    <t>-1409016033</t>
  </si>
  <si>
    <t>734192040</t>
  </si>
  <si>
    <t>Montáž medziprírubovej uzatváracej klapky DN 150</t>
  </si>
  <si>
    <t>441929391</t>
  </si>
  <si>
    <t>422810002700</t>
  </si>
  <si>
    <t>Medziprírubová klapka uzatváracia Wafer J9 disk liatina, DN 150, dĺ. 56 mm, liatina GJL 250, GJS 40015 niklovaná, EPDM, FKM, IVAR</t>
  </si>
  <si>
    <t>1829131768</t>
  </si>
  <si>
    <t>-2002739393</t>
  </si>
  <si>
    <t>2034852063</t>
  </si>
  <si>
    <t>-1603175319</t>
  </si>
  <si>
    <t>1990289669</t>
  </si>
  <si>
    <t>-1083738938</t>
  </si>
  <si>
    <t>1766653393</t>
  </si>
  <si>
    <t>-500979099</t>
  </si>
  <si>
    <t>-1738178154</t>
  </si>
  <si>
    <t>-2027153405</t>
  </si>
  <si>
    <t>536820524</t>
  </si>
  <si>
    <t>-1852837807</t>
  </si>
  <si>
    <t>1986098</t>
  </si>
  <si>
    <t>HERZ Hlavica termostatická "H" "HERZCULES" závit M 30 x 1,5, v masívnom vyhotovení proti vandalizmu, teplotný rozsah 8 - 26°C</t>
  </si>
  <si>
    <t>-1867373191</t>
  </si>
  <si>
    <t>734224015</t>
  </si>
  <si>
    <t>Montáž guľového kohúta závitového G 5/4</t>
  </si>
  <si>
    <t>-1547923867</t>
  </si>
  <si>
    <t>1210004</t>
  </si>
  <si>
    <t>HERZ Kohút guľový PROFI s pákovým ovládačom, PN 40, DN 32</t>
  </si>
  <si>
    <t>898278043</t>
  </si>
  <si>
    <t>"V3"   2</t>
  </si>
  <si>
    <t>"V7"   2</t>
  </si>
  <si>
    <t>"V8"   2</t>
  </si>
  <si>
    <t>"V9"   2</t>
  </si>
  <si>
    <t>"V15"2</t>
  </si>
  <si>
    <t>734224018</t>
  </si>
  <si>
    <t>Montáž guľového kohúta závitového G 6/4</t>
  </si>
  <si>
    <t>-1366077262</t>
  </si>
  <si>
    <t>71</t>
  </si>
  <si>
    <t>1210005</t>
  </si>
  <si>
    <t>HERZ Kohút guľový PROFI s pákovým ovládačom, PN 40, DN 40</t>
  </si>
  <si>
    <t>1352816381</t>
  </si>
  <si>
    <t>"V1"   2</t>
  </si>
  <si>
    <t>"V2"   2</t>
  </si>
  <si>
    <t>"V4"   2</t>
  </si>
  <si>
    <t>"V5"   2</t>
  </si>
  <si>
    <t>"V6"   2</t>
  </si>
  <si>
    <t>"V10"   2</t>
  </si>
  <si>
    <t>"V11"   2</t>
  </si>
  <si>
    <t>"V12"   2</t>
  </si>
  <si>
    <t>"V13"   2</t>
  </si>
  <si>
    <t>"V14"   2</t>
  </si>
  <si>
    <t>72</t>
  </si>
  <si>
    <t>272724375</t>
  </si>
  <si>
    <t>73</t>
  </si>
  <si>
    <t>-201145667</t>
  </si>
  <si>
    <t>74</t>
  </si>
  <si>
    <t>-2030994397</t>
  </si>
  <si>
    <t>735154041</t>
  </si>
  <si>
    <t>Montáž vykurovacieho telesa panelového jednoradového 600 mm/ dĺžky 700-900 mm</t>
  </si>
  <si>
    <t>-975784052</t>
  </si>
  <si>
    <t>76</t>
  </si>
  <si>
    <t>1036080013</t>
  </si>
  <si>
    <t>Oceľové panelové radiátory KORAD 10VK 600x800, s pripojením vpravo/vľavo, s 1 panelom</t>
  </si>
  <si>
    <t>312424543</t>
  </si>
  <si>
    <t>"V9"2</t>
  </si>
  <si>
    <t>77</t>
  </si>
  <si>
    <t>735154042</t>
  </si>
  <si>
    <t>Montáž vykurovacieho telesa panelového jednoradového 600 mm/ dĺžky 1000-1200 mm</t>
  </si>
  <si>
    <t>761649265</t>
  </si>
  <si>
    <t>78</t>
  </si>
  <si>
    <t>1046100013</t>
  </si>
  <si>
    <t>Oceľové panelové radiátory KORAD 10S 600x1000, s bočným pripojením, s 1 panelom</t>
  </si>
  <si>
    <t>1819816174</t>
  </si>
  <si>
    <t>"V2"0</t>
  </si>
  <si>
    <t>"V3"1</t>
  </si>
  <si>
    <t>"V4"0</t>
  </si>
  <si>
    <t>"V5"0</t>
  </si>
  <si>
    <t>"V6"0</t>
  </si>
  <si>
    <t>"V7"0</t>
  </si>
  <si>
    <t>79</t>
  </si>
  <si>
    <t>-291410288</t>
  </si>
  <si>
    <t>80</t>
  </si>
  <si>
    <t>2046044013U</t>
  </si>
  <si>
    <t>Oceľové panelové radiátory KORAD 20K 600x400, s bočným pripojením, s 2 panelmi</t>
  </si>
  <si>
    <t>1490385752</t>
  </si>
  <si>
    <t>"V2"1</t>
  </si>
  <si>
    <t>"V3"0</t>
  </si>
  <si>
    <t>81</t>
  </si>
  <si>
    <t>2046054013U</t>
  </si>
  <si>
    <t>Oceľové panelové radiátory KORAD 20K 600x500, s bočným pripojením, s 2 panelmi</t>
  </si>
  <si>
    <t>1421153234</t>
  </si>
  <si>
    <t>82</t>
  </si>
  <si>
    <t>2136054013U</t>
  </si>
  <si>
    <t>Oceľové panelové radiátory KORAD 21VK 600x500, s pripojením vpravo/vľavo, s 2 panelmi a 1 konvektorom</t>
  </si>
  <si>
    <t>-1477334574</t>
  </si>
  <si>
    <t>"V8"1</t>
  </si>
  <si>
    <t>83</t>
  </si>
  <si>
    <t>1835390796</t>
  </si>
  <si>
    <t>84</t>
  </si>
  <si>
    <t>928153732</t>
  </si>
  <si>
    <t>85</t>
  </si>
  <si>
    <t>512370279</t>
  </si>
  <si>
    <t>86</t>
  </si>
  <si>
    <t>2136084013U</t>
  </si>
  <si>
    <t>Oceľové panelové radiátory KORAD 21VK 600x800, s pripojením vpravo/vľavo, s 2 panelmi a 1 konvektorom</t>
  </si>
  <si>
    <t>-464751759</t>
  </si>
  <si>
    <t>87</t>
  </si>
  <si>
    <t>784782351</t>
  </si>
  <si>
    <t>88</t>
  </si>
  <si>
    <t>-2007085822</t>
  </si>
  <si>
    <t>"V3"2</t>
  </si>
  <si>
    <t>89</t>
  </si>
  <si>
    <t>2046124013U</t>
  </si>
  <si>
    <t>Oceľové panelové radiátory KORAD 20K 600x1200, s bočným pripojením, s 2 panelmi</t>
  </si>
  <si>
    <t>758183455</t>
  </si>
  <si>
    <t>"V9"1</t>
  </si>
  <si>
    <t>90</t>
  </si>
  <si>
    <t>-1304820569</t>
  </si>
  <si>
    <t>"V3"4</t>
  </si>
  <si>
    <t>"V7"2</t>
  </si>
  <si>
    <t>91</t>
  </si>
  <si>
    <t>-1745203844</t>
  </si>
  <si>
    <t>"V2"6</t>
  </si>
  <si>
    <t>"V7"6</t>
  </si>
  <si>
    <t>"V10"3</t>
  </si>
  <si>
    <t>92</t>
  </si>
  <si>
    <t>2136104013U</t>
  </si>
  <si>
    <t>Oceľové panelové radiátory KORAD 21VK 600x1000, s pripojením vpravo/vľavo, s 2 panelmi a 1 konvektorom</t>
  </si>
  <si>
    <t>764571827</t>
  </si>
  <si>
    <t>"V11"4</t>
  </si>
  <si>
    <t>93</t>
  </si>
  <si>
    <t>2136124013U</t>
  </si>
  <si>
    <t>Oceľové panelové radiátory KORAD 21VK 600x1200, s pripojením vpravo/vľavo, s 2 panelmi a 1 konvektorom</t>
  </si>
  <si>
    <t>31857936</t>
  </si>
  <si>
    <t>"V2"2</t>
  </si>
  <si>
    <t>"V3"5</t>
  </si>
  <si>
    <t>"V9"14</t>
  </si>
  <si>
    <t>"V10"21</t>
  </si>
  <si>
    <t>"V13"8</t>
  </si>
  <si>
    <t>94</t>
  </si>
  <si>
    <t>1778132775</t>
  </si>
  <si>
    <t>95</t>
  </si>
  <si>
    <t>2046144013U</t>
  </si>
  <si>
    <t>Oceľové panelové radiátory KORAD 20K 600x1400, s bočným pripojením, s 2 panelmi</t>
  </si>
  <si>
    <t>-1686799642</t>
  </si>
  <si>
    <t>"V11"36</t>
  </si>
  <si>
    <t>96</t>
  </si>
  <si>
    <t>26419645</t>
  </si>
  <si>
    <t>"V2"3</t>
  </si>
  <si>
    <t>"V6"18</t>
  </si>
  <si>
    <t>97</t>
  </si>
  <si>
    <t>-1800436960</t>
  </si>
  <si>
    <t>"V3"6</t>
  </si>
  <si>
    <t>"V7"1</t>
  </si>
  <si>
    <t>98</t>
  </si>
  <si>
    <t>2146184013U</t>
  </si>
  <si>
    <t>Oceľové panelové radiátory KORAD 21K 600x1800, s bočným pripojením, s 2 panelmi a 1 konvektorom</t>
  </si>
  <si>
    <t>-561096831</t>
  </si>
  <si>
    <t>"V7"4</t>
  </si>
  <si>
    <t>99</t>
  </si>
  <si>
    <t>2136144013U</t>
  </si>
  <si>
    <t>Oceľové panelové radiátory KORAD 21VK 600x1400, s pripojením vpravo/vľavo, s 2 panelmi a 1 konvektorom</t>
  </si>
  <si>
    <t>-170089950</t>
  </si>
  <si>
    <t>"V6"4</t>
  </si>
  <si>
    <t>"V8"3</t>
  </si>
  <si>
    <t>"V9"5</t>
  </si>
  <si>
    <t>"V10"2</t>
  </si>
  <si>
    <t>"V12"23</t>
  </si>
  <si>
    <t>"V13"14</t>
  </si>
  <si>
    <t>100</t>
  </si>
  <si>
    <t>2136164013U</t>
  </si>
  <si>
    <t>Oceľové panelové radiátory KORAD 21VK 600x1600, s pripojením vpravo/vľavo, s 2 panelmi a 1 konvektorom</t>
  </si>
  <si>
    <t>1032814667</t>
  </si>
  <si>
    <t>"V2"4</t>
  </si>
  <si>
    <t>"V11"1</t>
  </si>
  <si>
    <t>"V12"3</t>
  </si>
  <si>
    <t>"V13"7</t>
  </si>
  <si>
    <t>101</t>
  </si>
  <si>
    <t>2136184013U</t>
  </si>
  <si>
    <t>Oceľové panelové radiátory KORAD 21VK 600x1800, s pripojením vpravo/vľavo, s 2 panelmi a 1 konvektorom</t>
  </si>
  <si>
    <t>-1144589418</t>
  </si>
  <si>
    <t>102</t>
  </si>
  <si>
    <t>844282457</t>
  </si>
  <si>
    <t>103</t>
  </si>
  <si>
    <t>-907482135</t>
  </si>
  <si>
    <t>104</t>
  </si>
  <si>
    <t>2136204013U</t>
  </si>
  <si>
    <t>Oceľové panelové radiátory KORAD 21VK 600x2000, s pripojením vpravo/vľavo, s 2 panelmi a 1 konvektorom</t>
  </si>
  <si>
    <t>1554574238</t>
  </si>
  <si>
    <t>"V8"0</t>
  </si>
  <si>
    <t>"V9"0</t>
  </si>
  <si>
    <t>"V10"0</t>
  </si>
  <si>
    <t>"V11"0</t>
  </si>
  <si>
    <t>"V12"0</t>
  </si>
  <si>
    <t>"V13"0</t>
  </si>
  <si>
    <t>105</t>
  </si>
  <si>
    <t>2136224013U</t>
  </si>
  <si>
    <t>Oceľové panelové radiátory KORAD 21VK 600x2200, s pripojením vpravo/vľavo, s 2 panelmi a 1 konvektorom</t>
  </si>
  <si>
    <t>-320737323</t>
  </si>
  <si>
    <t>"V8"12</t>
  </si>
  <si>
    <t>106</t>
  </si>
  <si>
    <t>1711188697</t>
  </si>
  <si>
    <t>107</t>
  </si>
  <si>
    <t>735192000</t>
  </si>
  <si>
    <t>Montáž armatúr pre spodné pripojenie vykurovacích telies priamych</t>
  </si>
  <si>
    <t>778187845</t>
  </si>
  <si>
    <t>108</t>
  </si>
  <si>
    <t>1396601</t>
  </si>
  <si>
    <t>HERZ 3000-RL5 Diel pripájací s možnosťou prednastavenia, G 3/4" priamy, pre 2-rúrkové sústavy, obojstranné vypúšťanie a napúšťanie, uzatvárateľné, pripojenie vykurovacie telesa G 3/4", pripojenie na rúru vonkajším závitom G 3/4" s kužeľ. tesnením</t>
  </si>
  <si>
    <t>-1245570283</t>
  </si>
  <si>
    <t>109</t>
  </si>
  <si>
    <t>2053002773</t>
  </si>
  <si>
    <t>149*2" herz 3000</t>
  </si>
  <si>
    <t>111*2"TS90V,RL5,RL1</t>
  </si>
  <si>
    <t>110</t>
  </si>
  <si>
    <t>2141666102</t>
  </si>
  <si>
    <t>111</t>
  </si>
  <si>
    <t>-1045887642</t>
  </si>
  <si>
    <t>763</t>
  </si>
  <si>
    <t>Konštrukcie - drevostavby</t>
  </si>
  <si>
    <t>112</t>
  </si>
  <si>
    <t>763137100</t>
  </si>
  <si>
    <t>Kazetový podhľad Rigips 600 x 1200 mm, hrana A, konštrukcia viditeľná, doska Casoprano Casobianca biela</t>
  </si>
  <si>
    <t>-392984712</t>
  </si>
  <si>
    <t>113</t>
  </si>
  <si>
    <t>998763401</t>
  </si>
  <si>
    <t>Presun hmôt pre sádrokartónové konštrukcie v stavbách(objektoch )výšky do 7 m</t>
  </si>
  <si>
    <t>600613066</t>
  </si>
  <si>
    <t>114</t>
  </si>
  <si>
    <t>767583143</t>
  </si>
  <si>
    <t>Montáž podhľadov lamelových, systém AL-STROP, s plochou nad 20 m2</t>
  </si>
  <si>
    <t>-1989665734</t>
  </si>
  <si>
    <t>115</t>
  </si>
  <si>
    <t>-371442103</t>
  </si>
  <si>
    <t>260*1</t>
  </si>
  <si>
    <t>116</t>
  </si>
  <si>
    <t>-2127923442</t>
  </si>
  <si>
    <t>878321844</t>
  </si>
  <si>
    <t>664228582</t>
  </si>
  <si>
    <t>02 - Elektro a MaR - II.etapa</t>
  </si>
  <si>
    <t>-806225520</t>
  </si>
  <si>
    <t>-471616261</t>
  </si>
  <si>
    <t>-988114211</t>
  </si>
  <si>
    <t>III. etapa - Rekonštrukcia kotolne-III. etapa</t>
  </si>
  <si>
    <t>01 - Ústredné kúrenie-III. etapa</t>
  </si>
  <si>
    <t>01.1 - UK Demontáž-III. etapa</t>
  </si>
  <si>
    <t>-1641981476</t>
  </si>
  <si>
    <t>(0,8*0,92)*1            "čerpadlo</t>
  </si>
  <si>
    <t>(0,56*0,17)*2         "zásobník 400 L</t>
  </si>
  <si>
    <t xml:space="preserve">(1,0*0,85)*1           "nádrž 1200 L  </t>
  </si>
  <si>
    <t>(1,32*2,04)*1        "kotol K3</t>
  </si>
  <si>
    <t xml:space="preserve">(0,38*1,83)*1        "kotol K1-časť </t>
  </si>
  <si>
    <t>-1391957988</t>
  </si>
  <si>
    <t>(0,8*0,92*0,24)*1            "čerpadlo</t>
  </si>
  <si>
    <t>(0,56*0,17*0,05)*2         "zásobník 400 L</t>
  </si>
  <si>
    <t xml:space="preserve">(1,0*0,85*0,08)*1           "nádrž 1200 L  </t>
  </si>
  <si>
    <t>(1,32*2,04*0,12)*1        "kotol K3</t>
  </si>
  <si>
    <t xml:space="preserve">(0,38*1,83*0,12)*1        "kotol K1-časť </t>
  </si>
  <si>
    <t>-164113674</t>
  </si>
  <si>
    <t>510485445</t>
  </si>
  <si>
    <t>6,003*10 'Přepočítané koeficientom množstva</t>
  </si>
  <si>
    <t>233131519</t>
  </si>
  <si>
    <t>275532792</t>
  </si>
  <si>
    <t>922512712</t>
  </si>
  <si>
    <t>6,03-1,454</t>
  </si>
  <si>
    <t>731200830</t>
  </si>
  <si>
    <t>Demontáž kotla oceľového na kvapalné alebo plynné palivá s výkonom nad 465 do 730 kW,  -0,54225t</t>
  </si>
  <si>
    <t>2135190064</t>
  </si>
  <si>
    <t>731360161.1</t>
  </si>
  <si>
    <t>Demontáž spalinovej cesty kotlov</t>
  </si>
  <si>
    <t>-1351742242</t>
  </si>
  <si>
    <t>731890801</t>
  </si>
  <si>
    <t>Vnútrostaveniskové premiestnenie vybúraných hmôt kotolní vodorovne do 6 m</t>
  </si>
  <si>
    <t>1546627080</t>
  </si>
  <si>
    <t>732211813</t>
  </si>
  <si>
    <t>Demontáž ohrievača zásobníkového ležatého objemu do 630 l,  -0,29980t</t>
  </si>
  <si>
    <t>-1043887622</t>
  </si>
  <si>
    <t>732213813</t>
  </si>
  <si>
    <t>Demontáž ohrievača zásobníkového, rozrezanie demontovaného ohrievača objemu do 630 l</t>
  </si>
  <si>
    <t>916721768</t>
  </si>
  <si>
    <t>732214813</t>
  </si>
  <si>
    <t>Demontáž ohrievača zásobníkového, vypustenie vody z ohrievača objemu do 630 l</t>
  </si>
  <si>
    <t>207016020</t>
  </si>
  <si>
    <t>732320816</t>
  </si>
  <si>
    <t>Demontáž nádrže beztlakovej alebo tlakovej, odpojenie od rozvodov potrubia nádrže objemu do 2000 l</t>
  </si>
  <si>
    <t>182788720</t>
  </si>
  <si>
    <t>732324816</t>
  </si>
  <si>
    <t>Demontáž nádrže beztlakovej alebo tlakovej, vypúšťanie vody z nádrže objemu nad 1000 do 2000 l</t>
  </si>
  <si>
    <t>-723388196</t>
  </si>
  <si>
    <t>732393816</t>
  </si>
  <si>
    <t>Rozrezanie demontovanej nádrže objemu nad 1000 do 2000 l</t>
  </si>
  <si>
    <t>-1106874259</t>
  </si>
  <si>
    <t>732420814</t>
  </si>
  <si>
    <t>Demontáž čerpadla obehového špirálového (do potrubia) DN 65,  -0,02400t</t>
  </si>
  <si>
    <t>-2038651834</t>
  </si>
  <si>
    <t>2030960558</t>
  </si>
  <si>
    <t>444243001</t>
  </si>
  <si>
    <t>800257556</t>
  </si>
  <si>
    <t>-595185453</t>
  </si>
  <si>
    <t>-1503111990</t>
  </si>
  <si>
    <t>01.2 - UK Montáž-III. etapa</t>
  </si>
  <si>
    <t xml:space="preserve">    783 - Nátery</t>
  </si>
  <si>
    <t>280822011</t>
  </si>
  <si>
    <t>304853566</t>
  </si>
  <si>
    <t>24*1,02 'Přepočítané koeficientom množstva</t>
  </si>
  <si>
    <t>713482135</t>
  </si>
  <si>
    <t>Montáž trubíc z PE, hr.30 mm,vnút.priemer od 134 mm</t>
  </si>
  <si>
    <t>-2034062679</t>
  </si>
  <si>
    <t>283310027900</t>
  </si>
  <si>
    <t>Izolačná trubica ARMAFLEX ACe 160x13 mm (d x hr. izolácie), dĺ. 2 m, AZ FLEX</t>
  </si>
  <si>
    <t>1665171918</t>
  </si>
  <si>
    <t>30*1,02 'Přepočítané koeficientom množstva</t>
  </si>
  <si>
    <t>-317133704</t>
  </si>
  <si>
    <t>731261130</t>
  </si>
  <si>
    <t>Montáž plynového kotla stacionárneho oceľového 451-600 kW</t>
  </si>
  <si>
    <t>763864051</t>
  </si>
  <si>
    <t>CM20495</t>
  </si>
  <si>
    <t>Vitocrossal 200 CM2 500/460kW s reguláciou Vitotronic 100 CC1E, VIESSMANN</t>
  </si>
  <si>
    <t>2053539090</t>
  </si>
  <si>
    <t>Z003394</t>
  </si>
  <si>
    <t>Komunikačný modul-LON s 7 m dlhým LON-spojovacím vedením</t>
  </si>
  <si>
    <t>510943044</t>
  </si>
  <si>
    <t>7196315</t>
  </si>
  <si>
    <t>Podložky pod kotol pre tlmenie hluku a vibrácií pre kotlové telesá s pozdĺžnymi nosníkmi, vyhotovené z nehrdzavejúcej pružinovej ocele s povrchou úpravou tlmiacou chvenie a hluk</t>
  </si>
  <si>
    <t>1356343467</t>
  </si>
  <si>
    <t>7438030</t>
  </si>
  <si>
    <t>Obmedzovač min. tlaku, v prevedení ako bezpečnostný obmedzovač tlaku, Typ: BCP3L, Nastavitelný rozsah 0 - 6 bar, Pripojenie G1/2A</t>
  </si>
  <si>
    <t>1322563060</t>
  </si>
  <si>
    <t>7438025</t>
  </si>
  <si>
    <t>Obmedzovač max. tlaku, Nastavitelný rozsah 0 - 6 bar, Pripojenie G1/2A</t>
  </si>
  <si>
    <t>1437320114</t>
  </si>
  <si>
    <t>7425839</t>
  </si>
  <si>
    <t>Tyčová armatúra (6 bar) s manometrom s 2 pripájacími hrdlami R 1/2 pre:bezpečnostný obmedzovač tlaku, kontrolný ventil manometra, zaistený  priebežný uzatvárací ventil a guľový kohút</t>
  </si>
  <si>
    <t>1891989697</t>
  </si>
  <si>
    <t>7441823</t>
  </si>
  <si>
    <t>Neutralizačné zariadenie GENO-Neutra V N-70</t>
  </si>
  <si>
    <t>-1963611692</t>
  </si>
  <si>
    <t>9521702</t>
  </si>
  <si>
    <t>Neutralizačný granulát - Balenie: 8 kg</t>
  </si>
  <si>
    <t>826565370</t>
  </si>
  <si>
    <t>731360110</t>
  </si>
  <si>
    <t>Montáž komínového systému</t>
  </si>
  <si>
    <t>-84110357</t>
  </si>
  <si>
    <t>JSE-fu0625350</t>
  </si>
  <si>
    <t>Kryt hlavice s golierom - Priemer:350 mm, dĺžka 0 mm</t>
  </si>
  <si>
    <t>-370537730</t>
  </si>
  <si>
    <t>JSE-fu0605350</t>
  </si>
  <si>
    <t>Predĺženie 1000 mm s pútkami - Priemer:350 mm, dĺžka 940 mm</t>
  </si>
  <si>
    <t>-606957812</t>
  </si>
  <si>
    <t>JSE-albi26350</t>
  </si>
  <si>
    <t>Tesnenie vnútorné - Priemer:350 mm, dĺžka 0 mm</t>
  </si>
  <si>
    <t>473321605</t>
  </si>
  <si>
    <t>JSE-fu0602350</t>
  </si>
  <si>
    <t>Predĺženie 1000 mm  - Priemer:350 mm, dĺžka 940 mm</t>
  </si>
  <si>
    <t>579074573</t>
  </si>
  <si>
    <t>JSE-fu0603350</t>
  </si>
  <si>
    <t>Predĺženie 500 mm  - Priemer:350 mm, dĺžka 440 mm</t>
  </si>
  <si>
    <t>-537975733</t>
  </si>
  <si>
    <t>JSE-fu0604350</t>
  </si>
  <si>
    <t>Predĺženie 250 mm  - Priemer:350 mm, dĺžka 190 mm</t>
  </si>
  <si>
    <t>722150359</t>
  </si>
  <si>
    <t>JSE-fu45350</t>
  </si>
  <si>
    <t>Spojka upevňovacia - Priemer:350 mm, dĺžka 0 mm</t>
  </si>
  <si>
    <t>-2021028188</t>
  </si>
  <si>
    <t>JSE-fu40350</t>
  </si>
  <si>
    <t>Obímka dištančná - Priemer:350 mm, dĺžka 0 mm</t>
  </si>
  <si>
    <t>-652199273</t>
  </si>
  <si>
    <t>JSE-albi0630350</t>
  </si>
  <si>
    <t>Prvok čistiaci okrúhly - Priemer:350 mm, dĺžka 420 mm</t>
  </si>
  <si>
    <t>-720989356</t>
  </si>
  <si>
    <t>JSE-albi0606350</t>
  </si>
  <si>
    <t>Koleno 87° s podperou V=300 mm- Priemer:350 mm, dĺžka 500 mm</t>
  </si>
  <si>
    <t>-1595289695</t>
  </si>
  <si>
    <t>JSE-fu0629350</t>
  </si>
  <si>
    <t>Koleno pevné 90°- Priemer:350 mm, dĺžka 307 mm</t>
  </si>
  <si>
    <t>1500810253</t>
  </si>
  <si>
    <t>JSE-FU06112-3A350</t>
  </si>
  <si>
    <t>Prvok merací 200mm s 3x 1\2 hrdlami so zátkou</t>
  </si>
  <si>
    <t>1489369670</t>
  </si>
  <si>
    <t>JSE-VL16350</t>
  </si>
  <si>
    <t>Stropný záves pre závitové tyče M8</t>
  </si>
  <si>
    <t>-1706926596</t>
  </si>
  <si>
    <t>731360120</t>
  </si>
  <si>
    <t>Revízia</t>
  </si>
  <si>
    <t>815870967</t>
  </si>
  <si>
    <t>731360160</t>
  </si>
  <si>
    <t>Montáž spalinovej kaskády</t>
  </si>
  <si>
    <t>714246628</t>
  </si>
  <si>
    <t>598220001701</t>
  </si>
  <si>
    <t>Dymovod 60/100 vodorovný</t>
  </si>
  <si>
    <t>1727247801</t>
  </si>
  <si>
    <t>ZK00765</t>
  </si>
  <si>
    <t>Spalinová kaskáda 250/300 Vitocrossal CM2</t>
  </si>
  <si>
    <t>1971196576</t>
  </si>
  <si>
    <t>420000132</t>
  </si>
  <si>
    <t>732111409</t>
  </si>
  <si>
    <t>Montáž rozdeľovača a zberača združeného</t>
  </si>
  <si>
    <t>-443140224</t>
  </si>
  <si>
    <t>ZK01959</t>
  </si>
  <si>
    <t>Hydraulické systémové potrubie pre dvojkotlové zariadenie pre dvojkotlové kaskády s výkonom 800, 1000 a 1240 kW, Men.svetlosť DN 100/120</t>
  </si>
  <si>
    <t>-1384412065</t>
  </si>
  <si>
    <t>732219225</t>
  </si>
  <si>
    <t>Montáž zásobníkového ohrievača vody pre ohrev pitnej vody v spojení s kotlami objem 750-1000 l</t>
  </si>
  <si>
    <t>1958812160</t>
  </si>
  <si>
    <t>484380002000</t>
  </si>
  <si>
    <t>Ohrievač zásobníkový Vitocell 100-W/100 V, typ CVA v spojení s vykurovacími kotlami, objem 750 l, strieborný, energetická trieda B, VIESSMANN</t>
  </si>
  <si>
    <t>-1637447127</t>
  </si>
  <si>
    <t>732331045</t>
  </si>
  <si>
    <t>Montáž expanznej nádoby tlak 6 barov s membránou 80 l</t>
  </si>
  <si>
    <t>2132040470</t>
  </si>
  <si>
    <t>9572904</t>
  </si>
  <si>
    <t>Membránová expanzná nádoba Vitoset pre zatvorené vykurovacie zariadenia,s nastavovacími nohami, Typ: N 80</t>
  </si>
  <si>
    <t>524948113</t>
  </si>
  <si>
    <t>732331935R</t>
  </si>
  <si>
    <t>Montáž a spustenie expanzného automatu do prevádzky</t>
  </si>
  <si>
    <t>238361262</t>
  </si>
  <si>
    <t>17822</t>
  </si>
  <si>
    <t>Čerpadlový expanzný automat s odplynením a doplňovaním vody T-kus Flamcomat FG 400 l, CERTIMA</t>
  </si>
  <si>
    <t>-1047228300</t>
  </si>
  <si>
    <t>17943</t>
  </si>
  <si>
    <t>Agregát čerpadlový M02 G3 230V ku T-kus Flamcomatom, CERTIMA</t>
  </si>
  <si>
    <t>-1719399318</t>
  </si>
  <si>
    <t>17610</t>
  </si>
  <si>
    <t>Flexibilné pripojenie 1 G3: MM-M80, DM-D80 / G200-1600 pre expanzné automaty, CERTIMA</t>
  </si>
  <si>
    <t>-1054662502</t>
  </si>
  <si>
    <t>17660</t>
  </si>
  <si>
    <t>Guľový kohút DN25 bez pripoj.adaptéru ( set ), CERTIMA</t>
  </si>
  <si>
    <t>837433674</t>
  </si>
  <si>
    <t>-740602366</t>
  </si>
  <si>
    <t>733111105</t>
  </si>
  <si>
    <t>Potrubie z rúrok závitových oceľových bezšvových bežných nízkotlakových DN 25</t>
  </si>
  <si>
    <t>1491429551</t>
  </si>
  <si>
    <t>733111106</t>
  </si>
  <si>
    <t>Potrubie z rúrok závitových oceľových bezšvových bežných nízkotlakových DN 32</t>
  </si>
  <si>
    <t>382269024</t>
  </si>
  <si>
    <t>733121135</t>
  </si>
  <si>
    <t>Potrubie z rúrok hladkých bezšvových nízkotlakových priemer 159/4,5</t>
  </si>
  <si>
    <t>1093972923</t>
  </si>
  <si>
    <t>733190217</t>
  </si>
  <si>
    <t>Tlaková skúška potrubia z oceľových rúrok do priem. 89/5</t>
  </si>
  <si>
    <t>-1084275497</t>
  </si>
  <si>
    <t>733190235</t>
  </si>
  <si>
    <t>Tlaková skúška potrubia z oceľových rúrok nad 133/5 do priem. 159/6, 3</t>
  </si>
  <si>
    <t>-1424366687</t>
  </si>
  <si>
    <t>Čistenie potrubia prefúkavaním alebo preplachovaním</t>
  </si>
  <si>
    <t>458304300</t>
  </si>
  <si>
    <t>492053868</t>
  </si>
  <si>
    <t>734209115</t>
  </si>
  <si>
    <t>Montáž závitovej armatúry s 2 závitmi G 1</t>
  </si>
  <si>
    <t>1447634060</t>
  </si>
  <si>
    <t>9565673</t>
  </si>
  <si>
    <t>Ventil s klobúčikom R 1 Pre membránové expanzné nádoby typ N 80 až N 500, menovitý tlak PN 10</t>
  </si>
  <si>
    <t>1322839583</t>
  </si>
  <si>
    <t>734223010</t>
  </si>
  <si>
    <t>Montáž ventilu závitového regulačného G 3/4 stupačkového</t>
  </si>
  <si>
    <t>2010642206</t>
  </si>
  <si>
    <t>2411762</t>
  </si>
  <si>
    <t>HERZ Ventil STRÖMAX-RW DN 20, šikmý, vyvažovací, na pitnú vodu, vnútorný závit x vnútorný závit</t>
  </si>
  <si>
    <t>-1158639845</t>
  </si>
  <si>
    <t>734252150</t>
  </si>
  <si>
    <t>Montáž ventilu poistného rohového G 6/4</t>
  </si>
  <si>
    <t>-632082937</t>
  </si>
  <si>
    <t>7501952</t>
  </si>
  <si>
    <t>membránový poistný ventil 1 1/2" 3bar</t>
  </si>
  <si>
    <t>-21367886</t>
  </si>
  <si>
    <t>734412420</t>
  </si>
  <si>
    <t>Montáž merača tepla kompaktného Qn 1,5 G 1/2</t>
  </si>
  <si>
    <t>-1505762222</t>
  </si>
  <si>
    <t>389510006800.1</t>
  </si>
  <si>
    <t>Merač tepla Pollustat E - 1,5 m3</t>
  </si>
  <si>
    <t>1953024985</t>
  </si>
  <si>
    <t>"V2"  1</t>
  </si>
  <si>
    <t>"V4"  1</t>
  </si>
  <si>
    <t>734412430</t>
  </si>
  <si>
    <t>Montáž merača tepla kompaktného Qn 2,5 G 3/4</t>
  </si>
  <si>
    <t>1885969589</t>
  </si>
  <si>
    <t>389510006900.1</t>
  </si>
  <si>
    <t>Merač tepla Pollustat E - 2,5 m3</t>
  </si>
  <si>
    <t>-600642817</t>
  </si>
  <si>
    <t>"V5"  1</t>
  </si>
  <si>
    <t>-34783138</t>
  </si>
  <si>
    <t>783</t>
  </si>
  <si>
    <t>Nátery</t>
  </si>
  <si>
    <t>783424340</t>
  </si>
  <si>
    <t>Nátery kov.potr.a armatúr syntet. potrubie do DN 50 mm dvojnás. 1x email a základný náter - 140µm</t>
  </si>
  <si>
    <t>-1296957437</t>
  </si>
  <si>
    <t>783426360</t>
  </si>
  <si>
    <t>Nátery kov.potr.a armatúr syntet. do DN 150 mm farby bielej dvojnás. 1x email a základným náterom</t>
  </si>
  <si>
    <t>-336764226</t>
  </si>
  <si>
    <t>7000723</t>
  </si>
  <si>
    <t>dopravné náklady EUR/km</t>
  </si>
  <si>
    <t>1335666032</t>
  </si>
  <si>
    <t>7001506</t>
  </si>
  <si>
    <t>Uvedenie do prevádzky - Obhliadka pred UDP</t>
  </si>
  <si>
    <t>164177965</t>
  </si>
  <si>
    <t>7547841</t>
  </si>
  <si>
    <t>Uvedenie do prevádzky - UDP Vitocrossal 200 s horákom Matrix</t>
  </si>
  <si>
    <t>357250983</t>
  </si>
  <si>
    <t>-704148284</t>
  </si>
  <si>
    <t>HZS-0002</t>
  </si>
  <si>
    <t>úradná skúška - oprávnená osoba</t>
  </si>
  <si>
    <t>súb</t>
  </si>
  <si>
    <t>534175795</t>
  </si>
  <si>
    <t>1565684825</t>
  </si>
  <si>
    <t>1340842349</t>
  </si>
  <si>
    <t>02 - Úprava jestvujúcich STL plynových rozvodov OPZ-III. etapa</t>
  </si>
  <si>
    <t xml:space="preserve">    723 - Zdravotechnika - vnútorný plynovod</t>
  </si>
  <si>
    <t xml:space="preserve">    783 - Dokončovacie práce - nátery</t>
  </si>
  <si>
    <t>1851903634</t>
  </si>
  <si>
    <t>1838122019</t>
  </si>
  <si>
    <t>0,027*10 'Přepočítané koeficientom množstva</t>
  </si>
  <si>
    <t>1788040883</t>
  </si>
  <si>
    <t>-1543373542</t>
  </si>
  <si>
    <t>723</t>
  </si>
  <si>
    <t>Zdravotechnika - vnútorný plynovod</t>
  </si>
  <si>
    <t>723120202</t>
  </si>
  <si>
    <t>Potrubie z oceľových rúrok závitových čiernych spájaných zvarovaním - akosť 11 353.0 DN 15</t>
  </si>
  <si>
    <t>-1470816928</t>
  </si>
  <si>
    <t>723120206</t>
  </si>
  <si>
    <t>Potrubie z oceľových rúrok závitových čiernych spájaných zvarovaním - akosť 11 353.0 DN 40</t>
  </si>
  <si>
    <t>44202154</t>
  </si>
  <si>
    <t>723120805</t>
  </si>
  <si>
    <t>Demontáž potrubia zvarovaného z oceľových rúrok závitových nad 25 do DN 50,  -0,00342t</t>
  </si>
  <si>
    <t>493685750</t>
  </si>
  <si>
    <t>723150315</t>
  </si>
  <si>
    <t>Potrubie z oceľových rúrok hladkých čiernych spájaných zvarov. akosť 11 353.0 D 108/4</t>
  </si>
  <si>
    <t>1629454771</t>
  </si>
  <si>
    <t>723150346</t>
  </si>
  <si>
    <t>Potrubie z oceľových rúrok hladkých čiernych redukcia - zhotovenie kovaním nad 1 DN DN 100/65</t>
  </si>
  <si>
    <t>-580765280</t>
  </si>
  <si>
    <t>723190926</t>
  </si>
  <si>
    <t>Zaslepenie potrubia DN 40</t>
  </si>
  <si>
    <t>447456743</t>
  </si>
  <si>
    <t>723219103</t>
  </si>
  <si>
    <t>Montáž prírubového posúvača plochého, hlavicového,guľového kohútika,plyn.filtra DN65</t>
  </si>
  <si>
    <t>1689663322</t>
  </si>
  <si>
    <t>319430000600</t>
  </si>
  <si>
    <t>Príruba krková privarovacia DN 65, PN6, D 76,1 mm, EN 1092-1</t>
  </si>
  <si>
    <t>-1916379715</t>
  </si>
  <si>
    <t>BAP DN 65 NT-B</t>
  </si>
  <si>
    <t>Membránový uzáver BAP DN 65 NT-B</t>
  </si>
  <si>
    <t>-2062953544</t>
  </si>
  <si>
    <t>723219105</t>
  </si>
  <si>
    <t>Montáž prírubového posúvača plochého, hlavicového,guľového kohútika,plyn.filtra DN100</t>
  </si>
  <si>
    <t>-1303010227</t>
  </si>
  <si>
    <t>319430006200</t>
  </si>
  <si>
    <t>Príruba plochá privarovacia DN 100, PN16, D 114,3 mm, EN 1092-1, DIN 2573</t>
  </si>
  <si>
    <t>-778185428</t>
  </si>
  <si>
    <t>FF100000B50</t>
  </si>
  <si>
    <t>Plynový filtr přírubový - DN100; PN6; 50µm</t>
  </si>
  <si>
    <t>405527095</t>
  </si>
  <si>
    <t>723239105</t>
  </si>
  <si>
    <t>Montáž armatúry závitovej s dvoma závitmi, kohútik priamy,solenoidový ventil G 6/4</t>
  </si>
  <si>
    <t>-1361648941</t>
  </si>
  <si>
    <t>551340003700</t>
  </si>
  <si>
    <t>Guľový uzáver na plyn Futurgas 6/4", FF, páčka, plnoprietokový s obojstranne predĺženým závitom, niklovaná mosadz, IVAR</t>
  </si>
  <si>
    <t>-1279106505</t>
  </si>
  <si>
    <t>723239109</t>
  </si>
  <si>
    <t>Montáž armatúry závitovej s dvoma závitmi, kohútik priamy,solenoidový ventil G 4</t>
  </si>
  <si>
    <t>1672817600</t>
  </si>
  <si>
    <t>551340006700</t>
  </si>
  <si>
    <t>Guľový uzáver na plyn 4", FF, páčka, plnoprietokový, niklovaná mosadz, IVAR</t>
  </si>
  <si>
    <t>459822269</t>
  </si>
  <si>
    <t>723239204</t>
  </si>
  <si>
    <t>Montáž armatúr plynových s dvoma závitmi G 1 1/4 ostatné typy</t>
  </si>
  <si>
    <t>1264379323</t>
  </si>
  <si>
    <t>7664358</t>
  </si>
  <si>
    <t>plynový filter DN32</t>
  </si>
  <si>
    <t>209028973</t>
  </si>
  <si>
    <t>723290821</t>
  </si>
  <si>
    <t>Vnútrostav. premiestnenie vybúraných hmôt vnútorný plynovod vodorovne do 100 m z budov vys. do 6 m</t>
  </si>
  <si>
    <t>-25217052</t>
  </si>
  <si>
    <t>7344241401</t>
  </si>
  <si>
    <t>Montáž tlakomera</t>
  </si>
  <si>
    <t>-903556699</t>
  </si>
  <si>
    <t>3885000290</t>
  </si>
  <si>
    <t>Kohút tlakomerový 2 cestný</t>
  </si>
  <si>
    <t>1893102671</t>
  </si>
  <si>
    <t>2195142000006</t>
  </si>
  <si>
    <t>Smyčka kondenzačna</t>
  </si>
  <si>
    <t>172170979</t>
  </si>
  <si>
    <t>388500139011</t>
  </si>
  <si>
    <t>Tlakomer  0-6kPa</t>
  </si>
  <si>
    <t>928559183</t>
  </si>
  <si>
    <t>998723201</t>
  </si>
  <si>
    <t>Presun hmôt pre vnútorný plynovod v objektoch výšky do 6 m</t>
  </si>
  <si>
    <t>-2052407354</t>
  </si>
  <si>
    <t>Dokončovacie práce - nátery</t>
  </si>
  <si>
    <t>Nátery kov.potr.a armatúr syntet. do DN 50 mm farby bielej dvojnás. 1x email a základný náter</t>
  </si>
  <si>
    <t>-1055480140</t>
  </si>
  <si>
    <t>783425350</t>
  </si>
  <si>
    <t>Nátery kov.potr.a armatúr syntet. potrubie do DN 100 mm dvojnás. 1x email a základný náter - 140µm</t>
  </si>
  <si>
    <t>-2110938233</t>
  </si>
  <si>
    <t>HZS-001</t>
  </si>
  <si>
    <t>Príprava tlakovej skúšky</t>
  </si>
  <si>
    <t>-669841629</t>
  </si>
  <si>
    <t>HZS-002</t>
  </si>
  <si>
    <t>Tlaková skúška potrubia</t>
  </si>
  <si>
    <t>1515181094</t>
  </si>
  <si>
    <t>HZS-003</t>
  </si>
  <si>
    <t>Revízia rozvodu plynu</t>
  </si>
  <si>
    <t>1465847512</t>
  </si>
  <si>
    <t>HZS-004</t>
  </si>
  <si>
    <t>Úradná skúška - oprávnená osoba</t>
  </si>
  <si>
    <t>-685758561</t>
  </si>
  <si>
    <t>03 - Elektro a MaR - Elektro a MaR - III.etapa</t>
  </si>
  <si>
    <t>45130543</t>
  </si>
  <si>
    <t>-105948692</t>
  </si>
  <si>
    <t>-167646597</t>
  </si>
  <si>
    <t>05 - Úprava jestvujúcich rozvodov vody a kanalizácie pre novú kotolňu-III. etapa</t>
  </si>
  <si>
    <t xml:space="preserve">    1 - Zemné práce</t>
  </si>
  <si>
    <t xml:space="preserve">    721 - Zdravotechnika - vnútorná kanalizácia</t>
  </si>
  <si>
    <t xml:space="preserve">    724 - Zdravotechnika - strojné vybavenie</t>
  </si>
  <si>
    <t>Zemné práce</t>
  </si>
  <si>
    <t>130201001</t>
  </si>
  <si>
    <t>Výkop jamy a ryhy v obmedzenom priestore horn. tr.3 ručne</t>
  </si>
  <si>
    <t>370021735</t>
  </si>
  <si>
    <t>8*0,3*0,3  " nové potrubie v zemi</t>
  </si>
  <si>
    <t>5*0,3*0,3  "odvodňovací žľab</t>
  </si>
  <si>
    <t>162501102</t>
  </si>
  <si>
    <t>Vodorovné premiestnenie výkopku po spevnenej ceste z horniny tr.1-4, do 100 m3 na vzdialenosť do 3000 m</t>
  </si>
  <si>
    <t>-1055232064</t>
  </si>
  <si>
    <t>171201201</t>
  </si>
  <si>
    <t>Uloženie sypaniny na skládky do 100 m3</t>
  </si>
  <si>
    <t>-1977108456</t>
  </si>
  <si>
    <t>171209002</t>
  </si>
  <si>
    <t>Poplatok za skladovanie - zemina a kamenivo (17 05) ostatné</t>
  </si>
  <si>
    <t>-1377560909</t>
  </si>
  <si>
    <t>1,17*2</t>
  </si>
  <si>
    <t>175101101</t>
  </si>
  <si>
    <t>Obsyp potrubia sypaninou z vhodných hornín 1 až 4 bez prehodenia sypaniny</t>
  </si>
  <si>
    <t>CS Cenekon 2016 01</t>
  </si>
  <si>
    <t>51406390</t>
  </si>
  <si>
    <t>5833773701</t>
  </si>
  <si>
    <t>Piesok - hrúbka zrna 1 mm</t>
  </si>
  <si>
    <t>998620880</t>
  </si>
  <si>
    <t>631312132</t>
  </si>
  <si>
    <t>Doplnenie existujúcich mazanín prostým betónom hr.do 240 mm</t>
  </si>
  <si>
    <t>1198128957</t>
  </si>
  <si>
    <t>13*0,3*0,15</t>
  </si>
  <si>
    <t>935114311</t>
  </si>
  <si>
    <t>Osadenie odvodňovacieho betónového žľabu univerzálneho vnútornej šírky 100 mm a s roštom triedy A 15</t>
  </si>
  <si>
    <t>735383402</t>
  </si>
  <si>
    <t>63130071</t>
  </si>
  <si>
    <t>Odvodňovací žľab SYSTÉM TOP 100 C250 s liatinovým roštom č.63130071  190-195žky 1 m, so spádom 0,5 %</t>
  </si>
  <si>
    <t>513382973</t>
  </si>
  <si>
    <t>63130081</t>
  </si>
  <si>
    <t>Odvodňovací žľab SYSTÉM TOP 100 C250 s liatinovým roštom č.63130081  195-200  dĺžky 1 m, so spádom 0,5 %</t>
  </si>
  <si>
    <t>-1053126130</t>
  </si>
  <si>
    <t>63130091</t>
  </si>
  <si>
    <t>Odvodňovací žľab SYSTÉM TOP 100 C250 s liatinovým roštom č.63130091  200-205  dĺžky 1 m, so spádom 0,5 %</t>
  </si>
  <si>
    <t>-1522464559</t>
  </si>
  <si>
    <t>63130101</t>
  </si>
  <si>
    <t>Odvodňovací žľab SYSTÉM TOP 100 C250 s liatinovým roštom č.63130101  205-210  dĺžky 1 m, so spádom 0,5 %</t>
  </si>
  <si>
    <t>345078134</t>
  </si>
  <si>
    <t>592270006100.1</t>
  </si>
  <si>
    <t xml:space="preserve">Čelná, koncová stena </t>
  </si>
  <si>
    <t>-291327345</t>
  </si>
  <si>
    <t>935114591</t>
  </si>
  <si>
    <t>Osadenie vpustu pre odvodňovací betónový žľab štandardný vnútornej šírky 100 mm</t>
  </si>
  <si>
    <t>85937456</t>
  </si>
  <si>
    <t>7001110</t>
  </si>
  <si>
    <t>Zberná jímka vrátane pozinkovaného koša s liatinovým roštom</t>
  </si>
  <si>
    <t>1033631595</t>
  </si>
  <si>
    <t>965043431</t>
  </si>
  <si>
    <t>Búranie podkladov pod dlažby, liatych dlažieb a mazanín,betón s poterom,teracom hr.do 150 mm,  plochy do 4 m2 -2,20000t</t>
  </si>
  <si>
    <t>-12808959</t>
  </si>
  <si>
    <t>8*0,3*0,15  " nové potrubie v zemi</t>
  </si>
  <si>
    <t>5*0,3*0,15  "odvodňovací žľab</t>
  </si>
  <si>
    <t>-1826633579</t>
  </si>
  <si>
    <t>-731802665</t>
  </si>
  <si>
    <t>2,147*10 'Přepočítané koeficientom množstva</t>
  </si>
  <si>
    <t>-434527636</t>
  </si>
  <si>
    <t>-573915668</t>
  </si>
  <si>
    <t>713482122</t>
  </si>
  <si>
    <t>Montáž trubíc z PE, hr.15-20 mm,vnút.priemer 39-70 mm</t>
  </si>
  <si>
    <t>-90713976</t>
  </si>
  <si>
    <t>283310005000</t>
  </si>
  <si>
    <t>Izolačná PE trubica TUBOLIT DG 42x20 mm (d potrubia x hr. izolácie), nadrezaná, AZ FLEX</t>
  </si>
  <si>
    <t>1359975752</t>
  </si>
  <si>
    <t>20*1,02 'Přepočítané koeficientom množstva</t>
  </si>
  <si>
    <t>229828798</t>
  </si>
  <si>
    <t>721</t>
  </si>
  <si>
    <t>Zdravotechnika - vnútorná kanalizácia</t>
  </si>
  <si>
    <t>721140802</t>
  </si>
  <si>
    <t>Demontáž potrubia z liatinových rúr odpadového alebo dažďového do DN 100,  -0,01492t</t>
  </si>
  <si>
    <t>-748940865</t>
  </si>
  <si>
    <t>"LT50"     3,6</t>
  </si>
  <si>
    <t>"LT75"     2,5+1,35+1,45+0,35</t>
  </si>
  <si>
    <t>"LT100"  4,9+0,75+6,0+4,15+1,2+0,75+0,75+0,75+0,25+0,25+3,35+2,05</t>
  </si>
  <si>
    <t>721140806</t>
  </si>
  <si>
    <t>Demontáž potrubia z liatinových rúr odpadového alebo dažďového nad 100 do DN 200,  -0,03065t</t>
  </si>
  <si>
    <t>-1415802486</t>
  </si>
  <si>
    <t>"LT150"     3,5</t>
  </si>
  <si>
    <t>"LT200"     4,0</t>
  </si>
  <si>
    <t>721171106</t>
  </si>
  <si>
    <t>Potrubie z PVC - U odpadové ležaté hrdlové D 50 x1, 8</t>
  </si>
  <si>
    <t>-1652128414</t>
  </si>
  <si>
    <t>721171107</t>
  </si>
  <si>
    <t>Potrubie z PVC - U odpadové ležaté hrdlové D 75x1, 8</t>
  </si>
  <si>
    <t>1171478336</t>
  </si>
  <si>
    <t>721171109</t>
  </si>
  <si>
    <t>Potrubie z PVC - U odpadové ležaté hrdlové D 110x2, 2</t>
  </si>
  <si>
    <t>-1064686525</t>
  </si>
  <si>
    <t>25,15         "výmena za LT</t>
  </si>
  <si>
    <t xml:space="preserve">8,0             "nové od podlahového vpustu </t>
  </si>
  <si>
    <t>721171112</t>
  </si>
  <si>
    <t>Potrubie z PVC - U odpadové ležaté hrdlové D 160x3, 9</t>
  </si>
  <si>
    <t>-1849220423</t>
  </si>
  <si>
    <t>721171113</t>
  </si>
  <si>
    <t>Potrubie z PVC - U odpadové ležaté hrdlové D 200x4, 9</t>
  </si>
  <si>
    <t>1857543811</t>
  </si>
  <si>
    <t>721172342</t>
  </si>
  <si>
    <t>Montáž prechodu HT potrubia na liatinu DN 50</t>
  </si>
  <si>
    <t>1121018238</t>
  </si>
  <si>
    <t>286540018400</t>
  </si>
  <si>
    <t>Prechod z liatinu na HT DN 50, bez tesnenia GA, PP systém pre beztlakový rozvod vnútorného odpadu, PIPELIFE</t>
  </si>
  <si>
    <t>1819290122</t>
  </si>
  <si>
    <t>721172345</t>
  </si>
  <si>
    <t>Montáž prechodu HT potrubia na liatinu DN 70</t>
  </si>
  <si>
    <t>353386821</t>
  </si>
  <si>
    <t>286540018500</t>
  </si>
  <si>
    <t>Prechod z liatinu na HT DN 70, bez tesnenia GA, PP systém pre beztlakový rozvod vnútorného odpadu, PIPELIFE</t>
  </si>
  <si>
    <t>-2057287150</t>
  </si>
  <si>
    <t>721172348</t>
  </si>
  <si>
    <t>Montáž prechodu HT potrubia na liatinu DN 100</t>
  </si>
  <si>
    <t>-571653817</t>
  </si>
  <si>
    <t>286540018600</t>
  </si>
  <si>
    <t>Prechod z liatinu na HT DN 100, bez tesnenia GA, PP systém pre beztlakový rozvod vnútorného odpadu, PIPELIFE</t>
  </si>
  <si>
    <t>766307535</t>
  </si>
  <si>
    <t>721213012</t>
  </si>
  <si>
    <t>Montáž podlahového vpustu s vodorovným odtokom pivničného DN 110</t>
  </si>
  <si>
    <t>-246303363</t>
  </si>
  <si>
    <t>286630047200</t>
  </si>
  <si>
    <t>Pivničný podlahový vpust, HL71G, (2,7 l/s), horizontálny odtok DN 110, plastový rám 170x240 mm, mriežka liatinová 155x225 mm, ABS</t>
  </si>
  <si>
    <t>875853438</t>
  </si>
  <si>
    <t>721290111</t>
  </si>
  <si>
    <t>Ostatné - skúška tesnosti kanalizácie v objektoch vodou do DN 125</t>
  </si>
  <si>
    <t>2029729219</t>
  </si>
  <si>
    <t>721290112</t>
  </si>
  <si>
    <t>Ostatné - skúška tesnosti kanalizácie v objektoch vodou DN 150 alebo DN 200</t>
  </si>
  <si>
    <t>685546756</t>
  </si>
  <si>
    <t>721290821</t>
  </si>
  <si>
    <t>Vnútrostav. premiestnenie vybúraných hmôt vnútor. kanal. vodorovne do 100 m z budov vysokých do 6 m</t>
  </si>
  <si>
    <t>-1345236721</t>
  </si>
  <si>
    <t>998721201</t>
  </si>
  <si>
    <t>Presun hmôt pre vnútornú kanalizáciu v objektoch výšky do 6 m</t>
  </si>
  <si>
    <t>-1470517483</t>
  </si>
  <si>
    <t>722130214</t>
  </si>
  <si>
    <t>Potrubie z oceľ.rúr pozink.bezšvík.bežných-11 353.0, 10 004.0 zvarov. bežných-11 343.00 DN 32</t>
  </si>
  <si>
    <t>495499328</t>
  </si>
  <si>
    <t>722130802</t>
  </si>
  <si>
    <t>Demontáž potrubia z oceľových rúrok závitových nad 25 do DN 40,  -0,00497t</t>
  </si>
  <si>
    <t>886126336</t>
  </si>
  <si>
    <t>722130803</t>
  </si>
  <si>
    <t>Demontáž potrubia z oceľových rúrok závitových nad 40 do DN 50,  -0,00670t</t>
  </si>
  <si>
    <t>1614299832</t>
  </si>
  <si>
    <t>722221025</t>
  </si>
  <si>
    <t>Montáž guľového kohúta závitového priameho pre vodu G 5/4</t>
  </si>
  <si>
    <t>1034178852</t>
  </si>
  <si>
    <t>551110014000</t>
  </si>
  <si>
    <t>Guľový uzáver pre vodu Perfecta, 5/4" FF, páčka, niklovaná mosadz, IVAR</t>
  </si>
  <si>
    <t>1707352583</t>
  </si>
  <si>
    <t>722290821</t>
  </si>
  <si>
    <t>Vnútrostav. premiestnenie vybúraných hmôt vnútorný vodovod vodorovne do 100 m z budov vys. do 6 m</t>
  </si>
  <si>
    <t>-846426338</t>
  </si>
  <si>
    <t>-1136720744</t>
  </si>
  <si>
    <t>724</t>
  </si>
  <si>
    <t>Zdravotechnika - strojné vybavenie</t>
  </si>
  <si>
    <t>724149101</t>
  </si>
  <si>
    <t>Montáž čerpadla vodovodného ponorného na pitnu vodu, bez potrubia a príslušenstva</t>
  </si>
  <si>
    <t>-1674463421</t>
  </si>
  <si>
    <t>60122637</t>
  </si>
  <si>
    <t>VERTY NOVA 400 M Ponorné kalové čerpadlo *AD*</t>
  </si>
  <si>
    <t>-1218779483</t>
  </si>
  <si>
    <t>998724201</t>
  </si>
  <si>
    <t>Presun hmôt pre strojné vybavenie v objektoch výšky do 6 m</t>
  </si>
  <si>
    <t>1378429408</t>
  </si>
  <si>
    <t>06 - PO  - III.etapa</t>
  </si>
  <si>
    <t xml:space="preserve">    3 - Zvislé a kompletné konštrukcie</t>
  </si>
  <si>
    <t xml:space="preserve">    766 - Konštrukcie stolárske</t>
  </si>
  <si>
    <t xml:space="preserve">    99 - Presun hmôt HSV</t>
  </si>
  <si>
    <t xml:space="preserve">Mimostav. doprava   </t>
  </si>
  <si>
    <t xml:space="preserve">Územná prirážka   </t>
  </si>
  <si>
    <t xml:space="preserve">Prev. vplyvy   </t>
  </si>
  <si>
    <t>Zvislé a kompletné konštrukcie</t>
  </si>
  <si>
    <t>317165129</t>
  </si>
  <si>
    <t>Prekladový trámec YTONG šírky 150 mm, výšky 124 mm, dĺžky 3000 mm</t>
  </si>
  <si>
    <t>1029633424</t>
  </si>
  <si>
    <t xml:space="preserve">2   </t>
  </si>
  <si>
    <t>340238267</t>
  </si>
  <si>
    <t>Zamurovanie otvorov plochy od 0,25 do 1 m2 tvárnicami PORFIX (300x500x250)</t>
  </si>
  <si>
    <t>-263415512</t>
  </si>
  <si>
    <t xml:space="preserve">2,76*0,20   </t>
  </si>
  <si>
    <t>766</t>
  </si>
  <si>
    <t>Konštrukcie stolárske</t>
  </si>
  <si>
    <t>766669119</t>
  </si>
  <si>
    <t>Montáž samozatvárača pre dverné krídla s hmotnosťou nad 50 kg</t>
  </si>
  <si>
    <t>-915025961</t>
  </si>
  <si>
    <t>549170000500</t>
  </si>
  <si>
    <t>Samozatvárač dverí do 60 kg hydraulický, rozmer 173x85,5x76 mm, pre dvere šírky max. 900 mm</t>
  </si>
  <si>
    <t>-581232430</t>
  </si>
  <si>
    <t>998766201</t>
  </si>
  <si>
    <t>Presun hmot pre konštrukcie stolárske v objektoch výšky do 6 m</t>
  </si>
  <si>
    <t>-973379338</t>
  </si>
  <si>
    <t>612401391</t>
  </si>
  <si>
    <t>Omietka jednotlivých malých plôch vnútorných stien akoukoľvek maltou nad 0, 25 do 1 m2</t>
  </si>
  <si>
    <t>1848771601</t>
  </si>
  <si>
    <t>612425931</t>
  </si>
  <si>
    <t>Omietka vápenná vnútorného ostenia okenného alebo dverného štuková</t>
  </si>
  <si>
    <t>1400460477</t>
  </si>
  <si>
    <t xml:space="preserve">2*(2*1,97+0,80+2*0,10)*0,10   </t>
  </si>
  <si>
    <t xml:space="preserve">2*(2*2,05+1,75+2*0,10)*0,10   </t>
  </si>
  <si>
    <t xml:space="preserve">Súčet   </t>
  </si>
  <si>
    <t>62799R</t>
  </si>
  <si>
    <t>Utesnenie prestupov</t>
  </si>
  <si>
    <t>kpl</t>
  </si>
  <si>
    <t>-1974993107</t>
  </si>
  <si>
    <t>968061125</t>
  </si>
  <si>
    <t>Vyvesenie dreveného dverného krídla do suti plochy do 2 m2, -0,02400t</t>
  </si>
  <si>
    <t>1677162333</t>
  </si>
  <si>
    <t>968071125</t>
  </si>
  <si>
    <t>Vyvesenie kovového dverného krídla do suti plochy do 2 m2</t>
  </si>
  <si>
    <t>808269393</t>
  </si>
  <si>
    <t>968072455</t>
  </si>
  <si>
    <t>Vybúranie kovových dverových zárubní plochy do 2 m2,  -0,07600t</t>
  </si>
  <si>
    <t>2065411</t>
  </si>
  <si>
    <t xml:space="preserve">0,80*1,97   </t>
  </si>
  <si>
    <t>968072456</t>
  </si>
  <si>
    <t>Vybúranie kovových dverových zárubní plochy nad 2 m2,  -0,06300t</t>
  </si>
  <si>
    <t>-20452576</t>
  </si>
  <si>
    <t xml:space="preserve">1,75*2,05   </t>
  </si>
  <si>
    <t>971033241</t>
  </si>
  <si>
    <t>Vybúranie otvoru v murive tehl. plochy do 0,0225 m2 hr. do 300 mm,  -0,00800t</t>
  </si>
  <si>
    <t>-1474138743</t>
  </si>
  <si>
    <t xml:space="preserve">2,00"10/10 cm   </t>
  </si>
  <si>
    <t>971033341</t>
  </si>
  <si>
    <t>Vybúranie otvoru v murive tehl. plochy do 0,09 m2 hr. do 300 mm,  -0,05700t</t>
  </si>
  <si>
    <t>1024754162</t>
  </si>
  <si>
    <t xml:space="preserve">2,00" priem 20 cm   </t>
  </si>
  <si>
    <t xml:space="preserve">1,00"40/20 cm   </t>
  </si>
  <si>
    <t>971033541</t>
  </si>
  <si>
    <t>Vybúranie otvorov v murive tehl. plochy do 1 m2 hr. do 300 mm,  -1,87500t</t>
  </si>
  <si>
    <t>-489871771</t>
  </si>
  <si>
    <t xml:space="preserve">2,76*0,20*0,30   </t>
  </si>
  <si>
    <t>974031664</t>
  </si>
  <si>
    <t>Vysekávanie rýh v tehl. murive pre vťahov. nosníkov hĺbke do 150 mm,  -0,04200t</t>
  </si>
  <si>
    <t>996102863</t>
  </si>
  <si>
    <t xml:space="preserve">2*3,00   </t>
  </si>
  <si>
    <t>-2080426637</t>
  </si>
  <si>
    <t>1949631994</t>
  </si>
  <si>
    <t>-1544124418</t>
  </si>
  <si>
    <t>979082121</t>
  </si>
  <si>
    <t>Vnútrostavenisková doprava sutiny a vybúraných hmôt za každých ďalších 5 m</t>
  </si>
  <si>
    <t>-1631440554</t>
  </si>
  <si>
    <t>639917407</t>
  </si>
  <si>
    <t>Presun hmôt HSV</t>
  </si>
  <si>
    <t>999281111</t>
  </si>
  <si>
    <t>Presun hmôt pre opravy a údržbu objektov vrátane vonkajších plášťov výšky do 25 m</t>
  </si>
  <si>
    <t>-39454316</t>
  </si>
  <si>
    <t>767657521</t>
  </si>
  <si>
    <t>Montáž vrát - protipožiarnych uzáverov, výšky do 1970 mm</t>
  </si>
  <si>
    <t>-847543315</t>
  </si>
  <si>
    <t>553R</t>
  </si>
  <si>
    <t>Dvere kovové jednokrídlové protipožiarne so zárubňou 800/1970 - EW30D1-C - s kovaním</t>
  </si>
  <si>
    <t>181276866</t>
  </si>
  <si>
    <t>767657522</t>
  </si>
  <si>
    <t>Montáž vrát - protipožiarnych uzáverov, výšky nad 1970 do 2200 mm</t>
  </si>
  <si>
    <t>-1037896903</t>
  </si>
  <si>
    <t>553R2</t>
  </si>
  <si>
    <t>Dvere kovové dvojkrídlové protipožiarne so zárubňou 1750/2050 - EW30D1-C - s kovaním</t>
  </si>
  <si>
    <t>-24219972</t>
  </si>
  <si>
    <t>998767201</t>
  </si>
  <si>
    <t>Presun hmôt pre kovové stavebné doplnkové konštrukcie v objektoch výšky do 6 m</t>
  </si>
  <si>
    <t>-1148464699</t>
  </si>
  <si>
    <t>07 - Zabránenie presaku spodnej vody do kotolne  - III.etapa</t>
  </si>
  <si>
    <t>611461113</t>
  </si>
  <si>
    <t>Príprava vnútorného podkladu stropov BAUMIT, penetračný náter Baumit Grund</t>
  </si>
  <si>
    <t xml:space="preserve">"kotolňa"   35,17   </t>
  </si>
  <si>
    <t xml:space="preserve">"strojovňa"   66,60   </t>
  </si>
  <si>
    <t>611461114</t>
  </si>
  <si>
    <t>Príprava vnútorného podkladu stropov BAUMIT, Regulátor nasiakavosti (Baumit SaugAusgleich)</t>
  </si>
  <si>
    <t>611461136</t>
  </si>
  <si>
    <t>Vnútorná omietka stropov BAUMIT, vápennocementová, strojné miešanie, ručné nanášanie, MVR Uni, hr. 8 mm</t>
  </si>
  <si>
    <t>611461184</t>
  </si>
  <si>
    <t>Vnútorná omietka stropov štuková BAUMIT, strojné miešanie, ručné nanášanie, VivaRenova, hr. 3 mm</t>
  </si>
  <si>
    <t>6124624R3</t>
  </si>
  <si>
    <t>Sanačná omietka stien SIKASEAL 210 MIGRATING, hr. 4 mm</t>
  </si>
  <si>
    <t xml:space="preserve">"strojovňa"   (5,88+8,775+12,300+0,30*4+2,55)*3,78   </t>
  </si>
  <si>
    <t xml:space="preserve">"odpočet dverí"   -3*0,90*2,05   </t>
  </si>
  <si>
    <t xml:space="preserve">"prípočet ostení"   (2,05*2+0,90)*0,225   </t>
  </si>
  <si>
    <t xml:space="preserve">"odpočet vrát"   -1,45*1,97   </t>
  </si>
  <si>
    <t xml:space="preserve">"prípočet ostení"   (2,05*2+1,45)*0,35   </t>
  </si>
  <si>
    <t xml:space="preserve">"kotolňa"   (6,075+0,25*2+3,575)*3,78   </t>
  </si>
  <si>
    <t xml:space="preserve">"odpočet okien"   -1,26*3,15*2   </t>
  </si>
  <si>
    <t xml:space="preserve">"prípočet ostení"   (1,26+3,15*2)*0,25*2   </t>
  </si>
  <si>
    <t xml:space="preserve">"dvor"   (1,485+3,10+0,445+0,595+0,68+0,68+0,595+0,445+0,85+0,715+1,87+1,30)*2,50   </t>
  </si>
  <si>
    <t>612465113</t>
  </si>
  <si>
    <t>Príprava vnútorného podkladu stien BAUMIT, penetračný náter Baumit Grund</t>
  </si>
  <si>
    <t xml:space="preserve">"strojovňa"   (6,23+0,20*2+0,185*2+6,62-0,185+0,15*2)*3,78   </t>
  </si>
  <si>
    <t xml:space="preserve">"odpočet dverí"   -0,90*2,05   </t>
  </si>
  <si>
    <t xml:space="preserve">"odpočet vrát"   -1,85*2,05   </t>
  </si>
  <si>
    <t xml:space="preserve">"kotolňa"   (5,015+6,27+1,06+2,695)*3,78   </t>
  </si>
  <si>
    <t>612465114</t>
  </si>
  <si>
    <t>Príprava vnútorného podkladu stien BAUMIT, Regulátor nasiakavosti (Baumit SaugAusgleich)</t>
  </si>
  <si>
    <t>612465136</t>
  </si>
  <si>
    <t>Vnútorná omietka stien BAUMIT, vápennocementová, strojné miešanie, ručné nanášanie, MVR Uni, hr. 10 mm</t>
  </si>
  <si>
    <t>612465183</t>
  </si>
  <si>
    <t>Vnútorná omietka stien štuková BAUMIT, strojné miešanie, ručné nanášanie, VivaExterior, hr. 3 mm</t>
  </si>
  <si>
    <t>632451507</t>
  </si>
  <si>
    <t>Opravná a vyrovnávacia hmota Baumit Flexbeton, vo vonkajších aj vnútorných priestoroch, hr. 20 mm</t>
  </si>
  <si>
    <t>978011191</t>
  </si>
  <si>
    <t>Otlčenie omietok stropov vnútorných vápenných alebo vápennocementových v rozsahu do 100 %,  -0,05000t</t>
  </si>
  <si>
    <t>978013191</t>
  </si>
  <si>
    <t>Otlčenie omietok stien vnútorných vápenných alebo vápennocementových v rozsahu do 100 %,  -0,04600t</t>
  </si>
  <si>
    <t xml:space="preserve">"strojovňa nad obkladom"   (5,88+8,775+12,300+0,30*4+2,55)*(3,78-2,65)   </t>
  </si>
  <si>
    <t xml:space="preserve">"strojovňa zvyšok"   (6,23+0,20*2+0,185*2+6,62-0,185+0,15*2)*3,78   </t>
  </si>
  <si>
    <t xml:space="preserve">"kotolňa"   (5,015+6,27+6,075+0,25*2+6,27+1,05+2,695)*3,78   </t>
  </si>
  <si>
    <t>978059531</t>
  </si>
  <si>
    <t>Odsekanie a odobratie obkladov stien z obkladačiek vnútorných vrátane podkladovej omietky nad 2 m2,  -0,06800t</t>
  </si>
  <si>
    <t xml:space="preserve">(5,88+8,775+12,300+0,30*4+2,55)*2,65   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</si>
  <si>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</si>
  <si>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</si>
  <si>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</si>
  <si>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</si>
  <si>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979011131</t>
  </si>
  <si>
    <t>Zvislá doprava sutiny po schodoch ručne do 3,5 m</t>
  </si>
  <si>
    <t>979011141</t>
  </si>
  <si>
    <t>Príplatok za každých ďalších 3,5 m</t>
  </si>
  <si>
    <t>979089612</t>
  </si>
  <si>
    <t>Poplatok za skladovanie - iné odpady zo stavieb a demolácií (17 09), ostatné</t>
  </si>
  <si>
    <t>998011002</t>
  </si>
  <si>
    <t>Presun hmôt pre budovy (801, 803, 812), zvislá konštr. z tehál, tvárnic, z kovu výšky do 12 m</t>
  </si>
  <si>
    <t>784410010</t>
  </si>
  <si>
    <t>Oblepenie vypínačov, zásuviek páskou výšky do 3,80 m</t>
  </si>
  <si>
    <t xml:space="preserve">"odhad" 12   </t>
  </si>
  <si>
    <t>784410120</t>
  </si>
  <si>
    <t>Penetrovanie jednonásobné hrubozrnných, savých podkladov výšky do 3,80 m</t>
  </si>
  <si>
    <t xml:space="preserve">"dtto MVR UNI"   97,493   </t>
  </si>
  <si>
    <t>784410500</t>
  </si>
  <si>
    <t>Prebrúsenie a oprášenie jemnozrnných povrchov výšky do 3,80 m</t>
  </si>
  <si>
    <t>784410600</t>
  </si>
  <si>
    <t>Vyrovnanie trhlín a nerovností na jemnozrnných povrchoch výšky do 3,80 m</t>
  </si>
  <si>
    <t>784411301</t>
  </si>
  <si>
    <t>Pačokovanie vápenným mliekom jednonásobné jemnozrnných podkladov výšky do 3,80 m</t>
  </si>
  <si>
    <t>784418012</t>
  </si>
  <si>
    <t>Zakrývanie podláh a zariadení papierom v miestnostiach alebo na schodisku</t>
  </si>
  <si>
    <t>784452263</t>
  </si>
  <si>
    <t>Maľby z maliarskych zmesí Primalex, Farmal, ručne nanášané jednonásobné základné na podklad hrubozrnný  výšky do 3,80 m</t>
  </si>
  <si>
    <t xml:space="preserve">"MVR UNI"   97,493   </t>
  </si>
  <si>
    <t xml:space="preserve">"SIKA"   176,85   </t>
  </si>
  <si>
    <t xml:space="preserve">"strop" 101,77   </t>
  </si>
  <si>
    <t>784452373</t>
  </si>
  <si>
    <t>Maľby z maliarskych zmesí Primalex, Farmal, ručne nanášané tónované dvojnásobné na hrubozrnný podklad výšky do 3,80 m</t>
  </si>
  <si>
    <t>921</t>
  </si>
  <si>
    <t>Rúrka elektroinšt. ohybná kovová "Kopex", uložená voľne alebo pod omietkou typ 2416, 16 mm</t>
  </si>
  <si>
    <t>345</t>
  </si>
  <si>
    <t>3450509200</t>
  </si>
  <si>
    <t>I-Spojka SM 16 sivá</t>
  </si>
  <si>
    <t>3450710200</t>
  </si>
  <si>
    <t>Rúrka FXP 16</t>
  </si>
  <si>
    <t>210010101</t>
  </si>
  <si>
    <t>Lišta elektroinšt. z PH vč. spojok, ohybov, rohov, bez krabíc, uložená pevne typ L 20 preťahovací</t>
  </si>
  <si>
    <t>3451206100</t>
  </si>
  <si>
    <t>Lista L 20</t>
  </si>
  <si>
    <t>210110101</t>
  </si>
  <si>
    <t>Spínač koncový (dverový) vč. zapojenia KS6 - kontakt 0/1-1/0</t>
  </si>
  <si>
    <t>429</t>
  </si>
  <si>
    <t>42970004251</t>
  </si>
  <si>
    <t>snímač   teploty</t>
  </si>
  <si>
    <t>42970004256</t>
  </si>
  <si>
    <t>snímač   teploty priestorový</t>
  </si>
  <si>
    <t>210860201</t>
  </si>
  <si>
    <t>Kábel pre riadiace a automatizačné systémy elektrární voľne uložený JYTY s Al fóliou 2x1 mm</t>
  </si>
  <si>
    <t>341</t>
  </si>
  <si>
    <t>3410306000</t>
  </si>
  <si>
    <t>Kábel oznamovací medený JYTY 02Ax1</t>
  </si>
  <si>
    <t>HZS</t>
  </si>
  <si>
    <t>Práca montéra pri odpojení zariadenia od siete</t>
  </si>
  <si>
    <t>Nešpecifikované práce</t>
  </si>
  <si>
    <t>Celkom</t>
  </si>
  <si>
    <t>210010105</t>
  </si>
  <si>
    <t>Lišta elektroinšt. z PH vč. spojok, ohybov, rohov, bez krabíc, uložená pevne typ V 43 vkladací</t>
  </si>
  <si>
    <t>3451307101</t>
  </si>
  <si>
    <t>Žľab  100/60 drat</t>
  </si>
  <si>
    <t>210010111</t>
  </si>
  <si>
    <t>Lišta elektroinšt. z PVC 40x40 , uložená pevne vkladacia</t>
  </si>
  <si>
    <t>3451307800</t>
  </si>
  <si>
    <t>Žľab  40D40 kompl.EIP</t>
  </si>
  <si>
    <t>210010112</t>
  </si>
  <si>
    <t>Lišta elektroinšt. z PVC 30x30 , uložená pevne vkladacia</t>
  </si>
  <si>
    <t>3451305301</t>
  </si>
  <si>
    <t>Žľab  30/30 L=3m 9003 biela</t>
  </si>
  <si>
    <t>210010113</t>
  </si>
  <si>
    <t>Lišta elektroinšt. z PVC 24x22 , uložená pevne vkladacia</t>
  </si>
  <si>
    <t>3451305100</t>
  </si>
  <si>
    <t>Žľab  24/22 L=2m</t>
  </si>
  <si>
    <t>210010351</t>
  </si>
  <si>
    <t>Škatuľová rozvodka z lisov. izolantu vč. ukončenia káblov a zapojenia vodičov typ 6455-11 do 4 mm2</t>
  </si>
  <si>
    <t>3450927500</t>
  </si>
  <si>
    <t>Krabica 6455-12 acid</t>
  </si>
  <si>
    <t>210010502</t>
  </si>
  <si>
    <t>Osadenie lustrovej svorky vč. zapojenia do 3 x 4</t>
  </si>
  <si>
    <t>3450612900</t>
  </si>
  <si>
    <t>Svorka 6311-07</t>
  </si>
  <si>
    <t>210100259</t>
  </si>
  <si>
    <t>Ukončenie celoplastových káblov zmrašť. záklopkou alebo páskou do 5 x 10 mm2</t>
  </si>
  <si>
    <t>343</t>
  </si>
  <si>
    <t>3438150510</t>
  </si>
  <si>
    <t>izolačná páska čierna 10m x 19mm  typ:  FEK10</t>
  </si>
  <si>
    <t>3438153000</t>
  </si>
  <si>
    <t>izolačná páska zeleno-žltá 10m x 19mm  typ:  ZS10</t>
  </si>
  <si>
    <t>210110001</t>
  </si>
  <si>
    <t>Spínač nástenný pre prostredie obyčajné alebo vlhké vč. zapojenia jednopólový - radenie 1</t>
  </si>
  <si>
    <t>3450201000</t>
  </si>
  <si>
    <t>L-Spínač EP LUX c.1 IP44 PO</t>
  </si>
  <si>
    <t>4297000420</t>
  </si>
  <si>
    <t>Snímač DHP 4 M</t>
  </si>
  <si>
    <t>42970004220</t>
  </si>
  <si>
    <t>Snímač DHP 4 CO</t>
  </si>
  <si>
    <t>4297000425</t>
  </si>
  <si>
    <t>Tlakový snímač   DTS 604  snímač</t>
  </si>
  <si>
    <t>42970004271</t>
  </si>
  <si>
    <t>Tlakový spínač</t>
  </si>
  <si>
    <t>4297000412</t>
  </si>
  <si>
    <t>zaplavova elektroda</t>
  </si>
  <si>
    <t>42970004255</t>
  </si>
  <si>
    <t>Hladinový snímač</t>
  </si>
  <si>
    <t>348</t>
  </si>
  <si>
    <t>3480125700</t>
  </si>
  <si>
    <t>Svietidlooptická signalizácia výskyt CO, 100W, IP44</t>
  </si>
  <si>
    <t>42970004242</t>
  </si>
  <si>
    <t>Elektromagnetický ventil doplnenie ÚK</t>
  </si>
  <si>
    <t>42970004254</t>
  </si>
  <si>
    <t>Servo ovl.</t>
  </si>
  <si>
    <t>42970004253</t>
  </si>
  <si>
    <t>Vizualizácia 1 okruhu</t>
  </si>
  <si>
    <t>210111031</t>
  </si>
  <si>
    <t>Domová zásuvka v krabici pre vonkajšie prostredie 10/16 A 250 V 2P + Z</t>
  </si>
  <si>
    <t>3450330200</t>
  </si>
  <si>
    <t>Zásuvka 5517-2750</t>
  </si>
  <si>
    <t>210111103</t>
  </si>
  <si>
    <t>Priemyslová zásuvka CEE 220 V, 380 V, 500 V, vč. zapojenia, typ CZ 1643, 1645, H, S, Z 3P + Z</t>
  </si>
  <si>
    <t>3450337800</t>
  </si>
  <si>
    <t>Zásuvka CZ  1645</t>
  </si>
  <si>
    <t>210120451</t>
  </si>
  <si>
    <t>Istič vzduchový vč.zapojenia trojpólový do 25 A bez krytu</t>
  </si>
  <si>
    <t>358</t>
  </si>
  <si>
    <t>3580619500</t>
  </si>
  <si>
    <t>EATON -Istič LH- 32/3/C</t>
  </si>
  <si>
    <t>210140201</t>
  </si>
  <si>
    <t>Ovládač pomocných obvodov s priečelnou doskou vč. zapojenia jednotlačidlový</t>
  </si>
  <si>
    <t>3458010880</t>
  </si>
  <si>
    <t>Tlačítko nízke, nepriehľadné, s aretáciou červená</t>
  </si>
  <si>
    <t>210190003</t>
  </si>
  <si>
    <t>Montáž oceľolechovej rozvodnice do váhy 100 kg</t>
  </si>
  <si>
    <t>357</t>
  </si>
  <si>
    <t>3570164400</t>
  </si>
  <si>
    <t>Rozvádzač RKOT-</t>
  </si>
  <si>
    <t>210200043</t>
  </si>
  <si>
    <t>Svietidlo žiarovkové - typ 213 20 01 - 25+25 W, núdzové a orient. bez pruhu</t>
  </si>
  <si>
    <t>3480222800</t>
  </si>
  <si>
    <t>Svietidlo PIKOLUX 9W</t>
  </si>
  <si>
    <t>210201042</t>
  </si>
  <si>
    <t>Svietidlo žiarivkové - typ 231 61 40 - 2 x 40 W,strop né, vaničkové</t>
  </si>
  <si>
    <t>3480010016</t>
  </si>
  <si>
    <t>EL5n  Svietidlo TECTON 1/54 W + NÚDZOVý MODUL</t>
  </si>
  <si>
    <t>210201073</t>
  </si>
  <si>
    <t>Svietidlo žiarivkové - typ 531 15 01 - 2 x 40 W, včít. rúrk.záves.s kr abicou</t>
  </si>
  <si>
    <t>347</t>
  </si>
  <si>
    <t>3470301000</t>
  </si>
  <si>
    <t>Trubica 36W 120cm</t>
  </si>
  <si>
    <t>3480116000</t>
  </si>
  <si>
    <t>Sviet.AMI PSPS PS 2x36W IP54</t>
  </si>
  <si>
    <t>3481201600</t>
  </si>
  <si>
    <t>Starter TESLA 25-65W</t>
  </si>
  <si>
    <t>210220022</t>
  </si>
  <si>
    <t>Uzemňovacie vedenie v zemi včít. svoriek,prepojenia, izolácie spojov FeZn D 8 - 10 mm</t>
  </si>
  <si>
    <t>156</t>
  </si>
  <si>
    <t>1561523500</t>
  </si>
  <si>
    <t>Drôt pozinkovaný mäkký 11343 d10.00mm</t>
  </si>
  <si>
    <t>kg</t>
  </si>
  <si>
    <t>354</t>
  </si>
  <si>
    <t>3540406800</t>
  </si>
  <si>
    <t>HR-Svorka SS</t>
  </si>
  <si>
    <t>210220321</t>
  </si>
  <si>
    <t>Svorka na potrub."Bernard" včít. pásika(bez vodiča a prípoj. vodiča)</t>
  </si>
  <si>
    <t>3540201700</t>
  </si>
  <si>
    <t>Svorka BARNARD+ medený pásik dĺžky 750mm</t>
  </si>
  <si>
    <t>Kus</t>
  </si>
  <si>
    <t>210220325</t>
  </si>
  <si>
    <t>Svorka na ekvipotenciálnu prípojnicu</t>
  </si>
  <si>
    <t>3540201900</t>
  </si>
  <si>
    <t>Svorkovnica EPS+OBO</t>
  </si>
  <si>
    <t>210220452</t>
  </si>
  <si>
    <t>Ochranné pospájanie v práčovniach, kúpeľniach, pevne uložené Cu 4-16mm2</t>
  </si>
  <si>
    <t>3410403400</t>
  </si>
  <si>
    <t>Vodič medený CY 06   zz</t>
  </si>
  <si>
    <t>3410405300</t>
  </si>
  <si>
    <t>Vodič medený CY 16   zz</t>
  </si>
  <si>
    <t>3410405900</t>
  </si>
  <si>
    <t>Vodič medený CY 25   zz</t>
  </si>
  <si>
    <t>210800105</t>
  </si>
  <si>
    <t>Kábel uložený pod omietkou CYKY 3 x 1,5</t>
  </si>
  <si>
    <t>3410106300</t>
  </si>
  <si>
    <t>Kábel silový medený CYKY  3Cx01,5</t>
  </si>
  <si>
    <t>3410104300</t>
  </si>
  <si>
    <t>Kábel silový medený CYKY  3Ax01,5</t>
  </si>
  <si>
    <t>210800106</t>
  </si>
  <si>
    <t>Kábel uložený pod omietkou CYKY 3 x 2,5</t>
  </si>
  <si>
    <t>3410106500</t>
  </si>
  <si>
    <t>Kábel silový medený CYKY  3Cx02,5</t>
  </si>
  <si>
    <t>210800115</t>
  </si>
  <si>
    <t>Kábel uložený pod omietkou CYKY 5 x 1,5</t>
  </si>
  <si>
    <t>3410109200</t>
  </si>
  <si>
    <t>Kábel silový medený CYKY  5Cx01,5</t>
  </si>
  <si>
    <t>210810001</t>
  </si>
  <si>
    <t>Silový kábel 750 - 1000 V /mm2/ voľne uložený CYKY-CYKYm 750 V 2x1.5</t>
  </si>
  <si>
    <t>3410103000</t>
  </si>
  <si>
    <t>Kábel silový medený CYKY  2Ax01,5</t>
  </si>
  <si>
    <t>210810017</t>
  </si>
  <si>
    <t>Silový kábel 750 - 1000 V /mm2/ voľne uložený CYKY-CYKYm 750 V 5x4</t>
  </si>
  <si>
    <t>3410109400</t>
  </si>
  <si>
    <t>Kábel silový medený CYKY  5Cx04</t>
  </si>
  <si>
    <t>2108100171</t>
  </si>
  <si>
    <t>Silový kábel 750 - 1000 V /mm2/ voľne uložený CYKY-CYKYm 750 V 5x6</t>
  </si>
  <si>
    <t>3410109500</t>
  </si>
  <si>
    <t>Kábel silový medený CYKY  5Cx06</t>
  </si>
  <si>
    <t>210860203</t>
  </si>
  <si>
    <t>Kábel pre riadiace a automatizačné systémy elektrární voľne uložený JYTY s Al fóliou 7x1 mm</t>
  </si>
  <si>
    <t>3410306901</t>
  </si>
  <si>
    <t>Kábel oznamovací medený JYTY 05Cx1</t>
  </si>
  <si>
    <t>211140001</t>
  </si>
  <si>
    <t>Elektrická húkačka vr.zapojenia typ 32 150</t>
  </si>
  <si>
    <t>382</t>
  </si>
  <si>
    <t>3820900800</t>
  </si>
  <si>
    <t>Hukacka 4FE 60115 220V/50Hz</t>
  </si>
  <si>
    <t>R</t>
  </si>
  <si>
    <t>MV</t>
  </si>
  <si>
    <t>Murárske výpomoci</t>
  </si>
  <si>
    <t>PM</t>
  </si>
  <si>
    <t>Podružný materiál</t>
  </si>
  <si>
    <t>PPV</t>
  </si>
  <si>
    <t>Podiel pridružených výkonov</t>
  </si>
  <si>
    <t>Revízie  EZ</t>
  </si>
  <si>
    <t>HZS-0031</t>
  </si>
  <si>
    <t>Dodávka PC program v kotolni</t>
  </si>
  <si>
    <t>HZS-0032</t>
  </si>
  <si>
    <t>Dodávka PC v kotolni</t>
  </si>
  <si>
    <t>HZS-005</t>
  </si>
  <si>
    <t>Príprava ku komplexnému vyskúšaniu</t>
  </si>
  <si>
    <t>HZS-0091</t>
  </si>
  <si>
    <t>Demontáž a prepájacie práce EZ</t>
  </si>
  <si>
    <t>HZS-014</t>
  </si>
  <si>
    <t>Sekacie a buracie práce</t>
  </si>
  <si>
    <t>HZS-021</t>
  </si>
  <si>
    <t>Zapájanie MaR v kotolni</t>
  </si>
  <si>
    <t>HZS-022</t>
  </si>
  <si>
    <t>Inštalácia programu  MaR v kotolni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</si>
</sst>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%"/>
    <numFmt numFmtId="175" formatCode="dd\.mm\.yyyy"/>
    <numFmt numFmtId="176" formatCode="#,##0.00000"/>
    <numFmt numFmtId="177" formatCode="#,##0.000"/>
    <numFmt numFmtId="178" formatCode="#,##0.000;\-#,##0.000"/>
  </numFmts>
  <fonts count="103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10"/>
      <color indexed="63"/>
      <name val="Arial CE"/>
      <family val="0"/>
    </font>
    <font>
      <sz val="9"/>
      <color indexed="55"/>
      <name val="Arial CE"/>
      <family val="0"/>
    </font>
    <font>
      <b/>
      <sz val="10"/>
      <color indexed="63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8"/>
      <color indexed="12"/>
      <name val="Wingdings 2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10"/>
      <color indexed="56"/>
      <name val="Arial CE"/>
      <family val="0"/>
    </font>
    <font>
      <b/>
      <sz val="10"/>
      <color indexed="55"/>
      <name val="Arial CE"/>
      <family val="0"/>
    </font>
    <font>
      <b/>
      <sz val="8"/>
      <color indexed="55"/>
      <name val="Arial CE"/>
      <family val="0"/>
    </font>
    <font>
      <sz val="8"/>
      <name val="Segoe UI"/>
      <family val="2"/>
    </font>
    <font>
      <b/>
      <u val="single"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0"/>
      <color rgb="FF46464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8"/>
      <color theme="10"/>
      <name val="Wingdings 2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  <font>
      <b/>
      <sz val="10"/>
      <color rgb="FF00336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75" fillId="0" borderId="0" xfId="0" applyFont="1" applyAlignment="1">
      <alignment horizontal="left" vertical="center"/>
    </xf>
    <xf numFmtId="0" fontId="2" fillId="23" borderId="0" xfId="0" applyFont="1" applyFill="1" applyAlignment="1" applyProtection="1">
      <alignment horizontal="left" vertical="center"/>
      <protection locked="0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8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85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5" fillId="0" borderId="0" xfId="0" applyFont="1" applyAlignment="1">
      <alignment horizontal="right" vertical="center"/>
    </xf>
    <xf numFmtId="0" fontId="75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86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75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5" fillId="0" borderId="22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83" fillId="0" borderId="26" xfId="0" applyNumberFormat="1" applyFont="1" applyBorder="1" applyAlignment="1">
      <alignment horizontal="right" vertical="center"/>
    </xf>
    <xf numFmtId="4" fontId="83" fillId="0" borderId="0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vertical="center"/>
    </xf>
    <xf numFmtId="176" fontId="88" fillId="0" borderId="0" xfId="0" applyNumberFormat="1" applyFont="1" applyBorder="1" applyAlignment="1">
      <alignment vertical="center"/>
    </xf>
    <xf numFmtId="4" fontId="88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91" fillId="0" borderId="26" xfId="0" applyNumberFormat="1" applyFont="1" applyBorder="1" applyAlignment="1">
      <alignment horizontal="right" vertical="center"/>
    </xf>
    <xf numFmtId="4" fontId="91" fillId="0" borderId="0" xfId="0" applyNumberFormat="1" applyFont="1" applyBorder="1" applyAlignment="1">
      <alignment horizontal="right" vertical="center"/>
    </xf>
    <xf numFmtId="4" fontId="91" fillId="0" borderId="0" xfId="0" applyNumberFormat="1" applyFont="1" applyBorder="1" applyAlignment="1">
      <alignment vertical="center"/>
    </xf>
    <xf numFmtId="176" fontId="91" fillId="0" borderId="0" xfId="0" applyNumberFormat="1" applyFont="1" applyBorder="1" applyAlignment="1">
      <alignment vertical="center"/>
    </xf>
    <xf numFmtId="4" fontId="9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75" fillId="0" borderId="26" xfId="0" applyNumberFormat="1" applyFont="1" applyBorder="1" applyAlignment="1">
      <alignment horizontal="right" vertical="center"/>
    </xf>
    <xf numFmtId="4" fontId="75" fillId="0" borderId="0" xfId="0" applyNumberFormat="1" applyFont="1" applyBorder="1" applyAlignment="1">
      <alignment horizontal="right" vertical="center"/>
    </xf>
    <xf numFmtId="4" fontId="75" fillId="0" borderId="0" xfId="0" applyNumberFormat="1" applyFont="1" applyBorder="1" applyAlignment="1">
      <alignment vertical="center"/>
    </xf>
    <xf numFmtId="176" fontId="75" fillId="0" borderId="0" xfId="0" applyNumberFormat="1" applyFont="1" applyBorder="1" applyAlignment="1">
      <alignment vertical="center"/>
    </xf>
    <xf numFmtId="4" fontId="75" fillId="0" borderId="21" xfId="0" applyNumberFormat="1" applyFont="1" applyBorder="1" applyAlignment="1">
      <alignment vertical="center"/>
    </xf>
    <xf numFmtId="0" fontId="92" fillId="0" borderId="0" xfId="36" applyFont="1" applyAlignment="1">
      <alignment horizontal="center" vertical="center"/>
    </xf>
    <xf numFmtId="4" fontId="75" fillId="0" borderId="26" xfId="0" applyNumberFormat="1" applyFont="1" applyBorder="1" applyAlignment="1">
      <alignment vertical="center"/>
    </xf>
    <xf numFmtId="4" fontId="75" fillId="0" borderId="27" xfId="0" applyNumberFormat="1" applyFont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176" fontId="75" fillId="0" borderId="28" xfId="0" applyNumberFormat="1" applyFont="1" applyBorder="1" applyAlignment="1">
      <alignment vertical="center"/>
    </xf>
    <xf numFmtId="4" fontId="75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" fontId="77" fillId="23" borderId="0" xfId="0" applyNumberFormat="1" applyFont="1" applyFill="1" applyAlignment="1" applyProtection="1">
      <alignment vertical="center"/>
      <protection locked="0"/>
    </xf>
    <xf numFmtId="174" fontId="75" fillId="23" borderId="26" xfId="0" applyNumberFormat="1" applyFont="1" applyFill="1" applyBorder="1" applyAlignment="1" applyProtection="1">
      <alignment horizontal="center" vertical="center"/>
      <protection locked="0"/>
    </xf>
    <xf numFmtId="0" fontId="75" fillId="23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174" fontId="75" fillId="23" borderId="27" xfId="0" applyNumberFormat="1" applyFont="1" applyFill="1" applyBorder="1" applyAlignment="1" applyProtection="1">
      <alignment horizontal="center" vertical="center"/>
      <protection locked="0"/>
    </xf>
    <xf numFmtId="0" fontId="75" fillId="23" borderId="28" xfId="0" applyFont="1" applyFill="1" applyBorder="1" applyAlignment="1" applyProtection="1">
      <alignment horizontal="center" vertical="center"/>
      <protection locked="0"/>
    </xf>
    <xf numFmtId="0" fontId="87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4" fontId="87" fillId="34" borderId="0" xfId="0" applyNumberFormat="1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3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7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5" fontId="2" fillId="0" borderId="0" xfId="0" applyNumberFormat="1" applyFont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4" fontId="75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5" fillId="0" borderId="0" xfId="0" applyFont="1" applyAlignment="1" applyProtection="1">
      <alignment horizontal="right" vertical="center"/>
      <protection locked="0"/>
    </xf>
    <xf numFmtId="174" fontId="75" fillId="0" borderId="0" xfId="0" applyNumberFormat="1" applyFont="1" applyAlignment="1" applyProtection="1">
      <alignment horizontal="right" vertical="center"/>
      <protection locked="0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75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75" fillId="0" borderId="14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 applyProtection="1">
      <alignment horizontal="right" vertical="center"/>
      <protection locked="0"/>
    </xf>
    <xf numFmtId="0" fontId="8" fillId="34" borderId="0" xfId="0" applyFont="1" applyFill="1" applyAlignment="1">
      <alignment horizontal="right" vertical="center"/>
    </xf>
    <xf numFmtId="0" fontId="95" fillId="0" borderId="0" xfId="0" applyFont="1" applyAlignment="1">
      <alignment horizontal="left" vertical="center"/>
    </xf>
    <xf numFmtId="4" fontId="87" fillId="0" borderId="0" xfId="0" applyNumberFormat="1" applyFont="1" applyAlignment="1" applyProtection="1">
      <alignment vertical="center"/>
      <protection locked="0"/>
    </xf>
    <xf numFmtId="0" fontId="76" fillId="0" borderId="12" xfId="0" applyFont="1" applyBorder="1" applyAlignment="1">
      <alignment vertical="center"/>
    </xf>
    <xf numFmtId="0" fontId="76" fillId="0" borderId="28" xfId="0" applyFont="1" applyBorder="1" applyAlignment="1">
      <alignment horizontal="left" vertical="center"/>
    </xf>
    <xf numFmtId="0" fontId="76" fillId="0" borderId="28" xfId="0" applyFont="1" applyBorder="1" applyAlignment="1">
      <alignment vertical="center"/>
    </xf>
    <xf numFmtId="4" fontId="76" fillId="0" borderId="28" xfId="0" applyNumberFormat="1" applyFont="1" applyBorder="1" applyAlignment="1" applyProtection="1">
      <alignment vertical="center"/>
      <protection locked="0"/>
    </xf>
    <xf numFmtId="4" fontId="76" fillId="0" borderId="28" xfId="0" applyNumberFormat="1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28" xfId="0" applyFont="1" applyBorder="1" applyAlignment="1">
      <alignment horizontal="left" vertical="center"/>
    </xf>
    <xf numFmtId="0" fontId="77" fillId="0" borderId="28" xfId="0" applyFont="1" applyBorder="1" applyAlignment="1">
      <alignment vertical="center"/>
    </xf>
    <xf numFmtId="4" fontId="77" fillId="0" borderId="28" xfId="0" applyNumberFormat="1" applyFont="1" applyBorder="1" applyAlignment="1" applyProtection="1">
      <alignment vertical="center"/>
      <protection locked="0"/>
    </xf>
    <xf numFmtId="4" fontId="77" fillId="0" borderId="28" xfId="0" applyNumberFormat="1" applyFont="1" applyBorder="1" applyAlignment="1">
      <alignment vertical="center"/>
    </xf>
    <xf numFmtId="4" fontId="95" fillId="0" borderId="0" xfId="0" applyNumberFormat="1" applyFont="1" applyAlignment="1">
      <alignment vertical="center"/>
    </xf>
    <xf numFmtId="0" fontId="85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77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8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177" fontId="87" fillId="0" borderId="0" xfId="0" applyNumberFormat="1" applyFont="1" applyAlignment="1">
      <alignment/>
    </xf>
    <xf numFmtId="177" fontId="96" fillId="0" borderId="19" xfId="0" applyNumberFormat="1" applyFont="1" applyBorder="1" applyAlignment="1">
      <alignment/>
    </xf>
    <xf numFmtId="176" fontId="96" fillId="0" borderId="19" xfId="0" applyNumberFormat="1" applyFont="1" applyBorder="1" applyAlignment="1">
      <alignment/>
    </xf>
    <xf numFmtId="176" fontId="96" fillId="0" borderId="20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0" fontId="78" fillId="0" borderId="12" xfId="0" applyFont="1" applyBorder="1" applyAlignment="1">
      <alignment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8" fillId="0" borderId="0" xfId="0" applyFont="1" applyAlignment="1" applyProtection="1">
      <alignment/>
      <protection locked="0"/>
    </xf>
    <xf numFmtId="177" fontId="76" fillId="0" borderId="0" xfId="0" applyNumberFormat="1" applyFont="1" applyAlignment="1">
      <alignment/>
    </xf>
    <xf numFmtId="0" fontId="78" fillId="0" borderId="26" xfId="0" applyFont="1" applyBorder="1" applyAlignment="1">
      <alignment/>
    </xf>
    <xf numFmtId="0" fontId="78" fillId="0" borderId="0" xfId="0" applyFont="1" applyBorder="1" applyAlignment="1">
      <alignment/>
    </xf>
    <xf numFmtId="177" fontId="78" fillId="0" borderId="0" xfId="0" applyNumberFormat="1" applyFont="1" applyBorder="1" applyAlignment="1">
      <alignment/>
    </xf>
    <xf numFmtId="176" fontId="78" fillId="0" borderId="0" xfId="0" applyNumberFormat="1" applyFont="1" applyBorder="1" applyAlignment="1">
      <alignment/>
    </xf>
    <xf numFmtId="176" fontId="78" fillId="0" borderId="21" xfId="0" applyNumberFormat="1" applyFont="1" applyBorder="1" applyAlignment="1">
      <alignment/>
    </xf>
    <xf numFmtId="0" fontId="78" fillId="0" borderId="0" xfId="0" applyFont="1" applyAlignment="1">
      <alignment horizontal="center"/>
    </xf>
    <xf numFmtId="177" fontId="78" fillId="0" borderId="0" xfId="0" applyNumberFormat="1" applyFont="1" applyAlignment="1">
      <alignment vertical="center"/>
    </xf>
    <xf numFmtId="0" fontId="77" fillId="0" borderId="0" xfId="0" applyFont="1" applyAlignment="1">
      <alignment horizontal="left"/>
    </xf>
    <xf numFmtId="177" fontId="77" fillId="0" borderId="0" xfId="0" applyNumberFormat="1" applyFont="1" applyAlignment="1">
      <alignment/>
    </xf>
    <xf numFmtId="0" fontId="8" fillId="0" borderId="32" xfId="0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77" fontId="8" fillId="0" borderId="32" xfId="0" applyNumberFormat="1" applyFont="1" applyBorder="1" applyAlignment="1" applyProtection="1">
      <alignment vertical="center"/>
      <protection locked="0"/>
    </xf>
    <xf numFmtId="177" fontId="8" fillId="23" borderId="32" xfId="0" applyNumberFormat="1" applyFont="1" applyFill="1" applyBorder="1" applyAlignment="1" applyProtection="1">
      <alignment vertical="center"/>
      <protection locked="0"/>
    </xf>
    <xf numFmtId="0" fontId="85" fillId="23" borderId="26" xfId="0" applyFont="1" applyFill="1" applyBorder="1" applyAlignment="1" applyProtection="1">
      <alignment horizontal="left" vertical="center"/>
      <protection locked="0"/>
    </xf>
    <xf numFmtId="0" fontId="85" fillId="0" borderId="0" xfId="0" applyFont="1" applyBorder="1" applyAlignment="1">
      <alignment horizontal="center" vertical="center"/>
    </xf>
    <xf numFmtId="177" fontId="85" fillId="0" borderId="0" xfId="0" applyNumberFormat="1" applyFont="1" applyBorder="1" applyAlignment="1">
      <alignment vertical="center"/>
    </xf>
    <xf numFmtId="176" fontId="85" fillId="0" borderId="0" xfId="0" applyNumberFormat="1" applyFont="1" applyBorder="1" applyAlignment="1">
      <alignment vertical="center"/>
    </xf>
    <xf numFmtId="176" fontId="85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77" fontId="0" fillId="0" borderId="0" xfId="0" applyNumberFormat="1" applyFont="1" applyAlignment="1">
      <alignment vertical="center"/>
    </xf>
    <xf numFmtId="0" fontId="79" fillId="0" borderId="12" xfId="0" applyFont="1" applyBorder="1" applyAlignment="1">
      <alignment vertical="center"/>
    </xf>
    <xf numFmtId="0" fontId="97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177" fontId="79" fillId="0" borderId="0" xfId="0" applyNumberFormat="1" applyFont="1" applyAlignment="1">
      <alignment vertical="center"/>
    </xf>
    <xf numFmtId="0" fontId="79" fillId="0" borderId="0" xfId="0" applyFont="1" applyAlignment="1" applyProtection="1">
      <alignment vertical="center"/>
      <protection locked="0"/>
    </xf>
    <xf numFmtId="0" fontId="79" fillId="0" borderId="26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1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85" fillId="23" borderId="27" xfId="0" applyFont="1" applyFill="1" applyBorder="1" applyAlignment="1" applyProtection="1">
      <alignment horizontal="left" vertical="center"/>
      <protection locked="0"/>
    </xf>
    <xf numFmtId="0" fontId="85" fillId="0" borderId="28" xfId="0" applyFont="1" applyBorder="1" applyAlignment="1">
      <alignment horizontal="center" vertical="center"/>
    </xf>
    <xf numFmtId="177" fontId="85" fillId="0" borderId="28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6" fontId="85" fillId="0" borderId="28" xfId="0" applyNumberFormat="1" applyFont="1" applyBorder="1" applyAlignment="1">
      <alignment vertical="center"/>
    </xf>
    <xf numFmtId="176" fontId="85" fillId="0" borderId="29" xfId="0" applyNumberFormat="1" applyFont="1" applyBorder="1" applyAlignment="1">
      <alignment vertical="center"/>
    </xf>
    <xf numFmtId="0" fontId="98" fillId="0" borderId="32" xfId="0" applyFont="1" applyBorder="1" applyAlignment="1" applyProtection="1">
      <alignment horizontal="center" vertical="center"/>
      <protection locked="0"/>
    </xf>
    <xf numFmtId="49" fontId="98" fillId="0" borderId="32" xfId="0" applyNumberFormat="1" applyFont="1" applyBorder="1" applyAlignment="1" applyProtection="1">
      <alignment horizontal="left" vertical="center" wrapText="1"/>
      <protection locked="0"/>
    </xf>
    <xf numFmtId="0" fontId="98" fillId="0" borderId="32" xfId="0" applyFont="1" applyBorder="1" applyAlignment="1" applyProtection="1">
      <alignment horizontal="left" vertical="center" wrapText="1"/>
      <protection locked="0"/>
    </xf>
    <xf numFmtId="0" fontId="98" fillId="0" borderId="32" xfId="0" applyFont="1" applyBorder="1" applyAlignment="1" applyProtection="1">
      <alignment horizontal="center" vertical="center" wrapText="1"/>
      <protection locked="0"/>
    </xf>
    <xf numFmtId="177" fontId="98" fillId="0" borderId="32" xfId="0" applyNumberFormat="1" applyFont="1" applyBorder="1" applyAlignment="1" applyProtection="1">
      <alignment vertical="center"/>
      <protection locked="0"/>
    </xf>
    <xf numFmtId="177" fontId="98" fillId="23" borderId="32" xfId="0" applyNumberFormat="1" applyFont="1" applyFill="1" applyBorder="1" applyAlignment="1" applyProtection="1">
      <alignment vertical="center"/>
      <protection locked="0"/>
    </xf>
    <xf numFmtId="0" fontId="99" fillId="0" borderId="32" xfId="0" applyFont="1" applyBorder="1" applyAlignment="1" applyProtection="1">
      <alignment vertical="center"/>
      <protection locked="0"/>
    </xf>
    <xf numFmtId="0" fontId="99" fillId="0" borderId="12" xfId="0" applyFont="1" applyBorder="1" applyAlignment="1">
      <alignment vertical="center"/>
    </xf>
    <xf numFmtId="0" fontId="98" fillId="23" borderId="26" xfId="0" applyFont="1" applyFill="1" applyBorder="1" applyAlignment="1" applyProtection="1">
      <alignment horizontal="left" vertical="center"/>
      <protection locked="0"/>
    </xf>
    <xf numFmtId="0" fontId="80" fillId="0" borderId="12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 wrapText="1"/>
    </xf>
    <xf numFmtId="177" fontId="80" fillId="0" borderId="0" xfId="0" applyNumberFormat="1" applyFont="1" applyAlignment="1">
      <alignment vertical="center"/>
    </xf>
    <xf numFmtId="0" fontId="80" fillId="0" borderId="0" xfId="0" applyFont="1" applyAlignment="1" applyProtection="1">
      <alignment vertical="center"/>
      <protection locked="0"/>
    </xf>
    <xf numFmtId="0" fontId="80" fillId="0" borderId="26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4" fontId="100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75" fillId="0" borderId="0" xfId="0" applyFont="1" applyAlignment="1">
      <alignment horizontal="right" vertical="center"/>
    </xf>
    <xf numFmtId="0" fontId="88" fillId="0" borderId="25" xfId="0" applyFont="1" applyBorder="1" applyAlignment="1">
      <alignment horizontal="center" vertical="center"/>
    </xf>
    <xf numFmtId="0" fontId="88" fillId="0" borderId="19" xfId="0" applyFont="1" applyBorder="1" applyAlignment="1">
      <alignment horizontal="left" vertical="center"/>
    </xf>
    <xf numFmtId="0" fontId="94" fillId="0" borderId="26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75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/>
    </xf>
    <xf numFmtId="4" fontId="85" fillId="0" borderId="0" xfId="0" applyNumberFormat="1" applyFont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1" fillId="0" borderId="0" xfId="0" applyFont="1" applyAlignment="1">
      <alignment horizontal="left" vertical="top" wrapText="1"/>
    </xf>
    <xf numFmtId="0" fontId="101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82" fillId="3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87" fillId="0" borderId="0" xfId="0" applyNumberFormat="1" applyFont="1" applyAlignment="1">
      <alignment vertical="center"/>
    </xf>
    <xf numFmtId="174" fontId="75" fillId="0" borderId="0" xfId="0" applyNumberFormat="1" applyFont="1" applyAlignment="1">
      <alignment horizontal="left" vertical="center"/>
    </xf>
    <xf numFmtId="4" fontId="77" fillId="0" borderId="0" xfId="0" applyNumberFormat="1" applyFont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4" fontId="90" fillId="0" borderId="0" xfId="0" applyNumberFormat="1" applyFont="1" applyAlignment="1">
      <alignment horizontal="right" vertical="center"/>
    </xf>
    <xf numFmtId="0" fontId="77" fillId="0" borderId="0" xfId="0" applyFont="1" applyAlignment="1">
      <alignment vertical="center"/>
    </xf>
    <xf numFmtId="4" fontId="77" fillId="0" borderId="0" xfId="0" applyNumberFormat="1" applyFont="1" applyAlignment="1">
      <alignment horizontal="right" vertical="center"/>
    </xf>
    <xf numFmtId="0" fontId="4" fillId="33" borderId="16" xfId="0" applyFont="1" applyFill="1" applyBorder="1" applyAlignment="1">
      <alignment horizontal="left" vertical="center"/>
    </xf>
    <xf numFmtId="4" fontId="77" fillId="23" borderId="0" xfId="0" applyNumberFormat="1" applyFont="1" applyFill="1" applyAlignment="1" applyProtection="1">
      <alignment vertical="center"/>
      <protection locked="0"/>
    </xf>
    <xf numFmtId="4" fontId="87" fillId="0" borderId="0" xfId="0" applyNumberFormat="1" applyFont="1" applyAlignment="1">
      <alignment horizontal="right" vertical="center"/>
    </xf>
    <xf numFmtId="0" fontId="77" fillId="0" borderId="0" xfId="0" applyFont="1" applyAlignment="1">
      <alignment horizontal="left" vertical="center"/>
    </xf>
    <xf numFmtId="0" fontId="77" fillId="23" borderId="0" xfId="0" applyFont="1" applyFill="1" applyAlignment="1" applyProtection="1">
      <alignment horizontal="left" vertical="center"/>
      <protection locked="0"/>
    </xf>
    <xf numFmtId="0" fontId="102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 wrapText="1"/>
    </xf>
    <xf numFmtId="4" fontId="87" fillId="34" borderId="0" xfId="0" applyNumberFormat="1" applyFont="1" applyFill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77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3" borderId="0" xfId="0" applyFont="1" applyFill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2"/>
  <sheetViews>
    <sheetView showGridLines="0" zoomScalePageLayoutView="0" workbookViewId="0" topLeftCell="A10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4</v>
      </c>
      <c r="BV1" s="14" t="s">
        <v>5</v>
      </c>
    </row>
    <row r="2" spans="44:72" ht="36.75" customHeight="1">
      <c r="AR2" s="250" t="s">
        <v>6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pans="2:71" ht="24.75" customHeight="1">
      <c r="B4" s="18"/>
      <c r="D4" s="19" t="s">
        <v>9</v>
      </c>
      <c r="AR4" s="18"/>
      <c r="AS4" s="20" t="s">
        <v>10</v>
      </c>
      <c r="BG4" s="21" t="s">
        <v>11</v>
      </c>
      <c r="BS4" s="15" t="s">
        <v>7</v>
      </c>
    </row>
    <row r="5" spans="2:71" ht="12" customHeight="1">
      <c r="B5" s="18"/>
      <c r="D5" s="22" t="s">
        <v>12</v>
      </c>
      <c r="K5" s="251" t="s">
        <v>13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R5" s="18"/>
      <c r="BG5" s="247" t="s">
        <v>14</v>
      </c>
      <c r="BS5" s="15" t="s">
        <v>7</v>
      </c>
    </row>
    <row r="6" spans="2:71" ht="36.75" customHeight="1">
      <c r="B6" s="18"/>
      <c r="D6" s="24" t="s">
        <v>15</v>
      </c>
      <c r="K6" s="252" t="s">
        <v>16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R6" s="18"/>
      <c r="BG6" s="248"/>
      <c r="BS6" s="15" t="s">
        <v>7</v>
      </c>
    </row>
    <row r="7" spans="2:71" ht="12" customHeight="1">
      <c r="B7" s="18"/>
      <c r="D7" s="25" t="s">
        <v>17</v>
      </c>
      <c r="K7" s="23" t="s">
        <v>1</v>
      </c>
      <c r="AK7" s="25" t="s">
        <v>18</v>
      </c>
      <c r="AN7" s="23" t="s">
        <v>1</v>
      </c>
      <c r="AR7" s="18"/>
      <c r="BG7" s="248"/>
      <c r="BS7" s="15" t="s">
        <v>7</v>
      </c>
    </row>
    <row r="8" spans="2:71" ht="12" customHeight="1">
      <c r="B8" s="18"/>
      <c r="D8" s="25" t="s">
        <v>19</v>
      </c>
      <c r="K8" s="23" t="s">
        <v>20</v>
      </c>
      <c r="AK8" s="25" t="s">
        <v>21</v>
      </c>
      <c r="AN8" s="26" t="s">
        <v>22</v>
      </c>
      <c r="AR8" s="18"/>
      <c r="BG8" s="248"/>
      <c r="BS8" s="15" t="s">
        <v>7</v>
      </c>
    </row>
    <row r="9" spans="2:71" ht="14.25" customHeight="1">
      <c r="B9" s="18"/>
      <c r="AR9" s="18"/>
      <c r="BG9" s="248"/>
      <c r="BS9" s="15" t="s">
        <v>7</v>
      </c>
    </row>
    <row r="10" spans="2:71" ht="12" customHeight="1">
      <c r="B10" s="18"/>
      <c r="D10" s="25" t="s">
        <v>23</v>
      </c>
      <c r="AK10" s="25" t="s">
        <v>24</v>
      </c>
      <c r="AN10" s="23" t="s">
        <v>1</v>
      </c>
      <c r="AR10" s="18"/>
      <c r="BG10" s="248"/>
      <c r="BS10" s="15" t="s">
        <v>7</v>
      </c>
    </row>
    <row r="11" spans="2:71" ht="18" customHeight="1">
      <c r="B11" s="18"/>
      <c r="E11" s="23" t="s">
        <v>25</v>
      </c>
      <c r="AK11" s="25" t="s">
        <v>26</v>
      </c>
      <c r="AN11" s="23" t="s">
        <v>1</v>
      </c>
      <c r="AR11" s="18"/>
      <c r="BG11" s="248"/>
      <c r="BS11" s="15" t="s">
        <v>7</v>
      </c>
    </row>
    <row r="12" spans="2:71" ht="6.75" customHeight="1">
      <c r="B12" s="18"/>
      <c r="AR12" s="18"/>
      <c r="BG12" s="248"/>
      <c r="BS12" s="15" t="s">
        <v>7</v>
      </c>
    </row>
    <row r="13" spans="2:71" ht="12" customHeight="1">
      <c r="B13" s="18"/>
      <c r="D13" s="25" t="s">
        <v>27</v>
      </c>
      <c r="AK13" s="25" t="s">
        <v>24</v>
      </c>
      <c r="AN13" s="27" t="s">
        <v>28</v>
      </c>
      <c r="AR13" s="18"/>
      <c r="BG13" s="248"/>
      <c r="BS13" s="15" t="s">
        <v>7</v>
      </c>
    </row>
    <row r="14" spans="2:71" ht="12.75">
      <c r="B14" s="18"/>
      <c r="E14" s="253" t="s">
        <v>28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" t="s">
        <v>26</v>
      </c>
      <c r="AN14" s="27" t="s">
        <v>28</v>
      </c>
      <c r="AR14" s="18"/>
      <c r="BG14" s="248"/>
      <c r="BS14" s="15" t="s">
        <v>7</v>
      </c>
    </row>
    <row r="15" spans="2:71" ht="6.75" customHeight="1">
      <c r="B15" s="18"/>
      <c r="AR15" s="18"/>
      <c r="BG15" s="248"/>
      <c r="BS15" s="15" t="s">
        <v>3</v>
      </c>
    </row>
    <row r="16" spans="2:71" ht="12" customHeight="1">
      <c r="B16" s="18"/>
      <c r="D16" s="25" t="s">
        <v>29</v>
      </c>
      <c r="AK16" s="25" t="s">
        <v>24</v>
      </c>
      <c r="AN16" s="23" t="s">
        <v>1</v>
      </c>
      <c r="AR16" s="18"/>
      <c r="BG16" s="248"/>
      <c r="BS16" s="15" t="s">
        <v>3</v>
      </c>
    </row>
    <row r="17" spans="2:71" ht="18" customHeight="1">
      <c r="B17" s="18"/>
      <c r="E17" s="23" t="s">
        <v>30</v>
      </c>
      <c r="AK17" s="25" t="s">
        <v>26</v>
      </c>
      <c r="AN17" s="23" t="s">
        <v>1</v>
      </c>
      <c r="AR17" s="18"/>
      <c r="BG17" s="248"/>
      <c r="BS17" s="15" t="s">
        <v>4</v>
      </c>
    </row>
    <row r="18" spans="2:71" ht="6.75" customHeight="1">
      <c r="B18" s="18"/>
      <c r="AR18" s="18"/>
      <c r="BG18" s="248"/>
      <c r="BS18" s="15" t="s">
        <v>31</v>
      </c>
    </row>
    <row r="19" spans="2:71" ht="12" customHeight="1">
      <c r="B19" s="18"/>
      <c r="D19" s="25" t="s">
        <v>32</v>
      </c>
      <c r="AK19" s="25" t="s">
        <v>24</v>
      </c>
      <c r="AN19" s="23" t="s">
        <v>1</v>
      </c>
      <c r="AR19" s="18"/>
      <c r="BG19" s="248"/>
      <c r="BS19" s="15" t="s">
        <v>31</v>
      </c>
    </row>
    <row r="20" spans="2:71" ht="18" customHeight="1">
      <c r="B20" s="18"/>
      <c r="E20" s="23" t="s">
        <v>25</v>
      </c>
      <c r="AK20" s="25" t="s">
        <v>26</v>
      </c>
      <c r="AN20" s="23" t="s">
        <v>1</v>
      </c>
      <c r="AR20" s="18"/>
      <c r="BG20" s="248"/>
      <c r="BS20" s="15" t="s">
        <v>4</v>
      </c>
    </row>
    <row r="21" spans="2:59" ht="6.75" customHeight="1">
      <c r="B21" s="18"/>
      <c r="AR21" s="18"/>
      <c r="BG21" s="248"/>
    </row>
    <row r="22" spans="2:59" ht="12" customHeight="1">
      <c r="B22" s="18"/>
      <c r="D22" s="25" t="s">
        <v>33</v>
      </c>
      <c r="AR22" s="18"/>
      <c r="BG22" s="248"/>
    </row>
    <row r="23" spans="2:59" ht="16.5" customHeight="1">
      <c r="B23" s="18"/>
      <c r="E23" s="255" t="s">
        <v>1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R23" s="18"/>
      <c r="BG23" s="248"/>
    </row>
    <row r="24" spans="2:59" ht="6.75" customHeight="1">
      <c r="B24" s="18"/>
      <c r="AR24" s="18"/>
      <c r="BG24" s="248"/>
    </row>
    <row r="25" spans="2:59" ht="6.75" customHeight="1">
      <c r="B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8"/>
      <c r="BG25" s="248"/>
    </row>
    <row r="26" spans="2:59" ht="14.25" customHeight="1">
      <c r="B26" s="18"/>
      <c r="D26" s="29" t="s">
        <v>34</v>
      </c>
      <c r="AK26" s="242">
        <f>ROUND(AG94,2)</f>
        <v>0</v>
      </c>
      <c r="AL26" s="243"/>
      <c r="AM26" s="243"/>
      <c r="AN26" s="243"/>
      <c r="AO26" s="243"/>
      <c r="AR26" s="18"/>
      <c r="BG26" s="248"/>
    </row>
    <row r="27" spans="2:59" ht="12">
      <c r="B27" s="18"/>
      <c r="E27" s="31" t="s">
        <v>35</v>
      </c>
      <c r="AK27" s="244">
        <f>ROUND(AS94,2)</f>
        <v>0</v>
      </c>
      <c r="AL27" s="244"/>
      <c r="AM27" s="244"/>
      <c r="AN27" s="244"/>
      <c r="AO27" s="244"/>
      <c r="AR27" s="18"/>
      <c r="BG27" s="248"/>
    </row>
    <row r="28" spans="2:59" s="1" customFormat="1" ht="12">
      <c r="B28" s="32"/>
      <c r="E28" s="31" t="s">
        <v>36</v>
      </c>
      <c r="AK28" s="244">
        <f>ROUND(AT94,2)</f>
        <v>0</v>
      </c>
      <c r="AL28" s="244"/>
      <c r="AM28" s="244"/>
      <c r="AN28" s="244"/>
      <c r="AO28" s="244"/>
      <c r="AR28" s="32"/>
      <c r="BG28" s="248"/>
    </row>
    <row r="29" spans="2:59" s="1" customFormat="1" ht="14.25" customHeight="1">
      <c r="B29" s="32"/>
      <c r="D29" s="29" t="s">
        <v>37</v>
      </c>
      <c r="AK29" s="242">
        <f>ROUND(AG115,2)</f>
        <v>0</v>
      </c>
      <c r="AL29" s="242"/>
      <c r="AM29" s="242"/>
      <c r="AN29" s="242"/>
      <c r="AO29" s="242"/>
      <c r="AR29" s="32"/>
      <c r="BG29" s="248"/>
    </row>
    <row r="30" spans="2:59" s="1" customFormat="1" ht="6.75" customHeight="1">
      <c r="B30" s="32"/>
      <c r="AR30" s="32"/>
      <c r="BG30" s="248"/>
    </row>
    <row r="31" spans="2:59" s="1" customFormat="1" ht="25.5" customHeight="1">
      <c r="B31" s="32"/>
      <c r="D31" s="33" t="s">
        <v>38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245">
        <f>ROUND(AK26+AK29,2)</f>
        <v>0</v>
      </c>
      <c r="AL31" s="246"/>
      <c r="AM31" s="246"/>
      <c r="AN31" s="246"/>
      <c r="AO31" s="246"/>
      <c r="AR31" s="32"/>
      <c r="BG31" s="248"/>
    </row>
    <row r="32" spans="2:59" s="1" customFormat="1" ht="6.75" customHeight="1">
      <c r="B32" s="32"/>
      <c r="AR32" s="32"/>
      <c r="BG32" s="248"/>
    </row>
    <row r="33" spans="2:59" s="1" customFormat="1" ht="12.75">
      <c r="B33" s="32"/>
      <c r="L33" s="232" t="s">
        <v>39</v>
      </c>
      <c r="M33" s="232"/>
      <c r="N33" s="232"/>
      <c r="O33" s="232"/>
      <c r="P33" s="232"/>
      <c r="W33" s="232" t="s">
        <v>40</v>
      </c>
      <c r="X33" s="232"/>
      <c r="Y33" s="232"/>
      <c r="Z33" s="232"/>
      <c r="AA33" s="232"/>
      <c r="AB33" s="232"/>
      <c r="AC33" s="232"/>
      <c r="AD33" s="232"/>
      <c r="AE33" s="232"/>
      <c r="AK33" s="232" t="s">
        <v>41</v>
      </c>
      <c r="AL33" s="232"/>
      <c r="AM33" s="232"/>
      <c r="AN33" s="232"/>
      <c r="AO33" s="232"/>
      <c r="AR33" s="32"/>
      <c r="BG33" s="248"/>
    </row>
    <row r="34" spans="2:59" s="2" customFormat="1" ht="14.25" customHeight="1">
      <c r="B34" s="36"/>
      <c r="D34" s="25" t="s">
        <v>42</v>
      </c>
      <c r="F34" s="25" t="s">
        <v>43</v>
      </c>
      <c r="L34" s="257">
        <v>0.2</v>
      </c>
      <c r="M34" s="228"/>
      <c r="N34" s="228"/>
      <c r="O34" s="228"/>
      <c r="P34" s="228"/>
      <c r="W34" s="227">
        <f>ROUND(BB94+SUM(CD115:CD119),2)</f>
        <v>0</v>
      </c>
      <c r="X34" s="228"/>
      <c r="Y34" s="228"/>
      <c r="Z34" s="228"/>
      <c r="AA34" s="228"/>
      <c r="AB34" s="228"/>
      <c r="AC34" s="228"/>
      <c r="AD34" s="228"/>
      <c r="AE34" s="228"/>
      <c r="AK34" s="227">
        <f>ROUND(AX94+SUM(BY115:BY119),2)</f>
        <v>0</v>
      </c>
      <c r="AL34" s="228"/>
      <c r="AM34" s="228"/>
      <c r="AN34" s="228"/>
      <c r="AO34" s="228"/>
      <c r="AR34" s="36"/>
      <c r="BG34" s="249"/>
    </row>
    <row r="35" spans="2:44" s="2" customFormat="1" ht="14.25" customHeight="1">
      <c r="B35" s="36"/>
      <c r="F35" s="25" t="s">
        <v>44</v>
      </c>
      <c r="L35" s="257">
        <v>0.2</v>
      </c>
      <c r="M35" s="228"/>
      <c r="N35" s="228"/>
      <c r="O35" s="228"/>
      <c r="P35" s="228"/>
      <c r="W35" s="227">
        <f>ROUND(BC94+SUM(CE115:CE119),2)</f>
        <v>0</v>
      </c>
      <c r="X35" s="228"/>
      <c r="Y35" s="228"/>
      <c r="Z35" s="228"/>
      <c r="AA35" s="228"/>
      <c r="AB35" s="228"/>
      <c r="AC35" s="228"/>
      <c r="AD35" s="228"/>
      <c r="AE35" s="228"/>
      <c r="AK35" s="227">
        <f>ROUND(AY94+SUM(BZ115:BZ119),2)</f>
        <v>0</v>
      </c>
      <c r="AL35" s="228"/>
      <c r="AM35" s="228"/>
      <c r="AN35" s="228"/>
      <c r="AO35" s="228"/>
      <c r="AR35" s="36"/>
    </row>
    <row r="36" spans="2:44" s="2" customFormat="1" ht="14.25" customHeight="1" hidden="1">
      <c r="B36" s="36"/>
      <c r="F36" s="25" t="s">
        <v>45</v>
      </c>
      <c r="L36" s="257">
        <v>0.2</v>
      </c>
      <c r="M36" s="228"/>
      <c r="N36" s="228"/>
      <c r="O36" s="228"/>
      <c r="P36" s="228"/>
      <c r="W36" s="227">
        <f>ROUND(BD94+SUM(CF115:CF119),2)</f>
        <v>0</v>
      </c>
      <c r="X36" s="228"/>
      <c r="Y36" s="228"/>
      <c r="Z36" s="228"/>
      <c r="AA36" s="228"/>
      <c r="AB36" s="228"/>
      <c r="AC36" s="228"/>
      <c r="AD36" s="228"/>
      <c r="AE36" s="228"/>
      <c r="AK36" s="227">
        <v>0</v>
      </c>
      <c r="AL36" s="228"/>
      <c r="AM36" s="228"/>
      <c r="AN36" s="228"/>
      <c r="AO36" s="228"/>
      <c r="AR36" s="36"/>
    </row>
    <row r="37" spans="2:44" s="2" customFormat="1" ht="14.25" customHeight="1" hidden="1">
      <c r="B37" s="36"/>
      <c r="F37" s="25" t="s">
        <v>46</v>
      </c>
      <c r="L37" s="257">
        <v>0.2</v>
      </c>
      <c r="M37" s="228"/>
      <c r="N37" s="228"/>
      <c r="O37" s="228"/>
      <c r="P37" s="228"/>
      <c r="W37" s="227">
        <f>ROUND(BE94+SUM(CG115:CG119),2)</f>
        <v>0</v>
      </c>
      <c r="X37" s="228"/>
      <c r="Y37" s="228"/>
      <c r="Z37" s="228"/>
      <c r="AA37" s="228"/>
      <c r="AB37" s="228"/>
      <c r="AC37" s="228"/>
      <c r="AD37" s="228"/>
      <c r="AE37" s="228"/>
      <c r="AK37" s="227">
        <v>0</v>
      </c>
      <c r="AL37" s="228"/>
      <c r="AM37" s="228"/>
      <c r="AN37" s="228"/>
      <c r="AO37" s="228"/>
      <c r="AR37" s="36"/>
    </row>
    <row r="38" spans="2:44" s="2" customFormat="1" ht="14.25" customHeight="1" hidden="1">
      <c r="B38" s="36"/>
      <c r="F38" s="25" t="s">
        <v>47</v>
      </c>
      <c r="L38" s="257">
        <v>0</v>
      </c>
      <c r="M38" s="228"/>
      <c r="N38" s="228"/>
      <c r="O38" s="228"/>
      <c r="P38" s="228"/>
      <c r="W38" s="227">
        <f>ROUND(BF94+SUM(CH115:CH119),2)</f>
        <v>0</v>
      </c>
      <c r="X38" s="228"/>
      <c r="Y38" s="228"/>
      <c r="Z38" s="228"/>
      <c r="AA38" s="228"/>
      <c r="AB38" s="228"/>
      <c r="AC38" s="228"/>
      <c r="AD38" s="228"/>
      <c r="AE38" s="228"/>
      <c r="AK38" s="227">
        <v>0</v>
      </c>
      <c r="AL38" s="228"/>
      <c r="AM38" s="228"/>
      <c r="AN38" s="228"/>
      <c r="AO38" s="228"/>
      <c r="AR38" s="36"/>
    </row>
    <row r="39" spans="2:44" s="1" customFormat="1" ht="6.75" customHeight="1">
      <c r="B39" s="32"/>
      <c r="AR39" s="32"/>
    </row>
    <row r="40" spans="2:44" s="1" customFormat="1" ht="25.5" customHeight="1">
      <c r="B40" s="32"/>
      <c r="C40" s="37"/>
      <c r="D40" s="38" t="s">
        <v>48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 t="s">
        <v>49</v>
      </c>
      <c r="U40" s="39"/>
      <c r="V40" s="39"/>
      <c r="W40" s="39"/>
      <c r="X40" s="268" t="s">
        <v>50</v>
      </c>
      <c r="Y40" s="230"/>
      <c r="Z40" s="230"/>
      <c r="AA40" s="230"/>
      <c r="AB40" s="230"/>
      <c r="AC40" s="39"/>
      <c r="AD40" s="39"/>
      <c r="AE40" s="39"/>
      <c r="AF40" s="39"/>
      <c r="AG40" s="39"/>
      <c r="AH40" s="39"/>
      <c r="AI40" s="39"/>
      <c r="AJ40" s="39"/>
      <c r="AK40" s="229">
        <f>SUM(AK31:AK38)</f>
        <v>0</v>
      </c>
      <c r="AL40" s="230"/>
      <c r="AM40" s="230"/>
      <c r="AN40" s="230"/>
      <c r="AO40" s="231"/>
      <c r="AP40" s="37"/>
      <c r="AQ40" s="37"/>
      <c r="AR40" s="32"/>
    </row>
    <row r="41" spans="2:44" s="1" customFormat="1" ht="6.75" customHeight="1">
      <c r="B41" s="32"/>
      <c r="AR41" s="32"/>
    </row>
    <row r="42" spans="2:44" s="1" customFormat="1" ht="14.25" customHeight="1">
      <c r="B42" s="32"/>
      <c r="AR42" s="32"/>
    </row>
    <row r="43" spans="2:44" ht="14.25" customHeight="1">
      <c r="B43" s="18"/>
      <c r="AR43" s="18"/>
    </row>
    <row r="44" spans="2:44" ht="14.25" customHeight="1">
      <c r="B44" s="18"/>
      <c r="AR44" s="18"/>
    </row>
    <row r="45" spans="2:44" ht="14.25" customHeight="1">
      <c r="B45" s="18"/>
      <c r="AR45" s="18"/>
    </row>
    <row r="46" spans="2:44" ht="14.25" customHeight="1">
      <c r="B46" s="18"/>
      <c r="AR46" s="18"/>
    </row>
    <row r="47" spans="2:44" ht="14.25" customHeight="1">
      <c r="B47" s="18"/>
      <c r="AR47" s="18"/>
    </row>
    <row r="48" spans="2:44" ht="14.25" customHeight="1">
      <c r="B48" s="18"/>
      <c r="AR48" s="18"/>
    </row>
    <row r="49" spans="2:44" s="1" customFormat="1" ht="14.25" customHeight="1">
      <c r="B49" s="32"/>
      <c r="D49" s="41" t="s">
        <v>51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52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2"/>
      <c r="D60" s="43" t="s">
        <v>53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54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53</v>
      </c>
      <c r="AI60" s="34"/>
      <c r="AJ60" s="34"/>
      <c r="AK60" s="34"/>
      <c r="AL60" s="34"/>
      <c r="AM60" s="43" t="s">
        <v>54</v>
      </c>
      <c r="AN60" s="34"/>
      <c r="AO60" s="34"/>
      <c r="AR60" s="32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2"/>
      <c r="D64" s="41" t="s">
        <v>55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56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2"/>
      <c r="D75" s="43" t="s">
        <v>53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54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53</v>
      </c>
      <c r="AI75" s="34"/>
      <c r="AJ75" s="34"/>
      <c r="AK75" s="34"/>
      <c r="AL75" s="34"/>
      <c r="AM75" s="43" t="s">
        <v>54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7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7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75" customHeight="1">
      <c r="B82" s="32"/>
      <c r="C82" s="19" t="s">
        <v>57</v>
      </c>
      <c r="AR82" s="32"/>
    </row>
    <row r="83" spans="2:44" s="1" customFormat="1" ht="6.75" customHeight="1">
      <c r="B83" s="32"/>
      <c r="AR83" s="32"/>
    </row>
    <row r="84" spans="2:44" s="3" customFormat="1" ht="12" customHeight="1">
      <c r="B84" s="48"/>
      <c r="C84" s="25" t="s">
        <v>12</v>
      </c>
      <c r="L84" s="3" t="str">
        <f>K5</f>
        <v>20181129-2</v>
      </c>
      <c r="AR84" s="48"/>
    </row>
    <row r="85" spans="2:44" s="4" customFormat="1" ht="36.75" customHeight="1">
      <c r="B85" s="49"/>
      <c r="C85" s="50" t="s">
        <v>15</v>
      </c>
      <c r="L85" s="239" t="str">
        <f>K6</f>
        <v>Obchodná akadémia R. Sobota – rekonštrukcia vykurovacieho systému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R85" s="49"/>
    </row>
    <row r="86" spans="2:44" s="1" customFormat="1" ht="6.75" customHeight="1">
      <c r="B86" s="32"/>
      <c r="AR86" s="32"/>
    </row>
    <row r="87" spans="2:44" s="1" customFormat="1" ht="12" customHeight="1">
      <c r="B87" s="32"/>
      <c r="C87" s="25" t="s">
        <v>19</v>
      </c>
      <c r="L87" s="51" t="str">
        <f>IF(K8="","",K8)</f>
        <v>R. Sobota</v>
      </c>
      <c r="AI87" s="25" t="s">
        <v>21</v>
      </c>
      <c r="AM87" s="241" t="str">
        <f>IF(AN8="","",AN8)</f>
        <v>29. 11. 2018</v>
      </c>
      <c r="AN87" s="241"/>
      <c r="AR87" s="32"/>
    </row>
    <row r="88" spans="2:44" s="1" customFormat="1" ht="6.75" customHeight="1">
      <c r="B88" s="32"/>
      <c r="AR88" s="32"/>
    </row>
    <row r="89" spans="2:58" s="1" customFormat="1" ht="27.75" customHeight="1">
      <c r="B89" s="32"/>
      <c r="C89" s="25" t="s">
        <v>23</v>
      </c>
      <c r="L89" s="3" t="str">
        <f>IF(E11="","",E11)</f>
        <v> </v>
      </c>
      <c r="AI89" s="25" t="s">
        <v>29</v>
      </c>
      <c r="AM89" s="237" t="str">
        <f>IF(E17="","",E17)</f>
        <v>Ján Cirák, Gemerterm-projekcia s.r.o.</v>
      </c>
      <c r="AN89" s="238"/>
      <c r="AO89" s="238"/>
      <c r="AP89" s="238"/>
      <c r="AR89" s="32"/>
      <c r="AS89" s="233" t="s">
        <v>58</v>
      </c>
      <c r="AT89" s="234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3"/>
    </row>
    <row r="90" spans="2:58" s="1" customFormat="1" ht="15" customHeight="1">
      <c r="B90" s="32"/>
      <c r="C90" s="25" t="s">
        <v>27</v>
      </c>
      <c r="L90" s="3">
        <f>IF(E14="Vyplň údaj","",E14)</f>
      </c>
      <c r="AI90" s="25" t="s">
        <v>32</v>
      </c>
      <c r="AM90" s="237" t="str">
        <f>IF(E20="","",E20)</f>
        <v> </v>
      </c>
      <c r="AN90" s="238"/>
      <c r="AO90" s="238"/>
      <c r="AP90" s="238"/>
      <c r="AR90" s="32"/>
      <c r="AS90" s="235"/>
      <c r="AT90" s="236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5"/>
    </row>
    <row r="91" spans="2:58" s="1" customFormat="1" ht="10.5" customHeight="1">
      <c r="B91" s="32"/>
      <c r="AR91" s="32"/>
      <c r="AS91" s="235"/>
      <c r="AT91" s="236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5"/>
    </row>
    <row r="92" spans="2:58" s="1" customFormat="1" ht="29.25" customHeight="1">
      <c r="B92" s="32"/>
      <c r="C92" s="276" t="s">
        <v>59</v>
      </c>
      <c r="D92" s="260"/>
      <c r="E92" s="260"/>
      <c r="F92" s="260"/>
      <c r="G92" s="260"/>
      <c r="H92" s="56"/>
      <c r="I92" s="259" t="s">
        <v>60</v>
      </c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2" t="s">
        <v>61</v>
      </c>
      <c r="AH92" s="260"/>
      <c r="AI92" s="260"/>
      <c r="AJ92" s="260"/>
      <c r="AK92" s="260"/>
      <c r="AL92" s="260"/>
      <c r="AM92" s="260"/>
      <c r="AN92" s="259" t="s">
        <v>62</v>
      </c>
      <c r="AO92" s="260"/>
      <c r="AP92" s="261"/>
      <c r="AQ92" s="57" t="s">
        <v>63</v>
      </c>
      <c r="AR92" s="32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59" t="s">
        <v>75</v>
      </c>
      <c r="BE92" s="59" t="s">
        <v>76</v>
      </c>
      <c r="BF92" s="60" t="s">
        <v>77</v>
      </c>
    </row>
    <row r="93" spans="2:58" s="1" customFormat="1" ht="10.5" customHeight="1">
      <c r="B93" s="32"/>
      <c r="AR93" s="32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3"/>
    </row>
    <row r="94" spans="2:90" s="5" customFormat="1" ht="32.25" customHeight="1">
      <c r="B94" s="62"/>
      <c r="C94" s="63" t="s">
        <v>78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70">
        <f>ROUND(AG95+AG100+AG105,2)</f>
        <v>0</v>
      </c>
      <c r="AH94" s="270"/>
      <c r="AI94" s="270"/>
      <c r="AJ94" s="270"/>
      <c r="AK94" s="270"/>
      <c r="AL94" s="270"/>
      <c r="AM94" s="270"/>
      <c r="AN94" s="256">
        <f aca="true" t="shared" si="0" ref="AN94:AN113">SUM(AG94,AV94)</f>
        <v>0</v>
      </c>
      <c r="AO94" s="256"/>
      <c r="AP94" s="256"/>
      <c r="AQ94" s="66" t="s">
        <v>1</v>
      </c>
      <c r="AR94" s="62"/>
      <c r="AS94" s="67">
        <f>ROUND(AS95+AS100+AS105,2)</f>
        <v>0</v>
      </c>
      <c r="AT94" s="68">
        <f>ROUND(AT95+AT100+AT105,2)</f>
        <v>0</v>
      </c>
      <c r="AU94" s="69">
        <f>ROUND(AU95+AU100+AU105,2)</f>
        <v>0</v>
      </c>
      <c r="AV94" s="69">
        <f aca="true" t="shared" si="1" ref="AV94:AV113">ROUND(SUM(AX94:AY94),2)</f>
        <v>0</v>
      </c>
      <c r="AW94" s="70">
        <f>ROUND(AW95+AW100+AW105,5)</f>
        <v>0</v>
      </c>
      <c r="AX94" s="69">
        <f>ROUND(BB94*L34,2)</f>
        <v>0</v>
      </c>
      <c r="AY94" s="69">
        <f>ROUND(BC94*L35,2)</f>
        <v>0</v>
      </c>
      <c r="AZ94" s="69">
        <f>ROUND(BD94*L34,2)</f>
        <v>0</v>
      </c>
      <c r="BA94" s="69">
        <f>ROUND(BE94*L35,2)</f>
        <v>0</v>
      </c>
      <c r="BB94" s="69">
        <f>ROUND(BB95+BB100+BB105,2)</f>
        <v>0</v>
      </c>
      <c r="BC94" s="69">
        <f>ROUND(BC95+BC100+BC105,2)</f>
        <v>0</v>
      </c>
      <c r="BD94" s="69">
        <f>ROUND(BD95+BD100+BD105,2)</f>
        <v>0</v>
      </c>
      <c r="BE94" s="69">
        <f>ROUND(BE95+BE100+BE105,2)</f>
        <v>0</v>
      </c>
      <c r="BF94" s="71">
        <f>ROUND(BF95+BF100+BF105,2)</f>
        <v>0</v>
      </c>
      <c r="BS94" s="72" t="s">
        <v>79</v>
      </c>
      <c r="BT94" s="72" t="s">
        <v>80</v>
      </c>
      <c r="BU94" s="73" t="s">
        <v>81</v>
      </c>
      <c r="BV94" s="72" t="s">
        <v>82</v>
      </c>
      <c r="BW94" s="72" t="s">
        <v>5</v>
      </c>
      <c r="BX94" s="72" t="s">
        <v>83</v>
      </c>
      <c r="CL94" s="72" t="s">
        <v>1</v>
      </c>
    </row>
    <row r="95" spans="2:91" s="6" customFormat="1" ht="40.5" customHeight="1">
      <c r="B95" s="74"/>
      <c r="C95" s="75"/>
      <c r="D95" s="274" t="s">
        <v>84</v>
      </c>
      <c r="E95" s="274"/>
      <c r="F95" s="274"/>
      <c r="G95" s="274"/>
      <c r="H95" s="274"/>
      <c r="I95" s="76"/>
      <c r="J95" s="274" t="s">
        <v>85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65">
        <f>ROUND(AG96+AG99,2)</f>
        <v>0</v>
      </c>
      <c r="AH95" s="264"/>
      <c r="AI95" s="264"/>
      <c r="AJ95" s="264"/>
      <c r="AK95" s="264"/>
      <c r="AL95" s="264"/>
      <c r="AM95" s="264"/>
      <c r="AN95" s="263">
        <f t="shared" si="0"/>
        <v>0</v>
      </c>
      <c r="AO95" s="264"/>
      <c r="AP95" s="264"/>
      <c r="AQ95" s="77" t="s">
        <v>86</v>
      </c>
      <c r="AR95" s="74"/>
      <c r="AS95" s="78">
        <f>ROUND(AS96+AS99,2)</f>
        <v>0</v>
      </c>
      <c r="AT95" s="79">
        <f>ROUND(AT96+AT99,2)</f>
        <v>0</v>
      </c>
      <c r="AU95" s="80">
        <f>ROUND(AU96+AU99,2)</f>
        <v>0</v>
      </c>
      <c r="AV95" s="80">
        <f t="shared" si="1"/>
        <v>0</v>
      </c>
      <c r="AW95" s="81">
        <f>ROUND(AW96+AW99,5)</f>
        <v>0</v>
      </c>
      <c r="AX95" s="80">
        <f>ROUND(BB95*L34,2)</f>
        <v>0</v>
      </c>
      <c r="AY95" s="80">
        <f>ROUND(BC95*L35,2)</f>
        <v>0</v>
      </c>
      <c r="AZ95" s="80">
        <f>ROUND(BD95*L34,2)</f>
        <v>0</v>
      </c>
      <c r="BA95" s="80">
        <f>ROUND(BE95*L35,2)</f>
        <v>0</v>
      </c>
      <c r="BB95" s="80">
        <f>ROUND(BB96+BB99,2)</f>
        <v>0</v>
      </c>
      <c r="BC95" s="80">
        <f>ROUND(BC96+BC99,2)</f>
        <v>0</v>
      </c>
      <c r="BD95" s="80">
        <f>ROUND(BD96+BD99,2)</f>
        <v>0</v>
      </c>
      <c r="BE95" s="80">
        <f>ROUND(BE96+BE99,2)</f>
        <v>0</v>
      </c>
      <c r="BF95" s="82">
        <f>ROUND(BF96+BF99,2)</f>
        <v>0</v>
      </c>
      <c r="BS95" s="83" t="s">
        <v>79</v>
      </c>
      <c r="BT95" s="83" t="s">
        <v>87</v>
      </c>
      <c r="BU95" s="83" t="s">
        <v>81</v>
      </c>
      <c r="BV95" s="83" t="s">
        <v>82</v>
      </c>
      <c r="BW95" s="83" t="s">
        <v>88</v>
      </c>
      <c r="BX95" s="83" t="s">
        <v>5</v>
      </c>
      <c r="CL95" s="83" t="s">
        <v>1</v>
      </c>
      <c r="CM95" s="83" t="s">
        <v>80</v>
      </c>
    </row>
    <row r="96" spans="2:90" s="3" customFormat="1" ht="16.5" customHeight="1">
      <c r="B96" s="48"/>
      <c r="C96" s="9"/>
      <c r="D96" s="9"/>
      <c r="E96" s="273" t="s">
        <v>89</v>
      </c>
      <c r="F96" s="273"/>
      <c r="G96" s="273"/>
      <c r="H96" s="273"/>
      <c r="I96" s="273"/>
      <c r="J96" s="9"/>
      <c r="K96" s="273" t="s">
        <v>90</v>
      </c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67">
        <f>ROUND(SUM(AG97:AG98),2)</f>
        <v>0</v>
      </c>
      <c r="AH96" s="266"/>
      <c r="AI96" s="266"/>
      <c r="AJ96" s="266"/>
      <c r="AK96" s="266"/>
      <c r="AL96" s="266"/>
      <c r="AM96" s="266"/>
      <c r="AN96" s="258">
        <f t="shared" si="0"/>
        <v>0</v>
      </c>
      <c r="AO96" s="266"/>
      <c r="AP96" s="266"/>
      <c r="AQ96" s="84" t="s">
        <v>91</v>
      </c>
      <c r="AR96" s="48"/>
      <c r="AS96" s="85">
        <f>ROUND(SUM(AS97:AS98),2)</f>
        <v>0</v>
      </c>
      <c r="AT96" s="86">
        <f>ROUND(SUM(AT97:AT98),2)</f>
        <v>0</v>
      </c>
      <c r="AU96" s="87">
        <f>ROUND(SUM(AU97:AU98),2)</f>
        <v>0</v>
      </c>
      <c r="AV96" s="87">
        <f t="shared" si="1"/>
        <v>0</v>
      </c>
      <c r="AW96" s="88">
        <f>ROUND(SUM(AW97:AW98),5)</f>
        <v>0</v>
      </c>
      <c r="AX96" s="87">
        <f>ROUND(BB96*L34,2)</f>
        <v>0</v>
      </c>
      <c r="AY96" s="87">
        <f>ROUND(BC96*L35,2)</f>
        <v>0</v>
      </c>
      <c r="AZ96" s="87">
        <f>ROUND(BD96*L34,2)</f>
        <v>0</v>
      </c>
      <c r="BA96" s="87">
        <f>ROUND(BE96*L35,2)</f>
        <v>0</v>
      </c>
      <c r="BB96" s="87">
        <f>ROUND(SUM(BB97:BB98),2)</f>
        <v>0</v>
      </c>
      <c r="BC96" s="87">
        <f>ROUND(SUM(BC97:BC98),2)</f>
        <v>0</v>
      </c>
      <c r="BD96" s="87">
        <f>ROUND(SUM(BD97:BD98),2)</f>
        <v>0</v>
      </c>
      <c r="BE96" s="87">
        <f>ROUND(SUM(BE97:BE98),2)</f>
        <v>0</v>
      </c>
      <c r="BF96" s="89">
        <f>ROUND(SUM(BF97:BF98),2)</f>
        <v>0</v>
      </c>
      <c r="BS96" s="23" t="s">
        <v>79</v>
      </c>
      <c r="BT96" s="23" t="s">
        <v>92</v>
      </c>
      <c r="BU96" s="23" t="s">
        <v>81</v>
      </c>
      <c r="BV96" s="23" t="s">
        <v>82</v>
      </c>
      <c r="BW96" s="23" t="s">
        <v>93</v>
      </c>
      <c r="BX96" s="23" t="s">
        <v>88</v>
      </c>
      <c r="CL96" s="23" t="s">
        <v>1</v>
      </c>
    </row>
    <row r="97" spans="1:90" s="3" customFormat="1" ht="16.5" customHeight="1">
      <c r="A97" s="90" t="s">
        <v>94</v>
      </c>
      <c r="B97" s="48"/>
      <c r="C97" s="9"/>
      <c r="D97" s="9"/>
      <c r="E97" s="9"/>
      <c r="F97" s="273" t="s">
        <v>95</v>
      </c>
      <c r="G97" s="273"/>
      <c r="H97" s="273"/>
      <c r="I97" s="273"/>
      <c r="J97" s="273"/>
      <c r="K97" s="9"/>
      <c r="L97" s="273" t="s">
        <v>96</v>
      </c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58">
        <f>'01.1 - UK Demontáž-I. etapa'!K38</f>
        <v>0</v>
      </c>
      <c r="AH97" s="266"/>
      <c r="AI97" s="266"/>
      <c r="AJ97" s="266"/>
      <c r="AK97" s="266"/>
      <c r="AL97" s="266"/>
      <c r="AM97" s="266"/>
      <c r="AN97" s="258">
        <f t="shared" si="0"/>
        <v>0</v>
      </c>
      <c r="AO97" s="266"/>
      <c r="AP97" s="266"/>
      <c r="AQ97" s="84" t="s">
        <v>91</v>
      </c>
      <c r="AR97" s="48"/>
      <c r="AS97" s="91">
        <f>'01.1 - UK Demontáž-I. etapa'!K35</f>
        <v>0</v>
      </c>
      <c r="AT97" s="87">
        <f>'01.1 - UK Demontáž-I. etapa'!K36</f>
        <v>0</v>
      </c>
      <c r="AU97" s="87">
        <v>0</v>
      </c>
      <c r="AV97" s="87">
        <f t="shared" si="1"/>
        <v>0</v>
      </c>
      <c r="AW97" s="88">
        <f>'01.1 - UK Demontáž-I. etapa'!T140</f>
        <v>0</v>
      </c>
      <c r="AX97" s="87">
        <f>'01.1 - UK Demontáž-I. etapa'!K41</f>
        <v>0</v>
      </c>
      <c r="AY97" s="87">
        <f>'01.1 - UK Demontáž-I. etapa'!K42</f>
        <v>0</v>
      </c>
      <c r="AZ97" s="87">
        <f>'01.1 - UK Demontáž-I. etapa'!K43</f>
        <v>0</v>
      </c>
      <c r="BA97" s="87">
        <f>'01.1 - UK Demontáž-I. etapa'!K44</f>
        <v>0</v>
      </c>
      <c r="BB97" s="87">
        <f>'01.1 - UK Demontáž-I. etapa'!F41</f>
        <v>0</v>
      </c>
      <c r="BC97" s="87">
        <f>'01.1 - UK Demontáž-I. etapa'!F42</f>
        <v>0</v>
      </c>
      <c r="BD97" s="87">
        <f>'01.1 - UK Demontáž-I. etapa'!F43</f>
        <v>0</v>
      </c>
      <c r="BE97" s="87">
        <f>'01.1 - UK Demontáž-I. etapa'!F44</f>
        <v>0</v>
      </c>
      <c r="BF97" s="89">
        <f>'01.1 - UK Demontáž-I. etapa'!F45</f>
        <v>0</v>
      </c>
      <c r="BT97" s="23" t="s">
        <v>97</v>
      </c>
      <c r="BV97" s="23" t="s">
        <v>82</v>
      </c>
      <c r="BW97" s="23" t="s">
        <v>98</v>
      </c>
      <c r="BX97" s="23" t="s">
        <v>93</v>
      </c>
      <c r="CL97" s="23" t="s">
        <v>1</v>
      </c>
    </row>
    <row r="98" spans="1:90" s="3" customFormat="1" ht="16.5" customHeight="1">
      <c r="A98" s="90" t="s">
        <v>94</v>
      </c>
      <c r="B98" s="48"/>
      <c r="C98" s="9"/>
      <c r="D98" s="9"/>
      <c r="E98" s="9"/>
      <c r="F98" s="273" t="s">
        <v>99</v>
      </c>
      <c r="G98" s="273"/>
      <c r="H98" s="273"/>
      <c r="I98" s="273"/>
      <c r="J98" s="273"/>
      <c r="K98" s="9"/>
      <c r="L98" s="273" t="s">
        <v>100</v>
      </c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58">
        <f>'01.2 - ÚK Montáž-I. etapa'!K38</f>
        <v>0</v>
      </c>
      <c r="AH98" s="266"/>
      <c r="AI98" s="266"/>
      <c r="AJ98" s="266"/>
      <c r="AK98" s="266"/>
      <c r="AL98" s="266"/>
      <c r="AM98" s="266"/>
      <c r="AN98" s="258">
        <f t="shared" si="0"/>
        <v>0</v>
      </c>
      <c r="AO98" s="266"/>
      <c r="AP98" s="266"/>
      <c r="AQ98" s="84" t="s">
        <v>91</v>
      </c>
      <c r="AR98" s="48"/>
      <c r="AS98" s="91">
        <f>'01.2 - ÚK Montáž-I. etapa'!K35</f>
        <v>0</v>
      </c>
      <c r="AT98" s="87">
        <f>'01.2 - ÚK Montáž-I. etapa'!K36</f>
        <v>0</v>
      </c>
      <c r="AU98" s="87">
        <v>0</v>
      </c>
      <c r="AV98" s="87">
        <f t="shared" si="1"/>
        <v>0</v>
      </c>
      <c r="AW98" s="88">
        <f>'01.2 - ÚK Montáž-I. etapa'!T146</f>
        <v>0</v>
      </c>
      <c r="AX98" s="87">
        <f>'01.2 - ÚK Montáž-I. etapa'!K41</f>
        <v>0</v>
      </c>
      <c r="AY98" s="87">
        <f>'01.2 - ÚK Montáž-I. etapa'!K42</f>
        <v>0</v>
      </c>
      <c r="AZ98" s="87">
        <f>'01.2 - ÚK Montáž-I. etapa'!K43</f>
        <v>0</v>
      </c>
      <c r="BA98" s="87">
        <f>'01.2 - ÚK Montáž-I. etapa'!K44</f>
        <v>0</v>
      </c>
      <c r="BB98" s="87">
        <f>'01.2 - ÚK Montáž-I. etapa'!F41</f>
        <v>0</v>
      </c>
      <c r="BC98" s="87">
        <f>'01.2 - ÚK Montáž-I. etapa'!F42</f>
        <v>0</v>
      </c>
      <c r="BD98" s="87">
        <f>'01.2 - ÚK Montáž-I. etapa'!F43</f>
        <v>0</v>
      </c>
      <c r="BE98" s="87">
        <f>'01.2 - ÚK Montáž-I. etapa'!F44</f>
        <v>0</v>
      </c>
      <c r="BF98" s="89">
        <f>'01.2 - ÚK Montáž-I. etapa'!F45</f>
        <v>0</v>
      </c>
      <c r="BT98" s="23" t="s">
        <v>97</v>
      </c>
      <c r="BV98" s="23" t="s">
        <v>82</v>
      </c>
      <c r="BW98" s="23" t="s">
        <v>101</v>
      </c>
      <c r="BX98" s="23" t="s">
        <v>93</v>
      </c>
      <c r="CL98" s="23" t="s">
        <v>1</v>
      </c>
    </row>
    <row r="99" spans="1:90" s="3" customFormat="1" ht="16.5" customHeight="1">
      <c r="A99" s="90" t="s">
        <v>94</v>
      </c>
      <c r="B99" s="48"/>
      <c r="C99" s="9"/>
      <c r="D99" s="9"/>
      <c r="E99" s="273" t="s">
        <v>102</v>
      </c>
      <c r="F99" s="273"/>
      <c r="G99" s="273"/>
      <c r="H99" s="273"/>
      <c r="I99" s="273"/>
      <c r="J99" s="9"/>
      <c r="K99" s="273" t="s">
        <v>103</v>
      </c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58">
        <f>'02 - Elektro a MaR - I.etapa'!K36</f>
        <v>0</v>
      </c>
      <c r="AH99" s="266"/>
      <c r="AI99" s="266"/>
      <c r="AJ99" s="266"/>
      <c r="AK99" s="266"/>
      <c r="AL99" s="266"/>
      <c r="AM99" s="266"/>
      <c r="AN99" s="258">
        <f t="shared" si="0"/>
        <v>0</v>
      </c>
      <c r="AO99" s="266"/>
      <c r="AP99" s="266"/>
      <c r="AQ99" s="84" t="s">
        <v>91</v>
      </c>
      <c r="AR99" s="48"/>
      <c r="AS99" s="91">
        <f>'02 - Elektro a MaR - I.etapa'!K33</f>
        <v>0</v>
      </c>
      <c r="AT99" s="87">
        <f>'02 - Elektro a MaR - I.etapa'!K34</f>
        <v>0</v>
      </c>
      <c r="AU99" s="87">
        <v>0</v>
      </c>
      <c r="AV99" s="87">
        <f t="shared" si="1"/>
        <v>0</v>
      </c>
      <c r="AW99" s="88">
        <f>'02 - Elektro a MaR - I.etapa'!T133</f>
        <v>0</v>
      </c>
      <c r="AX99" s="87">
        <f>'02 - Elektro a MaR - I.etapa'!K39</f>
        <v>0</v>
      </c>
      <c r="AY99" s="87">
        <f>'02 - Elektro a MaR - I.etapa'!K40</f>
        <v>0</v>
      </c>
      <c r="AZ99" s="87">
        <f>'02 - Elektro a MaR - I.etapa'!K41</f>
        <v>0</v>
      </c>
      <c r="BA99" s="87">
        <f>'02 - Elektro a MaR - I.etapa'!K42</f>
        <v>0</v>
      </c>
      <c r="BB99" s="87">
        <f>'02 - Elektro a MaR - I.etapa'!F39</f>
        <v>0</v>
      </c>
      <c r="BC99" s="87">
        <f>'02 - Elektro a MaR - I.etapa'!F40</f>
        <v>0</v>
      </c>
      <c r="BD99" s="87">
        <f>'02 - Elektro a MaR - I.etapa'!F41</f>
        <v>0</v>
      </c>
      <c r="BE99" s="87">
        <f>'02 - Elektro a MaR - I.etapa'!F42</f>
        <v>0</v>
      </c>
      <c r="BF99" s="89">
        <f>'02 - Elektro a MaR - I.etapa'!F43</f>
        <v>0</v>
      </c>
      <c r="BT99" s="23" t="s">
        <v>92</v>
      </c>
      <c r="BV99" s="23" t="s">
        <v>82</v>
      </c>
      <c r="BW99" s="23" t="s">
        <v>104</v>
      </c>
      <c r="BX99" s="23" t="s">
        <v>88</v>
      </c>
      <c r="CL99" s="23" t="s">
        <v>1</v>
      </c>
    </row>
    <row r="100" spans="2:91" s="6" customFormat="1" ht="40.5" customHeight="1">
      <c r="B100" s="74"/>
      <c r="C100" s="75"/>
      <c r="D100" s="274" t="s">
        <v>105</v>
      </c>
      <c r="E100" s="274"/>
      <c r="F100" s="274"/>
      <c r="G100" s="274"/>
      <c r="H100" s="274"/>
      <c r="I100" s="76"/>
      <c r="J100" s="274" t="s">
        <v>106</v>
      </c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65">
        <f>ROUND(AG101+AG104,2)</f>
        <v>0</v>
      </c>
      <c r="AH100" s="264"/>
      <c r="AI100" s="264"/>
      <c r="AJ100" s="264"/>
      <c r="AK100" s="264"/>
      <c r="AL100" s="264"/>
      <c r="AM100" s="264"/>
      <c r="AN100" s="263">
        <f t="shared" si="0"/>
        <v>0</v>
      </c>
      <c r="AO100" s="264"/>
      <c r="AP100" s="264"/>
      <c r="AQ100" s="77" t="s">
        <v>86</v>
      </c>
      <c r="AR100" s="74"/>
      <c r="AS100" s="78">
        <f>ROUND(AS101+AS104,2)</f>
        <v>0</v>
      </c>
      <c r="AT100" s="79">
        <f>ROUND(AT101+AT104,2)</f>
        <v>0</v>
      </c>
      <c r="AU100" s="80">
        <f>ROUND(AU101+AU104,2)</f>
        <v>0</v>
      </c>
      <c r="AV100" s="80">
        <f t="shared" si="1"/>
        <v>0</v>
      </c>
      <c r="AW100" s="81">
        <f>ROUND(AW101+AW104,5)</f>
        <v>0</v>
      </c>
      <c r="AX100" s="80">
        <f>ROUND(BB100*L34,2)</f>
        <v>0</v>
      </c>
      <c r="AY100" s="80">
        <f>ROUND(BC100*L35,2)</f>
        <v>0</v>
      </c>
      <c r="AZ100" s="80">
        <f>ROUND(BD100*L34,2)</f>
        <v>0</v>
      </c>
      <c r="BA100" s="80">
        <f>ROUND(BE100*L35,2)</f>
        <v>0</v>
      </c>
      <c r="BB100" s="80">
        <f>ROUND(BB101+BB104,2)</f>
        <v>0</v>
      </c>
      <c r="BC100" s="80">
        <f>ROUND(BC101+BC104,2)</f>
        <v>0</v>
      </c>
      <c r="BD100" s="80">
        <f>ROUND(BD101+BD104,2)</f>
        <v>0</v>
      </c>
      <c r="BE100" s="80">
        <f>ROUND(BE101+BE104,2)</f>
        <v>0</v>
      </c>
      <c r="BF100" s="82">
        <f>ROUND(BF101+BF104,2)</f>
        <v>0</v>
      </c>
      <c r="BS100" s="83" t="s">
        <v>79</v>
      </c>
      <c r="BT100" s="83" t="s">
        <v>87</v>
      </c>
      <c r="BU100" s="83" t="s">
        <v>81</v>
      </c>
      <c r="BV100" s="83" t="s">
        <v>82</v>
      </c>
      <c r="BW100" s="83" t="s">
        <v>107</v>
      </c>
      <c r="BX100" s="83" t="s">
        <v>5</v>
      </c>
      <c r="CL100" s="83" t="s">
        <v>1</v>
      </c>
      <c r="CM100" s="83" t="s">
        <v>80</v>
      </c>
    </row>
    <row r="101" spans="2:90" s="3" customFormat="1" ht="16.5" customHeight="1">
      <c r="B101" s="48"/>
      <c r="C101" s="9"/>
      <c r="D101" s="9"/>
      <c r="E101" s="273" t="s">
        <v>89</v>
      </c>
      <c r="F101" s="273"/>
      <c r="G101" s="273"/>
      <c r="H101" s="273"/>
      <c r="I101" s="273"/>
      <c r="J101" s="9"/>
      <c r="K101" s="273" t="s">
        <v>108</v>
      </c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67">
        <f>ROUND(SUM(AG102:AG103),2)</f>
        <v>0</v>
      </c>
      <c r="AH101" s="266"/>
      <c r="AI101" s="266"/>
      <c r="AJ101" s="266"/>
      <c r="AK101" s="266"/>
      <c r="AL101" s="266"/>
      <c r="AM101" s="266"/>
      <c r="AN101" s="258">
        <f t="shared" si="0"/>
        <v>0</v>
      </c>
      <c r="AO101" s="266"/>
      <c r="AP101" s="266"/>
      <c r="AQ101" s="84" t="s">
        <v>91</v>
      </c>
      <c r="AR101" s="48"/>
      <c r="AS101" s="85">
        <f>ROUND(SUM(AS102:AS103),2)</f>
        <v>0</v>
      </c>
      <c r="AT101" s="86">
        <f>ROUND(SUM(AT102:AT103),2)</f>
        <v>0</v>
      </c>
      <c r="AU101" s="87">
        <f>ROUND(SUM(AU102:AU103),2)</f>
        <v>0</v>
      </c>
      <c r="AV101" s="87">
        <f t="shared" si="1"/>
        <v>0</v>
      </c>
      <c r="AW101" s="88">
        <f>ROUND(SUM(AW102:AW103),5)</f>
        <v>0</v>
      </c>
      <c r="AX101" s="87">
        <f>ROUND(BB101*L34,2)</f>
        <v>0</v>
      </c>
      <c r="AY101" s="87">
        <f>ROUND(BC101*L35,2)</f>
        <v>0</v>
      </c>
      <c r="AZ101" s="87">
        <f>ROUND(BD101*L34,2)</f>
        <v>0</v>
      </c>
      <c r="BA101" s="87">
        <f>ROUND(BE101*L35,2)</f>
        <v>0</v>
      </c>
      <c r="BB101" s="87">
        <f>ROUND(SUM(BB102:BB103),2)</f>
        <v>0</v>
      </c>
      <c r="BC101" s="87">
        <f>ROUND(SUM(BC102:BC103),2)</f>
        <v>0</v>
      </c>
      <c r="BD101" s="87">
        <f>ROUND(SUM(BD102:BD103),2)</f>
        <v>0</v>
      </c>
      <c r="BE101" s="87">
        <f>ROUND(SUM(BE102:BE103),2)</f>
        <v>0</v>
      </c>
      <c r="BF101" s="89">
        <f>ROUND(SUM(BF102:BF103),2)</f>
        <v>0</v>
      </c>
      <c r="BS101" s="23" t="s">
        <v>79</v>
      </c>
      <c r="BT101" s="23" t="s">
        <v>92</v>
      </c>
      <c r="BU101" s="23" t="s">
        <v>81</v>
      </c>
      <c r="BV101" s="23" t="s">
        <v>82</v>
      </c>
      <c r="BW101" s="23" t="s">
        <v>109</v>
      </c>
      <c r="BX101" s="23" t="s">
        <v>107</v>
      </c>
      <c r="CL101" s="23" t="s">
        <v>1</v>
      </c>
    </row>
    <row r="102" spans="1:90" s="3" customFormat="1" ht="16.5" customHeight="1">
      <c r="A102" s="90" t="s">
        <v>94</v>
      </c>
      <c r="B102" s="48"/>
      <c r="C102" s="9"/>
      <c r="D102" s="9"/>
      <c r="E102" s="9"/>
      <c r="F102" s="273" t="s">
        <v>95</v>
      </c>
      <c r="G102" s="273"/>
      <c r="H102" s="273"/>
      <c r="I102" s="273"/>
      <c r="J102" s="273"/>
      <c r="K102" s="9"/>
      <c r="L102" s="273" t="s">
        <v>110</v>
      </c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58">
        <f>'01.1 - UK Demontáž-II. etapa'!K38</f>
        <v>0</v>
      </c>
      <c r="AH102" s="266"/>
      <c r="AI102" s="266"/>
      <c r="AJ102" s="266"/>
      <c r="AK102" s="266"/>
      <c r="AL102" s="266"/>
      <c r="AM102" s="266"/>
      <c r="AN102" s="258">
        <f t="shared" si="0"/>
        <v>0</v>
      </c>
      <c r="AO102" s="266"/>
      <c r="AP102" s="266"/>
      <c r="AQ102" s="84" t="s">
        <v>91</v>
      </c>
      <c r="AR102" s="48"/>
      <c r="AS102" s="91">
        <f>'01.1 - UK Demontáž-II. etapa'!K35</f>
        <v>0</v>
      </c>
      <c r="AT102" s="87">
        <f>'01.1 - UK Demontáž-II. etapa'!K36</f>
        <v>0</v>
      </c>
      <c r="AU102" s="87">
        <v>0</v>
      </c>
      <c r="AV102" s="87">
        <f t="shared" si="1"/>
        <v>0</v>
      </c>
      <c r="AW102" s="88">
        <f>'01.1 - UK Demontáž-II. etapa'!T143</f>
        <v>0</v>
      </c>
      <c r="AX102" s="87">
        <f>'01.1 - UK Demontáž-II. etapa'!K41</f>
        <v>0</v>
      </c>
      <c r="AY102" s="87">
        <f>'01.1 - UK Demontáž-II. etapa'!K42</f>
        <v>0</v>
      </c>
      <c r="AZ102" s="87">
        <f>'01.1 - UK Demontáž-II. etapa'!K43</f>
        <v>0</v>
      </c>
      <c r="BA102" s="87">
        <f>'01.1 - UK Demontáž-II. etapa'!K44</f>
        <v>0</v>
      </c>
      <c r="BB102" s="87">
        <f>'01.1 - UK Demontáž-II. etapa'!F41</f>
        <v>0</v>
      </c>
      <c r="BC102" s="87">
        <f>'01.1 - UK Demontáž-II. etapa'!F42</f>
        <v>0</v>
      </c>
      <c r="BD102" s="87">
        <f>'01.1 - UK Demontáž-II. etapa'!F43</f>
        <v>0</v>
      </c>
      <c r="BE102" s="87">
        <f>'01.1 - UK Demontáž-II. etapa'!F44</f>
        <v>0</v>
      </c>
      <c r="BF102" s="89">
        <f>'01.1 - UK Demontáž-II. etapa'!F45</f>
        <v>0</v>
      </c>
      <c r="BT102" s="23" t="s">
        <v>97</v>
      </c>
      <c r="BV102" s="23" t="s">
        <v>82</v>
      </c>
      <c r="BW102" s="23" t="s">
        <v>111</v>
      </c>
      <c r="BX102" s="23" t="s">
        <v>109</v>
      </c>
      <c r="CL102" s="23" t="s">
        <v>1</v>
      </c>
    </row>
    <row r="103" spans="1:90" s="3" customFormat="1" ht="16.5" customHeight="1">
      <c r="A103" s="90" t="s">
        <v>94</v>
      </c>
      <c r="B103" s="48"/>
      <c r="C103" s="9"/>
      <c r="D103" s="9"/>
      <c r="E103" s="9"/>
      <c r="F103" s="273" t="s">
        <v>99</v>
      </c>
      <c r="G103" s="273"/>
      <c r="H103" s="273"/>
      <c r="I103" s="273"/>
      <c r="J103" s="273"/>
      <c r="K103" s="9"/>
      <c r="L103" s="273" t="s">
        <v>112</v>
      </c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58">
        <f>'01.2 - UK Montáž-II. etapa'!K38</f>
        <v>0</v>
      </c>
      <c r="AH103" s="266"/>
      <c r="AI103" s="266"/>
      <c r="AJ103" s="266"/>
      <c r="AK103" s="266"/>
      <c r="AL103" s="266"/>
      <c r="AM103" s="266"/>
      <c r="AN103" s="258">
        <f t="shared" si="0"/>
        <v>0</v>
      </c>
      <c r="AO103" s="266"/>
      <c r="AP103" s="266"/>
      <c r="AQ103" s="84" t="s">
        <v>91</v>
      </c>
      <c r="AR103" s="48"/>
      <c r="AS103" s="91">
        <f>'01.2 - UK Montáž-II. etapa'!K35</f>
        <v>0</v>
      </c>
      <c r="AT103" s="87">
        <f>'01.2 - UK Montáž-II. etapa'!K36</f>
        <v>0</v>
      </c>
      <c r="AU103" s="87">
        <v>0</v>
      </c>
      <c r="AV103" s="87">
        <f t="shared" si="1"/>
        <v>0</v>
      </c>
      <c r="AW103" s="88">
        <f>'01.2 - UK Montáž-II. etapa'!T150</f>
        <v>0</v>
      </c>
      <c r="AX103" s="87">
        <f>'01.2 - UK Montáž-II. etapa'!K41</f>
        <v>0</v>
      </c>
      <c r="AY103" s="87">
        <f>'01.2 - UK Montáž-II. etapa'!K42</f>
        <v>0</v>
      </c>
      <c r="AZ103" s="87">
        <f>'01.2 - UK Montáž-II. etapa'!K43</f>
        <v>0</v>
      </c>
      <c r="BA103" s="87">
        <f>'01.2 - UK Montáž-II. etapa'!K44</f>
        <v>0</v>
      </c>
      <c r="BB103" s="87">
        <f>'01.2 - UK Montáž-II. etapa'!F41</f>
        <v>0</v>
      </c>
      <c r="BC103" s="87">
        <f>'01.2 - UK Montáž-II. etapa'!F42</f>
        <v>0</v>
      </c>
      <c r="BD103" s="87">
        <f>'01.2 - UK Montáž-II. etapa'!F43</f>
        <v>0</v>
      </c>
      <c r="BE103" s="87">
        <f>'01.2 - UK Montáž-II. etapa'!F44</f>
        <v>0</v>
      </c>
      <c r="BF103" s="89">
        <f>'01.2 - UK Montáž-II. etapa'!F45</f>
        <v>0</v>
      </c>
      <c r="BT103" s="23" t="s">
        <v>97</v>
      </c>
      <c r="BV103" s="23" t="s">
        <v>82</v>
      </c>
      <c r="BW103" s="23" t="s">
        <v>113</v>
      </c>
      <c r="BX103" s="23" t="s">
        <v>109</v>
      </c>
      <c r="CL103" s="23" t="s">
        <v>1</v>
      </c>
    </row>
    <row r="104" spans="1:90" s="3" customFormat="1" ht="16.5" customHeight="1">
      <c r="A104" s="90" t="s">
        <v>94</v>
      </c>
      <c r="B104" s="48"/>
      <c r="C104" s="9"/>
      <c r="D104" s="9"/>
      <c r="E104" s="273" t="s">
        <v>102</v>
      </c>
      <c r="F104" s="273"/>
      <c r="G104" s="273"/>
      <c r="H104" s="273"/>
      <c r="I104" s="273"/>
      <c r="J104" s="9"/>
      <c r="K104" s="273" t="s">
        <v>114</v>
      </c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58">
        <f>'02 - Elektro a MaR - II.e...'!K36</f>
        <v>0</v>
      </c>
      <c r="AH104" s="266"/>
      <c r="AI104" s="266"/>
      <c r="AJ104" s="266"/>
      <c r="AK104" s="266"/>
      <c r="AL104" s="266"/>
      <c r="AM104" s="266"/>
      <c r="AN104" s="258">
        <f t="shared" si="0"/>
        <v>0</v>
      </c>
      <c r="AO104" s="266"/>
      <c r="AP104" s="266"/>
      <c r="AQ104" s="84" t="s">
        <v>91</v>
      </c>
      <c r="AR104" s="48"/>
      <c r="AS104" s="91">
        <f>'02 - Elektro a MaR - II.e...'!K33</f>
        <v>0</v>
      </c>
      <c r="AT104" s="87">
        <f>'02 - Elektro a MaR - II.e...'!K34</f>
        <v>0</v>
      </c>
      <c r="AU104" s="87">
        <v>0</v>
      </c>
      <c r="AV104" s="87">
        <f t="shared" si="1"/>
        <v>0</v>
      </c>
      <c r="AW104" s="88">
        <f>'02 - Elektro a MaR - II.e...'!T133</f>
        <v>0</v>
      </c>
      <c r="AX104" s="87">
        <f>'02 - Elektro a MaR - II.e...'!K39</f>
        <v>0</v>
      </c>
      <c r="AY104" s="87">
        <f>'02 - Elektro a MaR - II.e...'!K40</f>
        <v>0</v>
      </c>
      <c r="AZ104" s="87">
        <f>'02 - Elektro a MaR - II.e...'!K41</f>
        <v>0</v>
      </c>
      <c r="BA104" s="87">
        <f>'02 - Elektro a MaR - II.e...'!K42</f>
        <v>0</v>
      </c>
      <c r="BB104" s="87">
        <f>'02 - Elektro a MaR - II.e...'!F39</f>
        <v>0</v>
      </c>
      <c r="BC104" s="87">
        <f>'02 - Elektro a MaR - II.e...'!F40</f>
        <v>0</v>
      </c>
      <c r="BD104" s="87">
        <f>'02 - Elektro a MaR - II.e...'!F41</f>
        <v>0</v>
      </c>
      <c r="BE104" s="87">
        <f>'02 - Elektro a MaR - II.e...'!F42</f>
        <v>0</v>
      </c>
      <c r="BF104" s="89">
        <f>'02 - Elektro a MaR - II.e...'!F43</f>
        <v>0</v>
      </c>
      <c r="BT104" s="23" t="s">
        <v>92</v>
      </c>
      <c r="BV104" s="23" t="s">
        <v>82</v>
      </c>
      <c r="BW104" s="23" t="s">
        <v>115</v>
      </c>
      <c r="BX104" s="23" t="s">
        <v>107</v>
      </c>
      <c r="CL104" s="23" t="s">
        <v>1</v>
      </c>
    </row>
    <row r="105" spans="2:91" s="6" customFormat="1" ht="27" customHeight="1">
      <c r="B105" s="74"/>
      <c r="C105" s="75"/>
      <c r="D105" s="274" t="s">
        <v>116</v>
      </c>
      <c r="E105" s="274"/>
      <c r="F105" s="274"/>
      <c r="G105" s="274"/>
      <c r="H105" s="274"/>
      <c r="I105" s="76"/>
      <c r="J105" s="274" t="s">
        <v>117</v>
      </c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65">
        <f>ROUND(AG106+SUM(AG109:AG113),2)</f>
        <v>0</v>
      </c>
      <c r="AH105" s="264"/>
      <c r="AI105" s="264"/>
      <c r="AJ105" s="264"/>
      <c r="AK105" s="264"/>
      <c r="AL105" s="264"/>
      <c r="AM105" s="264"/>
      <c r="AN105" s="263">
        <f t="shared" si="0"/>
        <v>0</v>
      </c>
      <c r="AO105" s="264"/>
      <c r="AP105" s="264"/>
      <c r="AQ105" s="77" t="s">
        <v>86</v>
      </c>
      <c r="AR105" s="74"/>
      <c r="AS105" s="78">
        <f>ROUND(AS106+SUM(AS109:AS113),2)</f>
        <v>0</v>
      </c>
      <c r="AT105" s="79">
        <f>ROUND(AT106+SUM(AT109:AT113),2)</f>
        <v>0</v>
      </c>
      <c r="AU105" s="80">
        <f>ROUND(AU106+SUM(AU109:AU113),2)</f>
        <v>0</v>
      </c>
      <c r="AV105" s="80">
        <f t="shared" si="1"/>
        <v>0</v>
      </c>
      <c r="AW105" s="81">
        <f>ROUND(AW106+SUM(AW109:AW113),5)</f>
        <v>0</v>
      </c>
      <c r="AX105" s="80">
        <f>ROUND(BB105*L34,2)</f>
        <v>0</v>
      </c>
      <c r="AY105" s="80">
        <f>ROUND(BC105*L35,2)</f>
        <v>0</v>
      </c>
      <c r="AZ105" s="80">
        <f>ROUND(BD105*L34,2)</f>
        <v>0</v>
      </c>
      <c r="BA105" s="80">
        <f>ROUND(BE105*L35,2)</f>
        <v>0</v>
      </c>
      <c r="BB105" s="80">
        <f>ROUND(BB106+SUM(BB109:BB113),2)</f>
        <v>0</v>
      </c>
      <c r="BC105" s="80">
        <f>ROUND(BC106+SUM(BC109:BC113),2)</f>
        <v>0</v>
      </c>
      <c r="BD105" s="80">
        <f>ROUND(BD106+SUM(BD109:BD113),2)</f>
        <v>0</v>
      </c>
      <c r="BE105" s="80">
        <f>ROUND(BE106+SUM(BE109:BE113),2)</f>
        <v>0</v>
      </c>
      <c r="BF105" s="82">
        <f>ROUND(BF106+SUM(BF109:BF113),2)</f>
        <v>0</v>
      </c>
      <c r="BS105" s="83" t="s">
        <v>79</v>
      </c>
      <c r="BT105" s="83" t="s">
        <v>87</v>
      </c>
      <c r="BU105" s="83" t="s">
        <v>81</v>
      </c>
      <c r="BV105" s="83" t="s">
        <v>82</v>
      </c>
      <c r="BW105" s="83" t="s">
        <v>118</v>
      </c>
      <c r="BX105" s="83" t="s">
        <v>5</v>
      </c>
      <c r="CL105" s="83" t="s">
        <v>1</v>
      </c>
      <c r="CM105" s="83" t="s">
        <v>80</v>
      </c>
    </row>
    <row r="106" spans="2:90" s="3" customFormat="1" ht="16.5" customHeight="1">
      <c r="B106" s="48"/>
      <c r="C106" s="9"/>
      <c r="D106" s="9"/>
      <c r="E106" s="273" t="s">
        <v>89</v>
      </c>
      <c r="F106" s="273"/>
      <c r="G106" s="273"/>
      <c r="H106" s="273"/>
      <c r="I106" s="273"/>
      <c r="J106" s="9"/>
      <c r="K106" s="273" t="s">
        <v>119</v>
      </c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67">
        <f>ROUND(SUM(AG107:AG108),2)</f>
        <v>0</v>
      </c>
      <c r="AH106" s="266"/>
      <c r="AI106" s="266"/>
      <c r="AJ106" s="266"/>
      <c r="AK106" s="266"/>
      <c r="AL106" s="266"/>
      <c r="AM106" s="266"/>
      <c r="AN106" s="258">
        <f t="shared" si="0"/>
        <v>0</v>
      </c>
      <c r="AO106" s="266"/>
      <c r="AP106" s="266"/>
      <c r="AQ106" s="84" t="s">
        <v>91</v>
      </c>
      <c r="AR106" s="48"/>
      <c r="AS106" s="85">
        <f>ROUND(SUM(AS107:AS108),2)</f>
        <v>0</v>
      </c>
      <c r="AT106" s="86">
        <f>ROUND(SUM(AT107:AT108),2)</f>
        <v>0</v>
      </c>
      <c r="AU106" s="87">
        <f>ROUND(SUM(AU107:AU108),2)</f>
        <v>0</v>
      </c>
      <c r="AV106" s="87">
        <f t="shared" si="1"/>
        <v>0</v>
      </c>
      <c r="AW106" s="88">
        <f>ROUND(SUM(AW107:AW108),5)</f>
        <v>0</v>
      </c>
      <c r="AX106" s="87">
        <f>ROUND(BB106*L34,2)</f>
        <v>0</v>
      </c>
      <c r="AY106" s="87">
        <f>ROUND(BC106*L35,2)</f>
        <v>0</v>
      </c>
      <c r="AZ106" s="87">
        <f>ROUND(BD106*L34,2)</f>
        <v>0</v>
      </c>
      <c r="BA106" s="87">
        <f>ROUND(BE106*L35,2)</f>
        <v>0</v>
      </c>
      <c r="BB106" s="87">
        <f>ROUND(SUM(BB107:BB108),2)</f>
        <v>0</v>
      </c>
      <c r="BC106" s="87">
        <f>ROUND(SUM(BC107:BC108),2)</f>
        <v>0</v>
      </c>
      <c r="BD106" s="87">
        <f>ROUND(SUM(BD107:BD108),2)</f>
        <v>0</v>
      </c>
      <c r="BE106" s="87">
        <f>ROUND(SUM(BE107:BE108),2)</f>
        <v>0</v>
      </c>
      <c r="BF106" s="89">
        <f>ROUND(SUM(BF107:BF108),2)</f>
        <v>0</v>
      </c>
      <c r="BS106" s="23" t="s">
        <v>79</v>
      </c>
      <c r="BT106" s="23" t="s">
        <v>92</v>
      </c>
      <c r="BU106" s="23" t="s">
        <v>81</v>
      </c>
      <c r="BV106" s="23" t="s">
        <v>82</v>
      </c>
      <c r="BW106" s="23" t="s">
        <v>120</v>
      </c>
      <c r="BX106" s="23" t="s">
        <v>118</v>
      </c>
      <c r="CL106" s="23" t="s">
        <v>1</v>
      </c>
    </row>
    <row r="107" spans="1:90" s="3" customFormat="1" ht="16.5" customHeight="1">
      <c r="A107" s="90" t="s">
        <v>94</v>
      </c>
      <c r="B107" s="48"/>
      <c r="C107" s="9"/>
      <c r="D107" s="9"/>
      <c r="E107" s="9"/>
      <c r="F107" s="273" t="s">
        <v>95</v>
      </c>
      <c r="G107" s="273"/>
      <c r="H107" s="273"/>
      <c r="I107" s="273"/>
      <c r="J107" s="273"/>
      <c r="K107" s="9"/>
      <c r="L107" s="273" t="s">
        <v>121</v>
      </c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58">
        <f>'01.1 - UK Demontáž-III. e...'!K38</f>
        <v>0</v>
      </c>
      <c r="AH107" s="266"/>
      <c r="AI107" s="266"/>
      <c r="AJ107" s="266"/>
      <c r="AK107" s="266"/>
      <c r="AL107" s="266"/>
      <c r="AM107" s="266"/>
      <c r="AN107" s="258">
        <f t="shared" si="0"/>
        <v>0</v>
      </c>
      <c r="AO107" s="266"/>
      <c r="AP107" s="266"/>
      <c r="AQ107" s="84" t="s">
        <v>91</v>
      </c>
      <c r="AR107" s="48"/>
      <c r="AS107" s="91">
        <f>'01.1 - UK Demontáž-III. e...'!K35</f>
        <v>0</v>
      </c>
      <c r="AT107" s="87">
        <f>'01.1 - UK Demontáž-III. e...'!K36</f>
        <v>0</v>
      </c>
      <c r="AU107" s="87">
        <v>0</v>
      </c>
      <c r="AV107" s="87">
        <f t="shared" si="1"/>
        <v>0</v>
      </c>
      <c r="AW107" s="88">
        <f>'01.1 - UK Demontáž-III. e...'!T141</f>
        <v>0</v>
      </c>
      <c r="AX107" s="87">
        <f>'01.1 - UK Demontáž-III. e...'!K41</f>
        <v>0</v>
      </c>
      <c r="AY107" s="87">
        <f>'01.1 - UK Demontáž-III. e...'!K42</f>
        <v>0</v>
      </c>
      <c r="AZ107" s="87">
        <f>'01.1 - UK Demontáž-III. e...'!K43</f>
        <v>0</v>
      </c>
      <c r="BA107" s="87">
        <f>'01.1 - UK Demontáž-III. e...'!K44</f>
        <v>0</v>
      </c>
      <c r="BB107" s="87">
        <f>'01.1 - UK Demontáž-III. e...'!F41</f>
        <v>0</v>
      </c>
      <c r="BC107" s="87">
        <f>'01.1 - UK Demontáž-III. e...'!F42</f>
        <v>0</v>
      </c>
      <c r="BD107" s="87">
        <f>'01.1 - UK Demontáž-III. e...'!F43</f>
        <v>0</v>
      </c>
      <c r="BE107" s="87">
        <f>'01.1 - UK Demontáž-III. e...'!F44</f>
        <v>0</v>
      </c>
      <c r="BF107" s="89">
        <f>'01.1 - UK Demontáž-III. e...'!F45</f>
        <v>0</v>
      </c>
      <c r="BT107" s="23" t="s">
        <v>97</v>
      </c>
      <c r="BV107" s="23" t="s">
        <v>82</v>
      </c>
      <c r="BW107" s="23" t="s">
        <v>122</v>
      </c>
      <c r="BX107" s="23" t="s">
        <v>120</v>
      </c>
      <c r="CL107" s="23" t="s">
        <v>1</v>
      </c>
    </row>
    <row r="108" spans="1:90" s="3" customFormat="1" ht="16.5" customHeight="1">
      <c r="A108" s="90" t="s">
        <v>94</v>
      </c>
      <c r="B108" s="48"/>
      <c r="C108" s="9"/>
      <c r="D108" s="9"/>
      <c r="E108" s="9"/>
      <c r="F108" s="273" t="s">
        <v>99</v>
      </c>
      <c r="G108" s="273"/>
      <c r="H108" s="273"/>
      <c r="I108" s="273"/>
      <c r="J108" s="273"/>
      <c r="K108" s="9"/>
      <c r="L108" s="273" t="s">
        <v>123</v>
      </c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58">
        <f>'01.2 - UK Montáž-III. etapa'!K38</f>
        <v>0</v>
      </c>
      <c r="AH108" s="266"/>
      <c r="AI108" s="266"/>
      <c r="AJ108" s="266"/>
      <c r="AK108" s="266"/>
      <c r="AL108" s="266"/>
      <c r="AM108" s="266"/>
      <c r="AN108" s="258">
        <f t="shared" si="0"/>
        <v>0</v>
      </c>
      <c r="AO108" s="266"/>
      <c r="AP108" s="266"/>
      <c r="AQ108" s="84" t="s">
        <v>91</v>
      </c>
      <c r="AR108" s="48"/>
      <c r="AS108" s="91">
        <f>'01.2 - UK Montáž-III. etapa'!K35</f>
        <v>0</v>
      </c>
      <c r="AT108" s="87">
        <f>'01.2 - UK Montáž-III. etapa'!K36</f>
        <v>0</v>
      </c>
      <c r="AU108" s="87">
        <v>0</v>
      </c>
      <c r="AV108" s="87">
        <f t="shared" si="1"/>
        <v>0</v>
      </c>
      <c r="AW108" s="88">
        <f>'01.2 - UK Montáž-III. etapa'!T143</f>
        <v>0</v>
      </c>
      <c r="AX108" s="87">
        <f>'01.2 - UK Montáž-III. etapa'!K41</f>
        <v>0</v>
      </c>
      <c r="AY108" s="87">
        <f>'01.2 - UK Montáž-III. etapa'!K42</f>
        <v>0</v>
      </c>
      <c r="AZ108" s="87">
        <f>'01.2 - UK Montáž-III. etapa'!K43</f>
        <v>0</v>
      </c>
      <c r="BA108" s="87">
        <f>'01.2 - UK Montáž-III. etapa'!K44</f>
        <v>0</v>
      </c>
      <c r="BB108" s="87">
        <f>'01.2 - UK Montáž-III. etapa'!F41</f>
        <v>0</v>
      </c>
      <c r="BC108" s="87">
        <f>'01.2 - UK Montáž-III. etapa'!F42</f>
        <v>0</v>
      </c>
      <c r="BD108" s="87">
        <f>'01.2 - UK Montáž-III. etapa'!F43</f>
        <v>0</v>
      </c>
      <c r="BE108" s="87">
        <f>'01.2 - UK Montáž-III. etapa'!F44</f>
        <v>0</v>
      </c>
      <c r="BF108" s="89">
        <f>'01.2 - UK Montáž-III. etapa'!F45</f>
        <v>0</v>
      </c>
      <c r="BT108" s="23" t="s">
        <v>97</v>
      </c>
      <c r="BV108" s="23" t="s">
        <v>82</v>
      </c>
      <c r="BW108" s="23" t="s">
        <v>124</v>
      </c>
      <c r="BX108" s="23" t="s">
        <v>120</v>
      </c>
      <c r="CL108" s="23" t="s">
        <v>1</v>
      </c>
    </row>
    <row r="109" spans="1:90" s="3" customFormat="1" ht="25.5" customHeight="1">
      <c r="A109" s="90" t="s">
        <v>94</v>
      </c>
      <c r="B109" s="48"/>
      <c r="C109" s="9"/>
      <c r="D109" s="9"/>
      <c r="E109" s="273" t="s">
        <v>102</v>
      </c>
      <c r="F109" s="273"/>
      <c r="G109" s="273"/>
      <c r="H109" s="273"/>
      <c r="I109" s="273"/>
      <c r="J109" s="9"/>
      <c r="K109" s="273" t="s">
        <v>125</v>
      </c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58">
        <f>'02 - Úprava jestvujúcich ...'!K36</f>
        <v>0</v>
      </c>
      <c r="AH109" s="266"/>
      <c r="AI109" s="266"/>
      <c r="AJ109" s="266"/>
      <c r="AK109" s="266"/>
      <c r="AL109" s="266"/>
      <c r="AM109" s="266"/>
      <c r="AN109" s="258">
        <f t="shared" si="0"/>
        <v>0</v>
      </c>
      <c r="AO109" s="266"/>
      <c r="AP109" s="266"/>
      <c r="AQ109" s="84" t="s">
        <v>91</v>
      </c>
      <c r="AR109" s="48"/>
      <c r="AS109" s="91">
        <f>'02 - Úprava jestvujúcich ...'!K33</f>
        <v>0</v>
      </c>
      <c r="AT109" s="87">
        <f>'02 - Úprava jestvujúcich ...'!K34</f>
        <v>0</v>
      </c>
      <c r="AU109" s="87">
        <v>0</v>
      </c>
      <c r="AV109" s="87">
        <f t="shared" si="1"/>
        <v>0</v>
      </c>
      <c r="AW109" s="88">
        <f>'02 - Úprava jestvujúcich ...'!T136</f>
        <v>0</v>
      </c>
      <c r="AX109" s="87">
        <f>'02 - Úprava jestvujúcich ...'!K39</f>
        <v>0</v>
      </c>
      <c r="AY109" s="87">
        <f>'02 - Úprava jestvujúcich ...'!K40</f>
        <v>0</v>
      </c>
      <c r="AZ109" s="87">
        <f>'02 - Úprava jestvujúcich ...'!K41</f>
        <v>0</v>
      </c>
      <c r="BA109" s="87">
        <f>'02 - Úprava jestvujúcich ...'!K42</f>
        <v>0</v>
      </c>
      <c r="BB109" s="87">
        <f>'02 - Úprava jestvujúcich ...'!F39</f>
        <v>0</v>
      </c>
      <c r="BC109" s="87">
        <f>'02 - Úprava jestvujúcich ...'!F40</f>
        <v>0</v>
      </c>
      <c r="BD109" s="87">
        <f>'02 - Úprava jestvujúcich ...'!F41</f>
        <v>0</v>
      </c>
      <c r="BE109" s="87">
        <f>'02 - Úprava jestvujúcich ...'!F42</f>
        <v>0</v>
      </c>
      <c r="BF109" s="89">
        <f>'02 - Úprava jestvujúcich ...'!F43</f>
        <v>0</v>
      </c>
      <c r="BT109" s="23" t="s">
        <v>92</v>
      </c>
      <c r="BV109" s="23" t="s">
        <v>82</v>
      </c>
      <c r="BW109" s="23" t="s">
        <v>126</v>
      </c>
      <c r="BX109" s="23" t="s">
        <v>118</v>
      </c>
      <c r="CL109" s="23" t="s">
        <v>1</v>
      </c>
    </row>
    <row r="110" spans="1:90" s="3" customFormat="1" ht="25.5" customHeight="1">
      <c r="A110" s="90" t="s">
        <v>94</v>
      </c>
      <c r="B110" s="48"/>
      <c r="C110" s="9"/>
      <c r="D110" s="9"/>
      <c r="E110" s="273" t="s">
        <v>127</v>
      </c>
      <c r="F110" s="273"/>
      <c r="G110" s="273"/>
      <c r="H110" s="273"/>
      <c r="I110" s="273"/>
      <c r="J110" s="9"/>
      <c r="K110" s="273" t="s">
        <v>128</v>
      </c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58">
        <f>'03 - Elektro a MaR - Elek...'!K36</f>
        <v>0</v>
      </c>
      <c r="AH110" s="266"/>
      <c r="AI110" s="266"/>
      <c r="AJ110" s="266"/>
      <c r="AK110" s="266"/>
      <c r="AL110" s="266"/>
      <c r="AM110" s="266"/>
      <c r="AN110" s="258">
        <f t="shared" si="0"/>
        <v>0</v>
      </c>
      <c r="AO110" s="266"/>
      <c r="AP110" s="266"/>
      <c r="AQ110" s="84" t="s">
        <v>91</v>
      </c>
      <c r="AR110" s="48"/>
      <c r="AS110" s="91">
        <f>'03 - Elektro a MaR - Elek...'!K33</f>
        <v>0</v>
      </c>
      <c r="AT110" s="87">
        <f>'03 - Elektro a MaR - Elek...'!K34</f>
        <v>0</v>
      </c>
      <c r="AU110" s="87">
        <v>0</v>
      </c>
      <c r="AV110" s="87">
        <f t="shared" si="1"/>
        <v>0</v>
      </c>
      <c r="AW110" s="88">
        <f>'03 - Elektro a MaR - Elek...'!T133</f>
        <v>0</v>
      </c>
      <c r="AX110" s="87">
        <f>'03 - Elektro a MaR - Elek...'!K39</f>
        <v>0</v>
      </c>
      <c r="AY110" s="87">
        <f>'03 - Elektro a MaR - Elek...'!K40</f>
        <v>0</v>
      </c>
      <c r="AZ110" s="87">
        <f>'03 - Elektro a MaR - Elek...'!K41</f>
        <v>0</v>
      </c>
      <c r="BA110" s="87">
        <f>'03 - Elektro a MaR - Elek...'!K42</f>
        <v>0</v>
      </c>
      <c r="BB110" s="87">
        <f>'03 - Elektro a MaR - Elek...'!F39</f>
        <v>0</v>
      </c>
      <c r="BC110" s="87">
        <f>'03 - Elektro a MaR - Elek...'!F40</f>
        <v>0</v>
      </c>
      <c r="BD110" s="87">
        <f>'03 - Elektro a MaR - Elek...'!F41</f>
        <v>0</v>
      </c>
      <c r="BE110" s="87">
        <f>'03 - Elektro a MaR - Elek...'!F42</f>
        <v>0</v>
      </c>
      <c r="BF110" s="89">
        <f>'03 - Elektro a MaR - Elek...'!F43</f>
        <v>0</v>
      </c>
      <c r="BT110" s="23" t="s">
        <v>92</v>
      </c>
      <c r="BV110" s="23" t="s">
        <v>82</v>
      </c>
      <c r="BW110" s="23" t="s">
        <v>129</v>
      </c>
      <c r="BX110" s="23" t="s">
        <v>118</v>
      </c>
      <c r="CL110" s="23" t="s">
        <v>1</v>
      </c>
    </row>
    <row r="111" spans="1:90" s="3" customFormat="1" ht="25.5" customHeight="1">
      <c r="A111" s="90" t="s">
        <v>94</v>
      </c>
      <c r="B111" s="48"/>
      <c r="C111" s="9"/>
      <c r="D111" s="9"/>
      <c r="E111" s="273" t="s">
        <v>130</v>
      </c>
      <c r="F111" s="273"/>
      <c r="G111" s="273"/>
      <c r="H111" s="273"/>
      <c r="I111" s="273"/>
      <c r="J111" s="9"/>
      <c r="K111" s="273" t="s">
        <v>131</v>
      </c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58">
        <f>'05 - Úprava jestvujúcich ...'!K36</f>
        <v>0</v>
      </c>
      <c r="AH111" s="266"/>
      <c r="AI111" s="266"/>
      <c r="AJ111" s="266"/>
      <c r="AK111" s="266"/>
      <c r="AL111" s="266"/>
      <c r="AM111" s="266"/>
      <c r="AN111" s="258">
        <f t="shared" si="0"/>
        <v>0</v>
      </c>
      <c r="AO111" s="266"/>
      <c r="AP111" s="266"/>
      <c r="AQ111" s="84" t="s">
        <v>91</v>
      </c>
      <c r="AR111" s="48"/>
      <c r="AS111" s="91">
        <f>'05 - Úprava jestvujúcich ...'!K33</f>
        <v>0</v>
      </c>
      <c r="AT111" s="87">
        <f>'05 - Úprava jestvujúcich ...'!K34</f>
        <v>0</v>
      </c>
      <c r="AU111" s="87">
        <v>0</v>
      </c>
      <c r="AV111" s="87">
        <f t="shared" si="1"/>
        <v>0</v>
      </c>
      <c r="AW111" s="88">
        <f>'05 - Úprava jestvujúcich ...'!T139</f>
        <v>0</v>
      </c>
      <c r="AX111" s="87">
        <f>'05 - Úprava jestvujúcich ...'!K39</f>
        <v>0</v>
      </c>
      <c r="AY111" s="87">
        <f>'05 - Úprava jestvujúcich ...'!K40</f>
        <v>0</v>
      </c>
      <c r="AZ111" s="87">
        <f>'05 - Úprava jestvujúcich ...'!K41</f>
        <v>0</v>
      </c>
      <c r="BA111" s="87">
        <f>'05 - Úprava jestvujúcich ...'!K42</f>
        <v>0</v>
      </c>
      <c r="BB111" s="87">
        <f>'05 - Úprava jestvujúcich ...'!F39</f>
        <v>0</v>
      </c>
      <c r="BC111" s="87">
        <f>'05 - Úprava jestvujúcich ...'!F40</f>
        <v>0</v>
      </c>
      <c r="BD111" s="87">
        <f>'05 - Úprava jestvujúcich ...'!F41</f>
        <v>0</v>
      </c>
      <c r="BE111" s="87">
        <f>'05 - Úprava jestvujúcich ...'!F42</f>
        <v>0</v>
      </c>
      <c r="BF111" s="89">
        <f>'05 - Úprava jestvujúcich ...'!F43</f>
        <v>0</v>
      </c>
      <c r="BT111" s="23" t="s">
        <v>92</v>
      </c>
      <c r="BV111" s="23" t="s">
        <v>82</v>
      </c>
      <c r="BW111" s="23" t="s">
        <v>132</v>
      </c>
      <c r="BX111" s="23" t="s">
        <v>118</v>
      </c>
      <c r="CL111" s="23" t="s">
        <v>1</v>
      </c>
    </row>
    <row r="112" spans="1:90" s="3" customFormat="1" ht="16.5" customHeight="1">
      <c r="A112" s="90" t="s">
        <v>94</v>
      </c>
      <c r="B112" s="48"/>
      <c r="C112" s="9"/>
      <c r="D112" s="9"/>
      <c r="E112" s="273" t="s">
        <v>133</v>
      </c>
      <c r="F112" s="273"/>
      <c r="G112" s="273"/>
      <c r="H112" s="273"/>
      <c r="I112" s="273"/>
      <c r="J112" s="9"/>
      <c r="K112" s="273" t="s">
        <v>134</v>
      </c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58">
        <f>'06 - PO  - III.etapa'!K36</f>
        <v>0</v>
      </c>
      <c r="AH112" s="266"/>
      <c r="AI112" s="266"/>
      <c r="AJ112" s="266"/>
      <c r="AK112" s="266"/>
      <c r="AL112" s="266"/>
      <c r="AM112" s="266"/>
      <c r="AN112" s="258">
        <f t="shared" si="0"/>
        <v>0</v>
      </c>
      <c r="AO112" s="266"/>
      <c r="AP112" s="266"/>
      <c r="AQ112" s="84" t="s">
        <v>91</v>
      </c>
      <c r="AR112" s="48"/>
      <c r="AS112" s="91">
        <f>'06 - PO  - III.etapa'!K33</f>
        <v>0</v>
      </c>
      <c r="AT112" s="87">
        <f>'06 - PO  - III.etapa'!K34</f>
        <v>0</v>
      </c>
      <c r="AU112" s="87">
        <v>0</v>
      </c>
      <c r="AV112" s="87">
        <f t="shared" si="1"/>
        <v>0</v>
      </c>
      <c r="AW112" s="88">
        <f>'06 - PO  - III.etapa'!T138</f>
        <v>0</v>
      </c>
      <c r="AX112" s="87">
        <f>'06 - PO  - III.etapa'!K39</f>
        <v>0</v>
      </c>
      <c r="AY112" s="87">
        <f>'06 - PO  - III.etapa'!K40</f>
        <v>0</v>
      </c>
      <c r="AZ112" s="87">
        <f>'06 - PO  - III.etapa'!K41</f>
        <v>0</v>
      </c>
      <c r="BA112" s="87">
        <f>'06 - PO  - III.etapa'!K42</f>
        <v>0</v>
      </c>
      <c r="BB112" s="87">
        <f>'06 - PO  - III.etapa'!F39</f>
        <v>0</v>
      </c>
      <c r="BC112" s="87">
        <f>'06 - PO  - III.etapa'!F40</f>
        <v>0</v>
      </c>
      <c r="BD112" s="87">
        <f>'06 - PO  - III.etapa'!F41</f>
        <v>0</v>
      </c>
      <c r="BE112" s="87">
        <f>'06 - PO  - III.etapa'!F42</f>
        <v>0</v>
      </c>
      <c r="BF112" s="89">
        <f>'06 - PO  - III.etapa'!F43</f>
        <v>0</v>
      </c>
      <c r="BT112" s="23" t="s">
        <v>92</v>
      </c>
      <c r="BV112" s="23" t="s">
        <v>82</v>
      </c>
      <c r="BW112" s="23" t="s">
        <v>135</v>
      </c>
      <c r="BX112" s="23" t="s">
        <v>118</v>
      </c>
      <c r="CL112" s="23" t="s">
        <v>1</v>
      </c>
    </row>
    <row r="113" spans="1:90" s="3" customFormat="1" ht="25.5" customHeight="1">
      <c r="A113" s="90" t="s">
        <v>94</v>
      </c>
      <c r="B113" s="48"/>
      <c r="C113" s="9"/>
      <c r="D113" s="9"/>
      <c r="E113" s="273" t="s">
        <v>136</v>
      </c>
      <c r="F113" s="273"/>
      <c r="G113" s="273"/>
      <c r="H113" s="273"/>
      <c r="I113" s="273"/>
      <c r="J113" s="9"/>
      <c r="K113" s="273" t="s">
        <v>137</v>
      </c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58">
        <f>'07 - Zabránenie presaku s...'!K36</f>
        <v>0</v>
      </c>
      <c r="AH113" s="266"/>
      <c r="AI113" s="266"/>
      <c r="AJ113" s="266"/>
      <c r="AK113" s="266"/>
      <c r="AL113" s="266"/>
      <c r="AM113" s="266"/>
      <c r="AN113" s="258">
        <f t="shared" si="0"/>
        <v>0</v>
      </c>
      <c r="AO113" s="266"/>
      <c r="AP113" s="266"/>
      <c r="AQ113" s="84" t="s">
        <v>91</v>
      </c>
      <c r="AR113" s="48"/>
      <c r="AS113" s="92">
        <f>'07 - Zabránenie presaku s...'!K33</f>
        <v>0</v>
      </c>
      <c r="AT113" s="93">
        <f>'07 - Zabránenie presaku s...'!K34</f>
        <v>0</v>
      </c>
      <c r="AU113" s="93">
        <v>0</v>
      </c>
      <c r="AV113" s="93">
        <f t="shared" si="1"/>
        <v>0</v>
      </c>
      <c r="AW113" s="94">
        <f>'07 - Zabránenie presaku s...'!T136</f>
        <v>0</v>
      </c>
      <c r="AX113" s="93">
        <f>'07 - Zabránenie presaku s...'!K39</f>
        <v>0</v>
      </c>
      <c r="AY113" s="93">
        <f>'07 - Zabránenie presaku s...'!K40</f>
        <v>0</v>
      </c>
      <c r="AZ113" s="93">
        <f>'07 - Zabránenie presaku s...'!K41</f>
        <v>0</v>
      </c>
      <c r="BA113" s="93">
        <f>'07 - Zabránenie presaku s...'!K42</f>
        <v>0</v>
      </c>
      <c r="BB113" s="93">
        <f>'07 - Zabránenie presaku s...'!F39</f>
        <v>0</v>
      </c>
      <c r="BC113" s="93">
        <f>'07 - Zabránenie presaku s...'!F40</f>
        <v>0</v>
      </c>
      <c r="BD113" s="93">
        <f>'07 - Zabránenie presaku s...'!F41</f>
        <v>0</v>
      </c>
      <c r="BE113" s="93">
        <f>'07 - Zabránenie presaku s...'!F42</f>
        <v>0</v>
      </c>
      <c r="BF113" s="95">
        <f>'07 - Zabránenie presaku s...'!F43</f>
        <v>0</v>
      </c>
      <c r="BT113" s="23" t="s">
        <v>92</v>
      </c>
      <c r="BV113" s="23" t="s">
        <v>82</v>
      </c>
      <c r="BW113" s="23" t="s">
        <v>138</v>
      </c>
      <c r="BX113" s="23" t="s">
        <v>118</v>
      </c>
      <c r="CL113" s="23" t="s">
        <v>1</v>
      </c>
    </row>
    <row r="114" spans="2:44" ht="11.25">
      <c r="B114" s="18"/>
      <c r="AR114" s="18"/>
    </row>
    <row r="115" spans="2:48" s="1" customFormat="1" ht="30" customHeight="1">
      <c r="B115" s="32"/>
      <c r="C115" s="63" t="s">
        <v>139</v>
      </c>
      <c r="AG115" s="256">
        <f>ROUND(SUM(AG116:AG119),2)</f>
        <v>0</v>
      </c>
      <c r="AH115" s="256"/>
      <c r="AI115" s="256"/>
      <c r="AJ115" s="256"/>
      <c r="AK115" s="256"/>
      <c r="AL115" s="256"/>
      <c r="AM115" s="256"/>
      <c r="AN115" s="256">
        <f>ROUND(SUM(AN116:AN119),2)</f>
        <v>0</v>
      </c>
      <c r="AO115" s="256"/>
      <c r="AP115" s="256"/>
      <c r="AQ115" s="96"/>
      <c r="AR115" s="32"/>
      <c r="AS115" s="58" t="s">
        <v>140</v>
      </c>
      <c r="AT115" s="59" t="s">
        <v>141</v>
      </c>
      <c r="AU115" s="59" t="s">
        <v>42</v>
      </c>
      <c r="AV115" s="60" t="s">
        <v>67</v>
      </c>
    </row>
    <row r="116" spans="2:89" s="1" customFormat="1" ht="19.5" customHeight="1">
      <c r="B116" s="32"/>
      <c r="D116" s="271" t="s">
        <v>142</v>
      </c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G116" s="269">
        <f>ROUND(AG94*AS116,2)</f>
        <v>0</v>
      </c>
      <c r="AH116" s="258"/>
      <c r="AI116" s="258"/>
      <c r="AJ116" s="258"/>
      <c r="AK116" s="258"/>
      <c r="AL116" s="258"/>
      <c r="AM116" s="258"/>
      <c r="AN116" s="258">
        <f>ROUND(AG116+AV116,2)</f>
        <v>0</v>
      </c>
      <c r="AO116" s="258"/>
      <c r="AP116" s="258"/>
      <c r="AR116" s="32"/>
      <c r="AS116" s="98">
        <v>0</v>
      </c>
      <c r="AT116" s="99" t="s">
        <v>143</v>
      </c>
      <c r="AU116" s="99" t="s">
        <v>43</v>
      </c>
      <c r="AV116" s="89">
        <f>ROUND(IF(AU116="základná",AG116*L34,IF(AU116="znížená",AG116*L35,0)),2)</f>
        <v>0</v>
      </c>
      <c r="BV116" s="15" t="s">
        <v>144</v>
      </c>
      <c r="BY116" s="100">
        <f>IF(AU116="základná",AV116,0)</f>
        <v>0</v>
      </c>
      <c r="BZ116" s="100">
        <f>IF(AU116="znížená",AV116,0)</f>
        <v>0</v>
      </c>
      <c r="CA116" s="100">
        <v>0</v>
      </c>
      <c r="CB116" s="100">
        <v>0</v>
      </c>
      <c r="CC116" s="100">
        <v>0</v>
      </c>
      <c r="CD116" s="100">
        <f>IF(AU116="základná",AG116,0)</f>
        <v>0</v>
      </c>
      <c r="CE116" s="100">
        <f>IF(AU116="znížená",AG116,0)</f>
        <v>0</v>
      </c>
      <c r="CF116" s="100">
        <f>IF(AU116="zákl. prenesená",AG116,0)</f>
        <v>0</v>
      </c>
      <c r="CG116" s="100">
        <f>IF(AU116="zníž. prenesená",AG116,0)</f>
        <v>0</v>
      </c>
      <c r="CH116" s="100">
        <f>IF(AU116="nulová",AG116,0)</f>
        <v>0</v>
      </c>
      <c r="CI116" s="15">
        <f>IF(AU116="základná",1,IF(AU116="znížená",2,IF(AU116="zákl. prenesená",4,IF(AU116="zníž. prenesená",5,3))))</f>
        <v>1</v>
      </c>
      <c r="CJ116" s="15">
        <f>IF(AT116="stavebná časť",1,IF(AT116="investičná časť",2,3))</f>
        <v>1</v>
      </c>
      <c r="CK116" s="15" t="str">
        <f>IF(D116="Vyplň vlastné","","x")</f>
        <v>x</v>
      </c>
    </row>
    <row r="117" spans="2:89" s="1" customFormat="1" ht="19.5" customHeight="1">
      <c r="B117" s="32"/>
      <c r="D117" s="272" t="s">
        <v>145</v>
      </c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G117" s="269">
        <f>ROUND(AG94*AS117,2)</f>
        <v>0</v>
      </c>
      <c r="AH117" s="258"/>
      <c r="AI117" s="258"/>
      <c r="AJ117" s="258"/>
      <c r="AK117" s="258"/>
      <c r="AL117" s="258"/>
      <c r="AM117" s="258"/>
      <c r="AN117" s="258">
        <f>ROUND(AG117+AV117,2)</f>
        <v>0</v>
      </c>
      <c r="AO117" s="258"/>
      <c r="AP117" s="258"/>
      <c r="AR117" s="32"/>
      <c r="AS117" s="98">
        <v>0</v>
      </c>
      <c r="AT117" s="99" t="s">
        <v>143</v>
      </c>
      <c r="AU117" s="99" t="s">
        <v>43</v>
      </c>
      <c r="AV117" s="89">
        <f>ROUND(IF(AU117="základná",AG117*L34,IF(AU117="znížená",AG117*L35,0)),2)</f>
        <v>0</v>
      </c>
      <c r="BV117" s="15" t="s">
        <v>146</v>
      </c>
      <c r="BY117" s="100">
        <f>IF(AU117="základná",AV117,0)</f>
        <v>0</v>
      </c>
      <c r="BZ117" s="100">
        <f>IF(AU117="znížená",AV117,0)</f>
        <v>0</v>
      </c>
      <c r="CA117" s="100">
        <v>0</v>
      </c>
      <c r="CB117" s="100">
        <v>0</v>
      </c>
      <c r="CC117" s="100">
        <v>0</v>
      </c>
      <c r="CD117" s="100">
        <f>IF(AU117="základná",AG117,0)</f>
        <v>0</v>
      </c>
      <c r="CE117" s="100">
        <f>IF(AU117="znížená",AG117,0)</f>
        <v>0</v>
      </c>
      <c r="CF117" s="100">
        <f>IF(AU117="zákl. prenesená",AG117,0)</f>
        <v>0</v>
      </c>
      <c r="CG117" s="100">
        <f>IF(AU117="zníž. prenesená",AG117,0)</f>
        <v>0</v>
      </c>
      <c r="CH117" s="100">
        <f>IF(AU117="nulová",AG117,0)</f>
        <v>0</v>
      </c>
      <c r="CI117" s="15">
        <f>IF(AU117="základná",1,IF(AU117="znížená",2,IF(AU117="zákl. prenesená",4,IF(AU117="zníž. prenesená",5,3))))</f>
        <v>1</v>
      </c>
      <c r="CJ117" s="15">
        <f>IF(AT117="stavebná časť",1,IF(AT117="investičná časť",2,3))</f>
        <v>1</v>
      </c>
      <c r="CK117" s="15">
        <f>IF(D117="Vyplň vlastné","","x")</f>
      </c>
    </row>
    <row r="118" spans="2:89" s="1" customFormat="1" ht="19.5" customHeight="1">
      <c r="B118" s="32"/>
      <c r="D118" s="272" t="s">
        <v>145</v>
      </c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G118" s="269">
        <f>ROUND(AG94*AS118,2)</f>
        <v>0</v>
      </c>
      <c r="AH118" s="258"/>
      <c r="AI118" s="258"/>
      <c r="AJ118" s="258"/>
      <c r="AK118" s="258"/>
      <c r="AL118" s="258"/>
      <c r="AM118" s="258"/>
      <c r="AN118" s="258">
        <f>ROUND(AG118+AV118,2)</f>
        <v>0</v>
      </c>
      <c r="AO118" s="258"/>
      <c r="AP118" s="258"/>
      <c r="AR118" s="32"/>
      <c r="AS118" s="98">
        <v>0</v>
      </c>
      <c r="AT118" s="99" t="s">
        <v>143</v>
      </c>
      <c r="AU118" s="99" t="s">
        <v>43</v>
      </c>
      <c r="AV118" s="89">
        <f>ROUND(IF(AU118="základná",AG118*L34,IF(AU118="znížená",AG118*L35,0)),2)</f>
        <v>0</v>
      </c>
      <c r="BV118" s="15" t="s">
        <v>146</v>
      </c>
      <c r="BY118" s="100">
        <f>IF(AU118="základná",AV118,0)</f>
        <v>0</v>
      </c>
      <c r="BZ118" s="100">
        <f>IF(AU118="znížená",AV118,0)</f>
        <v>0</v>
      </c>
      <c r="CA118" s="100">
        <v>0</v>
      </c>
      <c r="CB118" s="100">
        <v>0</v>
      </c>
      <c r="CC118" s="100">
        <v>0</v>
      </c>
      <c r="CD118" s="100">
        <f>IF(AU118="základná",AG118,0)</f>
        <v>0</v>
      </c>
      <c r="CE118" s="100">
        <f>IF(AU118="znížená",AG118,0)</f>
        <v>0</v>
      </c>
      <c r="CF118" s="100">
        <f>IF(AU118="zákl. prenesená",AG118,0)</f>
        <v>0</v>
      </c>
      <c r="CG118" s="100">
        <f>IF(AU118="zníž. prenesená",AG118,0)</f>
        <v>0</v>
      </c>
      <c r="CH118" s="100">
        <f>IF(AU118="nulová",AG118,0)</f>
        <v>0</v>
      </c>
      <c r="CI118" s="15">
        <f>IF(AU118="základná",1,IF(AU118="znížená",2,IF(AU118="zákl. prenesená",4,IF(AU118="zníž. prenesená",5,3))))</f>
        <v>1</v>
      </c>
      <c r="CJ118" s="15">
        <f>IF(AT118="stavebná časť",1,IF(AT118="investičná časť",2,3))</f>
        <v>1</v>
      </c>
      <c r="CK118" s="15">
        <f>IF(D118="Vyplň vlastné","","x")</f>
      </c>
    </row>
    <row r="119" spans="2:89" s="1" customFormat="1" ht="19.5" customHeight="1">
      <c r="B119" s="32"/>
      <c r="D119" s="272" t="s">
        <v>145</v>
      </c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G119" s="269">
        <f>ROUND(AG94*AS119,2)</f>
        <v>0</v>
      </c>
      <c r="AH119" s="258"/>
      <c r="AI119" s="258"/>
      <c r="AJ119" s="258"/>
      <c r="AK119" s="258"/>
      <c r="AL119" s="258"/>
      <c r="AM119" s="258"/>
      <c r="AN119" s="258">
        <f>ROUND(AG119+AV119,2)</f>
        <v>0</v>
      </c>
      <c r="AO119" s="258"/>
      <c r="AP119" s="258"/>
      <c r="AR119" s="32"/>
      <c r="AS119" s="101">
        <v>0</v>
      </c>
      <c r="AT119" s="102" t="s">
        <v>143</v>
      </c>
      <c r="AU119" s="102" t="s">
        <v>43</v>
      </c>
      <c r="AV119" s="95">
        <f>ROUND(IF(AU119="základná",AG119*L34,IF(AU119="znížená",AG119*L35,0)),2)</f>
        <v>0</v>
      </c>
      <c r="BV119" s="15" t="s">
        <v>146</v>
      </c>
      <c r="BY119" s="100">
        <f>IF(AU119="základná",AV119,0)</f>
        <v>0</v>
      </c>
      <c r="BZ119" s="100">
        <f>IF(AU119="znížená",AV119,0)</f>
        <v>0</v>
      </c>
      <c r="CA119" s="100">
        <v>0</v>
      </c>
      <c r="CB119" s="100">
        <v>0</v>
      </c>
      <c r="CC119" s="100">
        <v>0</v>
      </c>
      <c r="CD119" s="100">
        <f>IF(AU119="základná",AG119,0)</f>
        <v>0</v>
      </c>
      <c r="CE119" s="100">
        <f>IF(AU119="znížená",AG119,0)</f>
        <v>0</v>
      </c>
      <c r="CF119" s="100">
        <f>IF(AU119="zákl. prenesená",AG119,0)</f>
        <v>0</v>
      </c>
      <c r="CG119" s="100">
        <f>IF(AU119="zníž. prenesená",AG119,0)</f>
        <v>0</v>
      </c>
      <c r="CH119" s="100">
        <f>IF(AU119="nulová",AG119,0)</f>
        <v>0</v>
      </c>
      <c r="CI119" s="15">
        <f>IF(AU119="základná",1,IF(AU119="znížená",2,IF(AU119="zákl. prenesená",4,IF(AU119="zníž. prenesená",5,3))))</f>
        <v>1</v>
      </c>
      <c r="CJ119" s="15">
        <f>IF(AT119="stavebná časť",1,IF(AT119="investičná časť",2,3))</f>
        <v>1</v>
      </c>
      <c r="CK119" s="15">
        <f>IF(D119="Vyplň vlastné","","x")</f>
      </c>
    </row>
    <row r="120" spans="2:44" s="1" customFormat="1" ht="10.5" customHeight="1">
      <c r="B120" s="32"/>
      <c r="AR120" s="32"/>
    </row>
    <row r="121" spans="2:44" s="1" customFormat="1" ht="30" customHeight="1">
      <c r="B121" s="32"/>
      <c r="C121" s="103" t="s">
        <v>147</v>
      </c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275">
        <f>ROUND(AG94+AG115,2)</f>
        <v>0</v>
      </c>
      <c r="AH121" s="275"/>
      <c r="AI121" s="275"/>
      <c r="AJ121" s="275"/>
      <c r="AK121" s="275"/>
      <c r="AL121" s="275"/>
      <c r="AM121" s="275"/>
      <c r="AN121" s="275">
        <f>ROUND(AN94+AN115,2)</f>
        <v>0</v>
      </c>
      <c r="AO121" s="275"/>
      <c r="AP121" s="275"/>
      <c r="AQ121" s="104"/>
      <c r="AR121" s="32"/>
    </row>
    <row r="122" spans="2:44" s="1" customFormat="1" ht="6.75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32"/>
    </row>
  </sheetData>
  <sheetProtection/>
  <mergeCells count="134">
    <mergeCell ref="AN109:AP109"/>
    <mergeCell ref="AN110:AP110"/>
    <mergeCell ref="AN111:AP111"/>
    <mergeCell ref="AN112:AP112"/>
    <mergeCell ref="AG105:AM105"/>
    <mergeCell ref="AG106:AM106"/>
    <mergeCell ref="AG107:AM107"/>
    <mergeCell ref="AG108:AM108"/>
    <mergeCell ref="AN107:AP107"/>
    <mergeCell ref="AN108:AP108"/>
    <mergeCell ref="AG110:AM110"/>
    <mergeCell ref="AG111:AM111"/>
    <mergeCell ref="AG112:AM112"/>
    <mergeCell ref="AN98:AP98"/>
    <mergeCell ref="AN101:AP101"/>
    <mergeCell ref="AN99:AP99"/>
    <mergeCell ref="AN100:AP100"/>
    <mergeCell ref="AN102:AP102"/>
    <mergeCell ref="AN103:AP103"/>
    <mergeCell ref="AG103:AM103"/>
    <mergeCell ref="F103:J103"/>
    <mergeCell ref="AN104:AP104"/>
    <mergeCell ref="AN105:AP105"/>
    <mergeCell ref="AN106:AP106"/>
    <mergeCell ref="L102:AF102"/>
    <mergeCell ref="L103:AF103"/>
    <mergeCell ref="K104:AF104"/>
    <mergeCell ref="J105:AF105"/>
    <mergeCell ref="K106:AF106"/>
    <mergeCell ref="AG104:AM104"/>
    <mergeCell ref="C92:G92"/>
    <mergeCell ref="I92:AF92"/>
    <mergeCell ref="J95:AF95"/>
    <mergeCell ref="K96:AF96"/>
    <mergeCell ref="L97:AF97"/>
    <mergeCell ref="L98:AF98"/>
    <mergeCell ref="D95:H95"/>
    <mergeCell ref="E96:I96"/>
    <mergeCell ref="F97:J97"/>
    <mergeCell ref="F98:J98"/>
    <mergeCell ref="E112:I112"/>
    <mergeCell ref="E113:I113"/>
    <mergeCell ref="AG121:AM121"/>
    <mergeCell ref="AG115:AM115"/>
    <mergeCell ref="E104:I104"/>
    <mergeCell ref="D105:H105"/>
    <mergeCell ref="E106:I106"/>
    <mergeCell ref="F107:J107"/>
    <mergeCell ref="L107:AF107"/>
    <mergeCell ref="AG109:AM109"/>
    <mergeCell ref="K112:AF112"/>
    <mergeCell ref="K113:AF113"/>
    <mergeCell ref="K99:AF99"/>
    <mergeCell ref="J100:AF100"/>
    <mergeCell ref="K101:AF101"/>
    <mergeCell ref="AN121:AP121"/>
    <mergeCell ref="F102:J102"/>
    <mergeCell ref="E99:I99"/>
    <mergeCell ref="D100:H100"/>
    <mergeCell ref="E101:I101"/>
    <mergeCell ref="F108:J108"/>
    <mergeCell ref="E109:I109"/>
    <mergeCell ref="K109:AF109"/>
    <mergeCell ref="L108:AF108"/>
    <mergeCell ref="K110:AF110"/>
    <mergeCell ref="K111:AF111"/>
    <mergeCell ref="E111:I111"/>
    <mergeCell ref="E110:I110"/>
    <mergeCell ref="AG117:AM117"/>
    <mergeCell ref="AG118:AM118"/>
    <mergeCell ref="AG119:AM119"/>
    <mergeCell ref="W38:AE38"/>
    <mergeCell ref="AG102:AM102"/>
    <mergeCell ref="AG94:AM94"/>
    <mergeCell ref="D116:AB116"/>
    <mergeCell ref="D117:AB117"/>
    <mergeCell ref="D118:AB118"/>
    <mergeCell ref="D119:AB119"/>
    <mergeCell ref="AN116:AP116"/>
    <mergeCell ref="AN113:AP113"/>
    <mergeCell ref="AN117:AP117"/>
    <mergeCell ref="AN118:AP118"/>
    <mergeCell ref="AG98:AM98"/>
    <mergeCell ref="AG99:AM99"/>
    <mergeCell ref="AG100:AM100"/>
    <mergeCell ref="AG101:AM101"/>
    <mergeCell ref="AG113:AM113"/>
    <mergeCell ref="AG116:AM116"/>
    <mergeCell ref="AG95:AM95"/>
    <mergeCell ref="AN96:AP96"/>
    <mergeCell ref="AG96:AM96"/>
    <mergeCell ref="AN97:AP97"/>
    <mergeCell ref="AG97:AM97"/>
    <mergeCell ref="L38:P38"/>
    <mergeCell ref="X40:AB40"/>
    <mergeCell ref="L34:P34"/>
    <mergeCell ref="L35:P35"/>
    <mergeCell ref="W36:AE36"/>
    <mergeCell ref="L36:P36"/>
    <mergeCell ref="L37:P37"/>
    <mergeCell ref="AN119:AP119"/>
    <mergeCell ref="AN115:AP115"/>
    <mergeCell ref="AN92:AP92"/>
    <mergeCell ref="AG92:AM92"/>
    <mergeCell ref="AN95:AP95"/>
    <mergeCell ref="AK35:AO35"/>
    <mergeCell ref="AN94:AP94"/>
    <mergeCell ref="W37:AE37"/>
    <mergeCell ref="W35:AE35"/>
    <mergeCell ref="W33:AE33"/>
    <mergeCell ref="W34:AE34"/>
    <mergeCell ref="AR2:BG2"/>
    <mergeCell ref="K5:AO5"/>
    <mergeCell ref="K6:AO6"/>
    <mergeCell ref="E14:AJ14"/>
    <mergeCell ref="E23:AN23"/>
    <mergeCell ref="AK33:AO33"/>
    <mergeCell ref="AK26:AO26"/>
    <mergeCell ref="AK27:AO27"/>
    <mergeCell ref="AK28:AO28"/>
    <mergeCell ref="AK29:AO29"/>
    <mergeCell ref="AK31:AO31"/>
    <mergeCell ref="BG5:BG34"/>
    <mergeCell ref="AK34:AO34"/>
    <mergeCell ref="AK37:AO37"/>
    <mergeCell ref="AK38:AO38"/>
    <mergeCell ref="AK40:AO40"/>
    <mergeCell ref="L33:P33"/>
    <mergeCell ref="AS89:AT91"/>
    <mergeCell ref="AM89:AP89"/>
    <mergeCell ref="L85:AO85"/>
    <mergeCell ref="AM87:AN87"/>
    <mergeCell ref="AM90:AP90"/>
    <mergeCell ref="AK36:AO36"/>
  </mergeCells>
  <dataValidations count="2">
    <dataValidation type="list" allowBlank="1" showInputMessage="1" showErrorMessage="1" error="Povolené sú hodnoty základná, znížená, nulová." sqref="AU115:AU119">
      <formula1>"základná, znížená, nulová"</formula1>
    </dataValidation>
    <dataValidation type="list" allowBlank="1" showInputMessage="1" showErrorMessage="1" error="Povolené sú hodnoty stavebná časť, technologická časť, investičná časť." sqref="AT115:AT119">
      <formula1>"stavebná časť, technologická časť, investičná časť"</formula1>
    </dataValidation>
  </dataValidations>
  <hyperlinks>
    <hyperlink ref="A97" location="'01.1 - UK Demontáž-I. etapa'!C2" display="/"/>
    <hyperlink ref="A98" location="'01.2 - ÚK Montáž-I. etapa'!C2" display="/"/>
    <hyperlink ref="A99" location="'02 - Elektro a MaR - I.etapa'!C2" display="/"/>
    <hyperlink ref="A102" location="'01.1 - UK Demontáž-II. etapa'!C2" display="/"/>
    <hyperlink ref="A103" location="'01.2 - UK Montáž-II. etapa'!C2" display="/"/>
    <hyperlink ref="A104" location="'02 - Elektro a MaR - II.e...'!C2" display="/"/>
    <hyperlink ref="A107" location="'01.1 - UK Demontáž-III. e...'!C2" display="/"/>
    <hyperlink ref="A108" location="'01.2 - UK Montáž-III. etapa'!C2" display="/"/>
    <hyperlink ref="A109" location="'02 - Úprava jestvujúcich ...'!C2" display="/"/>
    <hyperlink ref="A110" location="'03 - Elektro a MaR - Elek...'!C2" display="/"/>
    <hyperlink ref="A111" location="'05 - Úprava jestvujúcich ...'!C2" display="/"/>
    <hyperlink ref="A112" location="'06 - PO  - III.etapa'!C2" display="/"/>
    <hyperlink ref="A113" location="'07 - Zabránenie presaku 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126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" customHeight="1">
      <c r="B8" s="18"/>
      <c r="D8" s="25" t="s">
        <v>149</v>
      </c>
      <c r="M8" s="18"/>
    </row>
    <row r="9" spans="2:13" s="1" customFormat="1" ht="16.5" customHeight="1">
      <c r="B9" s="32"/>
      <c r="E9" s="278" t="s">
        <v>1047</v>
      </c>
      <c r="F9" s="281"/>
      <c r="G9" s="281"/>
      <c r="H9" s="281"/>
      <c r="I9" s="110"/>
      <c r="J9" s="110"/>
      <c r="M9" s="32"/>
    </row>
    <row r="10" spans="2:13" s="1" customFormat="1" ht="12" customHeight="1">
      <c r="B10" s="32"/>
      <c r="D10" s="25" t="s">
        <v>151</v>
      </c>
      <c r="I10" s="110"/>
      <c r="J10" s="110"/>
      <c r="M10" s="32"/>
    </row>
    <row r="11" spans="2:13" s="1" customFormat="1" ht="36.75" customHeight="1">
      <c r="B11" s="32"/>
      <c r="E11" s="239" t="s">
        <v>1309</v>
      </c>
      <c r="F11" s="281"/>
      <c r="G11" s="281"/>
      <c r="H11" s="281"/>
      <c r="I11" s="110"/>
      <c r="J11" s="110"/>
      <c r="M11" s="32"/>
    </row>
    <row r="12" spans="2:13" s="1" customFormat="1" ht="11.25">
      <c r="B12" s="32"/>
      <c r="I12" s="110"/>
      <c r="J12" s="110"/>
      <c r="M12" s="32"/>
    </row>
    <row r="13" spans="2:13" s="1" customFormat="1" ht="12" customHeight="1">
      <c r="B13" s="32"/>
      <c r="D13" s="25" t="s">
        <v>17</v>
      </c>
      <c r="F13" s="23" t="s">
        <v>1</v>
      </c>
      <c r="I13" s="111" t="s">
        <v>18</v>
      </c>
      <c r="J13" s="112" t="s">
        <v>1</v>
      </c>
      <c r="M13" s="32"/>
    </row>
    <row r="14" spans="2:13" s="1" customFormat="1" ht="12" customHeight="1">
      <c r="B14" s="32"/>
      <c r="D14" s="25" t="s">
        <v>19</v>
      </c>
      <c r="F14" s="23" t="s">
        <v>20</v>
      </c>
      <c r="I14" s="111" t="s">
        <v>21</v>
      </c>
      <c r="J14" s="113" t="str">
        <f>'Rekapitulácia stavby'!AN8</f>
        <v>29. 11. 2018</v>
      </c>
      <c r="M14" s="32"/>
    </row>
    <row r="15" spans="2:13" s="1" customFormat="1" ht="10.5" customHeight="1">
      <c r="B15" s="32"/>
      <c r="I15" s="110"/>
      <c r="J15" s="110"/>
      <c r="M15" s="32"/>
    </row>
    <row r="16" spans="2:13" s="1" customFormat="1" ht="12" customHeight="1">
      <c r="B16" s="32"/>
      <c r="D16" s="25" t="s">
        <v>23</v>
      </c>
      <c r="I16" s="111" t="s">
        <v>24</v>
      </c>
      <c r="J16" s="112">
        <f>IF('Rekapitulácia stavby'!AN10="","",'Rekapitulácia stavby'!AN10)</f>
      </c>
      <c r="M16" s="32"/>
    </row>
    <row r="17" spans="2:13" s="1" customFormat="1" ht="18" customHeight="1">
      <c r="B17" s="32"/>
      <c r="E17" s="23" t="str">
        <f>IF('Rekapitulácia stavby'!E11="","",'Rekapitulácia stavby'!E11)</f>
        <v> </v>
      </c>
      <c r="I17" s="111" t="s">
        <v>26</v>
      </c>
      <c r="J17" s="112">
        <f>IF('Rekapitulácia stavby'!AN11="","",'Rekapitulácia stavby'!AN11)</f>
      </c>
      <c r="M17" s="32"/>
    </row>
    <row r="18" spans="2:13" s="1" customFormat="1" ht="6.75" customHeight="1">
      <c r="B18" s="32"/>
      <c r="I18" s="110"/>
      <c r="J18" s="110"/>
      <c r="M18" s="32"/>
    </row>
    <row r="19" spans="2:13" s="1" customFormat="1" ht="12" customHeight="1">
      <c r="B19" s="32"/>
      <c r="D19" s="25" t="s">
        <v>27</v>
      </c>
      <c r="I19" s="111" t="s">
        <v>24</v>
      </c>
      <c r="J19" s="26" t="str">
        <f>'Rekapitulácia stavby'!AN13</f>
        <v>Vyplň údaj</v>
      </c>
      <c r="M19" s="32"/>
    </row>
    <row r="20" spans="2:13" s="1" customFormat="1" ht="18" customHeight="1">
      <c r="B20" s="32"/>
      <c r="E20" s="282" t="str">
        <f>'Rekapitulácia stavby'!E14</f>
        <v>Vyplň údaj</v>
      </c>
      <c r="F20" s="251"/>
      <c r="G20" s="251"/>
      <c r="H20" s="251"/>
      <c r="I20" s="111" t="s">
        <v>26</v>
      </c>
      <c r="J20" s="26" t="str">
        <f>'Rekapitulácia stavby'!AN14</f>
        <v>Vyplň údaj</v>
      </c>
      <c r="M20" s="32"/>
    </row>
    <row r="21" spans="2:13" s="1" customFormat="1" ht="6.75" customHeight="1">
      <c r="B21" s="32"/>
      <c r="I21" s="110"/>
      <c r="J21" s="110"/>
      <c r="M21" s="32"/>
    </row>
    <row r="22" spans="2:13" s="1" customFormat="1" ht="12" customHeight="1">
      <c r="B22" s="32"/>
      <c r="D22" s="25" t="s">
        <v>29</v>
      </c>
      <c r="I22" s="111" t="s">
        <v>24</v>
      </c>
      <c r="J22" s="112" t="s">
        <v>1</v>
      </c>
      <c r="M22" s="32"/>
    </row>
    <row r="23" spans="2:13" s="1" customFormat="1" ht="18" customHeight="1">
      <c r="B23" s="32"/>
      <c r="E23" s="23" t="s">
        <v>30</v>
      </c>
      <c r="I23" s="111" t="s">
        <v>26</v>
      </c>
      <c r="J23" s="112" t="s">
        <v>1</v>
      </c>
      <c r="M23" s="32"/>
    </row>
    <row r="24" spans="2:13" s="1" customFormat="1" ht="6.75" customHeight="1">
      <c r="B24" s="32"/>
      <c r="I24" s="110"/>
      <c r="J24" s="110"/>
      <c r="M24" s="32"/>
    </row>
    <row r="25" spans="2:13" s="1" customFormat="1" ht="12" customHeight="1">
      <c r="B25" s="32"/>
      <c r="D25" s="25" t="s">
        <v>32</v>
      </c>
      <c r="I25" s="111" t="s">
        <v>24</v>
      </c>
      <c r="J25" s="112">
        <f>IF('Rekapitulácia stavby'!AN19="","",'Rekapitulácia stavby'!AN19)</f>
      </c>
      <c r="M25" s="32"/>
    </row>
    <row r="26" spans="2:13" s="1" customFormat="1" ht="18" customHeight="1">
      <c r="B26" s="32"/>
      <c r="E26" s="23" t="str">
        <f>IF('Rekapitulácia stavby'!E20="","",'Rekapitulácia stavby'!E20)</f>
        <v> </v>
      </c>
      <c r="I26" s="111" t="s">
        <v>26</v>
      </c>
      <c r="J26" s="112">
        <f>IF('Rekapitulácia stavby'!AN20="","",'Rekapitulácia stavby'!AN20)</f>
      </c>
      <c r="M26" s="32"/>
    </row>
    <row r="27" spans="2:13" s="1" customFormat="1" ht="6.75" customHeight="1">
      <c r="B27" s="32"/>
      <c r="I27" s="110"/>
      <c r="J27" s="110"/>
      <c r="M27" s="32"/>
    </row>
    <row r="28" spans="2:13" s="1" customFormat="1" ht="12" customHeight="1">
      <c r="B28" s="32"/>
      <c r="D28" s="25" t="s">
        <v>33</v>
      </c>
      <c r="I28" s="110"/>
      <c r="J28" s="110"/>
      <c r="M28" s="32"/>
    </row>
    <row r="29" spans="2:13" s="7" customFormat="1" ht="16.5" customHeight="1">
      <c r="B29" s="114"/>
      <c r="E29" s="255" t="s">
        <v>1</v>
      </c>
      <c r="F29" s="255"/>
      <c r="G29" s="255"/>
      <c r="H29" s="255"/>
      <c r="I29" s="115"/>
      <c r="J29" s="115"/>
      <c r="M29" s="114"/>
    </row>
    <row r="30" spans="2:13" s="1" customFormat="1" ht="6.75" customHeight="1">
      <c r="B30" s="32"/>
      <c r="I30" s="110"/>
      <c r="J30" s="110"/>
      <c r="M30" s="32"/>
    </row>
    <row r="31" spans="2:13" s="1" customFormat="1" ht="6.75" customHeight="1">
      <c r="B31" s="32"/>
      <c r="D31" s="52"/>
      <c r="E31" s="52"/>
      <c r="F31" s="52"/>
      <c r="G31" s="52"/>
      <c r="H31" s="52"/>
      <c r="I31" s="116"/>
      <c r="J31" s="116"/>
      <c r="K31" s="52"/>
      <c r="L31" s="52"/>
      <c r="M31" s="32"/>
    </row>
    <row r="32" spans="2:13" s="1" customFormat="1" ht="14.25" customHeight="1">
      <c r="B32" s="32"/>
      <c r="D32" s="23" t="s">
        <v>155</v>
      </c>
      <c r="I32" s="110"/>
      <c r="J32" s="110"/>
      <c r="K32" s="30">
        <f>K98</f>
        <v>0</v>
      </c>
      <c r="M32" s="32"/>
    </row>
    <row r="33" spans="2:13" s="1" customFormat="1" ht="12.75">
      <c r="B33" s="32"/>
      <c r="E33" s="25" t="s">
        <v>35</v>
      </c>
      <c r="I33" s="110"/>
      <c r="J33" s="110"/>
      <c r="K33" s="117">
        <f>I98</f>
        <v>0</v>
      </c>
      <c r="M33" s="32"/>
    </row>
    <row r="34" spans="2:13" s="1" customFormat="1" ht="12.75">
      <c r="B34" s="32"/>
      <c r="E34" s="25" t="s">
        <v>36</v>
      </c>
      <c r="I34" s="110"/>
      <c r="J34" s="110"/>
      <c r="K34" s="117">
        <f>J98</f>
        <v>0</v>
      </c>
      <c r="M34" s="32"/>
    </row>
    <row r="35" spans="2:13" s="1" customFormat="1" ht="14.25" customHeight="1">
      <c r="B35" s="32"/>
      <c r="D35" s="29" t="s">
        <v>142</v>
      </c>
      <c r="I35" s="110"/>
      <c r="J35" s="110"/>
      <c r="K35" s="30">
        <f>K107</f>
        <v>0</v>
      </c>
      <c r="M35" s="32"/>
    </row>
    <row r="36" spans="2:13" s="1" customFormat="1" ht="24.75" customHeight="1">
      <c r="B36" s="32"/>
      <c r="D36" s="118" t="s">
        <v>38</v>
      </c>
      <c r="I36" s="110"/>
      <c r="J36" s="110"/>
      <c r="K36" s="65">
        <f>ROUND(K32+K35,2)</f>
        <v>0</v>
      </c>
      <c r="M36" s="32"/>
    </row>
    <row r="37" spans="2:13" s="1" customFormat="1" ht="6.75" customHeight="1">
      <c r="B37" s="32"/>
      <c r="D37" s="52"/>
      <c r="E37" s="52"/>
      <c r="F37" s="52"/>
      <c r="G37" s="52"/>
      <c r="H37" s="52"/>
      <c r="I37" s="116"/>
      <c r="J37" s="116"/>
      <c r="K37" s="52"/>
      <c r="L37" s="52"/>
      <c r="M37" s="32"/>
    </row>
    <row r="38" spans="2:13" s="1" customFormat="1" ht="14.25" customHeight="1">
      <c r="B38" s="32"/>
      <c r="F38" s="35" t="s">
        <v>40</v>
      </c>
      <c r="I38" s="119" t="s">
        <v>39</v>
      </c>
      <c r="J38" s="110"/>
      <c r="K38" s="35" t="s">
        <v>41</v>
      </c>
      <c r="M38" s="32"/>
    </row>
    <row r="39" spans="2:13" s="1" customFormat="1" ht="14.25" customHeight="1">
      <c r="B39" s="32"/>
      <c r="D39" s="109" t="s">
        <v>42</v>
      </c>
      <c r="E39" s="25" t="s">
        <v>43</v>
      </c>
      <c r="F39" s="117">
        <f>ROUND((SUM(BE107:BE114)+SUM(BE136:BE177)),2)</f>
        <v>0</v>
      </c>
      <c r="I39" s="120">
        <v>0.2</v>
      </c>
      <c r="J39" s="110"/>
      <c r="K39" s="117">
        <f>ROUND(((SUM(BE107:BE114)+SUM(BE136:BE177))*I39),2)</f>
        <v>0</v>
      </c>
      <c r="M39" s="32"/>
    </row>
    <row r="40" spans="2:13" s="1" customFormat="1" ht="14.25" customHeight="1">
      <c r="B40" s="32"/>
      <c r="E40" s="25" t="s">
        <v>44</v>
      </c>
      <c r="F40" s="117">
        <f>ROUND((SUM(BF107:BF114)+SUM(BF136:BF177)),2)</f>
        <v>0</v>
      </c>
      <c r="I40" s="120">
        <v>0.2</v>
      </c>
      <c r="J40" s="110"/>
      <c r="K40" s="117">
        <f>ROUND(((SUM(BF107:BF114)+SUM(BF136:BF177))*I40),2)</f>
        <v>0</v>
      </c>
      <c r="M40" s="32"/>
    </row>
    <row r="41" spans="2:13" s="1" customFormat="1" ht="14.25" customHeight="1" hidden="1">
      <c r="B41" s="32"/>
      <c r="E41" s="25" t="s">
        <v>45</v>
      </c>
      <c r="F41" s="117">
        <f>ROUND((SUM(BG107:BG114)+SUM(BG136:BG177)),2)</f>
        <v>0</v>
      </c>
      <c r="I41" s="120">
        <v>0.2</v>
      </c>
      <c r="J41" s="110"/>
      <c r="K41" s="117">
        <f>0</f>
        <v>0</v>
      </c>
      <c r="M41" s="32"/>
    </row>
    <row r="42" spans="2:13" s="1" customFormat="1" ht="14.25" customHeight="1" hidden="1">
      <c r="B42" s="32"/>
      <c r="E42" s="25" t="s">
        <v>46</v>
      </c>
      <c r="F42" s="117">
        <f>ROUND((SUM(BH107:BH114)+SUM(BH136:BH177)),2)</f>
        <v>0</v>
      </c>
      <c r="I42" s="120">
        <v>0.2</v>
      </c>
      <c r="J42" s="110"/>
      <c r="K42" s="117">
        <f>0</f>
        <v>0</v>
      </c>
      <c r="M42" s="32"/>
    </row>
    <row r="43" spans="2:13" s="1" customFormat="1" ht="14.25" customHeight="1" hidden="1">
      <c r="B43" s="32"/>
      <c r="E43" s="25" t="s">
        <v>47</v>
      </c>
      <c r="F43" s="117">
        <f>ROUND((SUM(BI107:BI114)+SUM(BI136:BI177)),2)</f>
        <v>0</v>
      </c>
      <c r="I43" s="120">
        <v>0</v>
      </c>
      <c r="J43" s="110"/>
      <c r="K43" s="117">
        <f>0</f>
        <v>0</v>
      </c>
      <c r="M43" s="32"/>
    </row>
    <row r="44" spans="2:13" s="1" customFormat="1" ht="6.75" customHeight="1">
      <c r="B44" s="32"/>
      <c r="I44" s="110"/>
      <c r="J44" s="110"/>
      <c r="M44" s="32"/>
    </row>
    <row r="45" spans="2:13" s="1" customFormat="1" ht="24.75" customHeight="1">
      <c r="B45" s="32"/>
      <c r="C45" s="104"/>
      <c r="D45" s="121" t="s">
        <v>48</v>
      </c>
      <c r="E45" s="56"/>
      <c r="F45" s="56"/>
      <c r="G45" s="122" t="s">
        <v>49</v>
      </c>
      <c r="H45" s="123" t="s">
        <v>50</v>
      </c>
      <c r="I45" s="124"/>
      <c r="J45" s="124"/>
      <c r="K45" s="125">
        <f>SUM(K36:K43)</f>
        <v>0</v>
      </c>
      <c r="L45" s="126"/>
      <c r="M45" s="32"/>
    </row>
    <row r="46" spans="2:13" s="1" customFormat="1" ht="14.25" customHeight="1">
      <c r="B46" s="32"/>
      <c r="I46" s="110"/>
      <c r="J46" s="110"/>
      <c r="M46" s="32"/>
    </row>
    <row r="47" spans="2:13" ht="14.25" customHeight="1">
      <c r="B47" s="18"/>
      <c r="M47" s="18"/>
    </row>
    <row r="48" spans="2:13" ht="14.25" customHeight="1">
      <c r="B48" s="18"/>
      <c r="M48" s="18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s="1" customFormat="1" ht="16.5" customHeight="1">
      <c r="B87" s="32"/>
      <c r="E87" s="278" t="s">
        <v>1047</v>
      </c>
      <c r="F87" s="281"/>
      <c r="G87" s="281"/>
      <c r="H87" s="281"/>
      <c r="I87" s="110"/>
      <c r="J87" s="110"/>
      <c r="M87" s="32"/>
    </row>
    <row r="88" spans="2:13" s="1" customFormat="1" ht="12" customHeight="1">
      <c r="B88" s="32"/>
      <c r="C88" s="25" t="s">
        <v>151</v>
      </c>
      <c r="I88" s="110"/>
      <c r="J88" s="110"/>
      <c r="M88" s="32"/>
    </row>
    <row r="89" spans="2:13" s="1" customFormat="1" ht="16.5" customHeight="1">
      <c r="B89" s="32"/>
      <c r="E89" s="239" t="str">
        <f>E11</f>
        <v>02 - Úprava jestvujúcich STL plynových rozvodov OPZ-III. etapa</v>
      </c>
      <c r="F89" s="281"/>
      <c r="G89" s="281"/>
      <c r="H89" s="281"/>
      <c r="I89" s="110"/>
      <c r="J89" s="110"/>
      <c r="M89" s="32"/>
    </row>
    <row r="90" spans="2:13" s="1" customFormat="1" ht="6.75" customHeight="1">
      <c r="B90" s="32"/>
      <c r="I90" s="110"/>
      <c r="J90" s="110"/>
      <c r="M90" s="32"/>
    </row>
    <row r="91" spans="2:13" s="1" customFormat="1" ht="12" customHeight="1">
      <c r="B91" s="32"/>
      <c r="C91" s="25" t="s">
        <v>19</v>
      </c>
      <c r="F91" s="23" t="str">
        <f>F14</f>
        <v>R. Sobota</v>
      </c>
      <c r="I91" s="111" t="s">
        <v>21</v>
      </c>
      <c r="J91" s="113" t="str">
        <f>IF(J14="","",J14)</f>
        <v>29. 11. 2018</v>
      </c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42.75" customHeight="1">
      <c r="B93" s="32"/>
      <c r="C93" s="25" t="s">
        <v>23</v>
      </c>
      <c r="F93" s="23" t="str">
        <f>E17</f>
        <v> </v>
      </c>
      <c r="I93" s="111" t="s">
        <v>29</v>
      </c>
      <c r="J93" s="133" t="str">
        <f>E23</f>
        <v>Ján Cirák, Gemerterm-projekcia s.r.o.</v>
      </c>
      <c r="M93" s="32"/>
    </row>
    <row r="94" spans="2:13" s="1" customFormat="1" ht="15" customHeight="1">
      <c r="B94" s="32"/>
      <c r="C94" s="25" t="s">
        <v>27</v>
      </c>
      <c r="F94" s="23" t="str">
        <f>IF(E20="","",E20)</f>
        <v>Vyplň údaj</v>
      </c>
      <c r="I94" s="111" t="s">
        <v>32</v>
      </c>
      <c r="J94" s="133" t="str">
        <f>E26</f>
        <v> </v>
      </c>
      <c r="M94" s="32"/>
    </row>
    <row r="95" spans="2:13" s="1" customFormat="1" ht="9.75" customHeight="1">
      <c r="B95" s="32"/>
      <c r="I95" s="110"/>
      <c r="J95" s="110"/>
      <c r="M95" s="32"/>
    </row>
    <row r="96" spans="2:13" s="1" customFormat="1" ht="29.25" customHeight="1">
      <c r="B96" s="32"/>
      <c r="C96" s="134" t="s">
        <v>157</v>
      </c>
      <c r="D96" s="104"/>
      <c r="E96" s="104"/>
      <c r="F96" s="104"/>
      <c r="G96" s="104"/>
      <c r="H96" s="104"/>
      <c r="I96" s="135" t="s">
        <v>158</v>
      </c>
      <c r="J96" s="135" t="s">
        <v>159</v>
      </c>
      <c r="K96" s="136" t="s">
        <v>160</v>
      </c>
      <c r="L96" s="104"/>
      <c r="M96" s="32"/>
    </row>
    <row r="97" spans="2:13" s="1" customFormat="1" ht="9.75" customHeight="1">
      <c r="B97" s="32"/>
      <c r="I97" s="110"/>
      <c r="J97" s="110"/>
      <c r="M97" s="32"/>
    </row>
    <row r="98" spans="2:47" s="1" customFormat="1" ht="22.5" customHeight="1">
      <c r="B98" s="32"/>
      <c r="C98" s="137" t="s">
        <v>161</v>
      </c>
      <c r="I98" s="138">
        <f aca="true" t="shared" si="0" ref="I98:J100">Q136</f>
        <v>0</v>
      </c>
      <c r="J98" s="138">
        <f t="shared" si="0"/>
        <v>0</v>
      </c>
      <c r="K98" s="65">
        <f>K136</f>
        <v>0</v>
      </c>
      <c r="M98" s="32"/>
      <c r="AU98" s="15" t="s">
        <v>162</v>
      </c>
    </row>
    <row r="99" spans="2:13" s="8" customFormat="1" ht="24.75" customHeight="1">
      <c r="B99" s="139"/>
      <c r="D99" s="140" t="s">
        <v>163</v>
      </c>
      <c r="E99" s="141"/>
      <c r="F99" s="141"/>
      <c r="G99" s="141"/>
      <c r="H99" s="141"/>
      <c r="I99" s="142">
        <f t="shared" si="0"/>
        <v>0</v>
      </c>
      <c r="J99" s="142">
        <f t="shared" si="0"/>
        <v>0</v>
      </c>
      <c r="K99" s="143">
        <f>K137</f>
        <v>0</v>
      </c>
      <c r="M99" s="139"/>
    </row>
    <row r="100" spans="2:13" s="9" customFormat="1" ht="19.5" customHeight="1">
      <c r="B100" s="144"/>
      <c r="D100" s="145" t="s">
        <v>164</v>
      </c>
      <c r="E100" s="146"/>
      <c r="F100" s="146"/>
      <c r="G100" s="146"/>
      <c r="H100" s="146"/>
      <c r="I100" s="147">
        <f t="shared" si="0"/>
        <v>0</v>
      </c>
      <c r="J100" s="147">
        <f t="shared" si="0"/>
        <v>0</v>
      </c>
      <c r="K100" s="148">
        <f>K138</f>
        <v>0</v>
      </c>
      <c r="M100" s="144"/>
    </row>
    <row r="101" spans="2:13" s="8" customFormat="1" ht="24.75" customHeight="1">
      <c r="B101" s="139"/>
      <c r="D101" s="140" t="s">
        <v>165</v>
      </c>
      <c r="E101" s="141"/>
      <c r="F101" s="141"/>
      <c r="G101" s="141"/>
      <c r="H101" s="141"/>
      <c r="I101" s="142">
        <f>Q144</f>
        <v>0</v>
      </c>
      <c r="J101" s="142">
        <f>R144</f>
        <v>0</v>
      </c>
      <c r="K101" s="143">
        <f>K144</f>
        <v>0</v>
      </c>
      <c r="M101" s="139"/>
    </row>
    <row r="102" spans="2:13" s="9" customFormat="1" ht="19.5" customHeight="1">
      <c r="B102" s="144"/>
      <c r="D102" s="145" t="s">
        <v>1310</v>
      </c>
      <c r="E102" s="146"/>
      <c r="F102" s="146"/>
      <c r="G102" s="146"/>
      <c r="H102" s="146"/>
      <c r="I102" s="147">
        <f>Q145</f>
        <v>0</v>
      </c>
      <c r="J102" s="147">
        <f>R145</f>
        <v>0</v>
      </c>
      <c r="K102" s="148">
        <f>K145</f>
        <v>0</v>
      </c>
      <c r="M102" s="144"/>
    </row>
    <row r="103" spans="2:13" s="9" customFormat="1" ht="19.5" customHeight="1">
      <c r="B103" s="144"/>
      <c r="D103" s="145" t="s">
        <v>1311</v>
      </c>
      <c r="E103" s="146"/>
      <c r="F103" s="146"/>
      <c r="G103" s="146"/>
      <c r="H103" s="146"/>
      <c r="I103" s="147">
        <f>Q170</f>
        <v>0</v>
      </c>
      <c r="J103" s="147">
        <f>R170</f>
        <v>0</v>
      </c>
      <c r="K103" s="148">
        <f>K170</f>
        <v>0</v>
      </c>
      <c r="M103" s="144"/>
    </row>
    <row r="104" spans="2:13" s="8" customFormat="1" ht="24.75" customHeight="1">
      <c r="B104" s="139"/>
      <c r="D104" s="140" t="s">
        <v>276</v>
      </c>
      <c r="E104" s="141"/>
      <c r="F104" s="141"/>
      <c r="G104" s="141"/>
      <c r="H104" s="141"/>
      <c r="I104" s="142">
        <f>Q173</f>
        <v>0</v>
      </c>
      <c r="J104" s="142">
        <f>R173</f>
        <v>0</v>
      </c>
      <c r="K104" s="143">
        <f>K173</f>
        <v>0</v>
      </c>
      <c r="M104" s="139"/>
    </row>
    <row r="105" spans="2:13" s="1" customFormat="1" ht="21.75" customHeight="1">
      <c r="B105" s="32"/>
      <c r="I105" s="110"/>
      <c r="J105" s="110"/>
      <c r="M105" s="32"/>
    </row>
    <row r="106" spans="2:13" s="1" customFormat="1" ht="6.75" customHeight="1">
      <c r="B106" s="32"/>
      <c r="I106" s="110"/>
      <c r="J106" s="110"/>
      <c r="M106" s="32"/>
    </row>
    <row r="107" spans="2:15" s="1" customFormat="1" ht="29.25" customHeight="1">
      <c r="B107" s="32"/>
      <c r="C107" s="137" t="s">
        <v>169</v>
      </c>
      <c r="I107" s="110"/>
      <c r="J107" s="110"/>
      <c r="K107" s="149">
        <f>ROUND(K108+K109+K110+K111+K112+K113,2)</f>
        <v>0</v>
      </c>
      <c r="M107" s="32"/>
      <c r="O107" s="150" t="s">
        <v>42</v>
      </c>
    </row>
    <row r="108" spans="2:65" s="1" customFormat="1" ht="18" customHeight="1">
      <c r="B108" s="151"/>
      <c r="C108" s="110"/>
      <c r="D108" s="272" t="s">
        <v>170</v>
      </c>
      <c r="E108" s="277"/>
      <c r="F108" s="277"/>
      <c r="G108" s="110"/>
      <c r="H108" s="110"/>
      <c r="I108" s="110"/>
      <c r="J108" s="110"/>
      <c r="K108" s="97">
        <v>0</v>
      </c>
      <c r="L108" s="110"/>
      <c r="M108" s="151"/>
      <c r="N108" s="110"/>
      <c r="O108" s="153" t="s">
        <v>44</v>
      </c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54" t="s">
        <v>171</v>
      </c>
      <c r="AZ108" s="110"/>
      <c r="BA108" s="110"/>
      <c r="BB108" s="110"/>
      <c r="BC108" s="110"/>
      <c r="BD108" s="110"/>
      <c r="BE108" s="155">
        <f aca="true" t="shared" si="1" ref="BE108:BE113">IF(O108="základná",K108,0)</f>
        <v>0</v>
      </c>
      <c r="BF108" s="155">
        <f aca="true" t="shared" si="2" ref="BF108:BF113">IF(O108="znížená",K108,0)</f>
        <v>0</v>
      </c>
      <c r="BG108" s="155">
        <f aca="true" t="shared" si="3" ref="BG108:BG113">IF(O108="zákl. prenesená",K108,0)</f>
        <v>0</v>
      </c>
      <c r="BH108" s="155">
        <f aca="true" t="shared" si="4" ref="BH108:BH113">IF(O108="zníž. prenesená",K108,0)</f>
        <v>0</v>
      </c>
      <c r="BI108" s="155">
        <f aca="true" t="shared" si="5" ref="BI108:BI113">IF(O108="nulová",K108,0)</f>
        <v>0</v>
      </c>
      <c r="BJ108" s="154" t="s">
        <v>92</v>
      </c>
      <c r="BK108" s="110"/>
      <c r="BL108" s="110"/>
      <c r="BM108" s="110"/>
    </row>
    <row r="109" spans="2:65" s="1" customFormat="1" ht="18" customHeight="1">
      <c r="B109" s="151"/>
      <c r="C109" s="110"/>
      <c r="D109" s="272" t="s">
        <v>172</v>
      </c>
      <c r="E109" s="277"/>
      <c r="F109" s="277"/>
      <c r="G109" s="110"/>
      <c r="H109" s="110"/>
      <c r="I109" s="110"/>
      <c r="J109" s="110"/>
      <c r="K109" s="97">
        <v>0</v>
      </c>
      <c r="L109" s="110"/>
      <c r="M109" s="151"/>
      <c r="N109" s="110"/>
      <c r="O109" s="153" t="s">
        <v>44</v>
      </c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54" t="s">
        <v>171</v>
      </c>
      <c r="AZ109" s="110"/>
      <c r="BA109" s="110"/>
      <c r="BB109" s="110"/>
      <c r="BC109" s="110"/>
      <c r="BD109" s="110"/>
      <c r="BE109" s="155">
        <f t="shared" si="1"/>
        <v>0</v>
      </c>
      <c r="BF109" s="155">
        <f t="shared" si="2"/>
        <v>0</v>
      </c>
      <c r="BG109" s="155">
        <f t="shared" si="3"/>
        <v>0</v>
      </c>
      <c r="BH109" s="155">
        <f t="shared" si="4"/>
        <v>0</v>
      </c>
      <c r="BI109" s="155">
        <f t="shared" si="5"/>
        <v>0</v>
      </c>
      <c r="BJ109" s="154" t="s">
        <v>92</v>
      </c>
      <c r="BK109" s="110"/>
      <c r="BL109" s="110"/>
      <c r="BM109" s="110"/>
    </row>
    <row r="110" spans="2:65" s="1" customFormat="1" ht="18" customHeight="1">
      <c r="B110" s="151"/>
      <c r="C110" s="110"/>
      <c r="D110" s="272" t="s">
        <v>173</v>
      </c>
      <c r="E110" s="277"/>
      <c r="F110" s="277"/>
      <c r="G110" s="110"/>
      <c r="H110" s="110"/>
      <c r="I110" s="110"/>
      <c r="J110" s="110"/>
      <c r="K110" s="97">
        <v>0</v>
      </c>
      <c r="L110" s="110"/>
      <c r="M110" s="151"/>
      <c r="N110" s="110"/>
      <c r="O110" s="153" t="s">
        <v>44</v>
      </c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54" t="s">
        <v>171</v>
      </c>
      <c r="AZ110" s="110"/>
      <c r="BA110" s="110"/>
      <c r="BB110" s="110"/>
      <c r="BC110" s="110"/>
      <c r="BD110" s="110"/>
      <c r="BE110" s="155">
        <f t="shared" si="1"/>
        <v>0</v>
      </c>
      <c r="BF110" s="155">
        <f t="shared" si="2"/>
        <v>0</v>
      </c>
      <c r="BG110" s="155">
        <f t="shared" si="3"/>
        <v>0</v>
      </c>
      <c r="BH110" s="155">
        <f t="shared" si="4"/>
        <v>0</v>
      </c>
      <c r="BI110" s="155">
        <f t="shared" si="5"/>
        <v>0</v>
      </c>
      <c r="BJ110" s="154" t="s">
        <v>92</v>
      </c>
      <c r="BK110" s="110"/>
      <c r="BL110" s="110"/>
      <c r="BM110" s="110"/>
    </row>
    <row r="111" spans="2:65" s="1" customFormat="1" ht="18" customHeight="1">
      <c r="B111" s="151"/>
      <c r="C111" s="110"/>
      <c r="D111" s="272" t="s">
        <v>174</v>
      </c>
      <c r="E111" s="277"/>
      <c r="F111" s="277"/>
      <c r="G111" s="110"/>
      <c r="H111" s="110"/>
      <c r="I111" s="110"/>
      <c r="J111" s="110"/>
      <c r="K111" s="97">
        <v>0</v>
      </c>
      <c r="L111" s="110"/>
      <c r="M111" s="151"/>
      <c r="N111" s="110"/>
      <c r="O111" s="153" t="s">
        <v>44</v>
      </c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54" t="s">
        <v>171</v>
      </c>
      <c r="AZ111" s="110"/>
      <c r="BA111" s="110"/>
      <c r="BB111" s="110"/>
      <c r="BC111" s="110"/>
      <c r="BD111" s="110"/>
      <c r="BE111" s="155">
        <f t="shared" si="1"/>
        <v>0</v>
      </c>
      <c r="BF111" s="155">
        <f t="shared" si="2"/>
        <v>0</v>
      </c>
      <c r="BG111" s="155">
        <f t="shared" si="3"/>
        <v>0</v>
      </c>
      <c r="BH111" s="155">
        <f t="shared" si="4"/>
        <v>0</v>
      </c>
      <c r="BI111" s="155">
        <f t="shared" si="5"/>
        <v>0</v>
      </c>
      <c r="BJ111" s="154" t="s">
        <v>92</v>
      </c>
      <c r="BK111" s="110"/>
      <c r="BL111" s="110"/>
      <c r="BM111" s="110"/>
    </row>
    <row r="112" spans="2:65" s="1" customFormat="1" ht="18" customHeight="1">
      <c r="B112" s="151"/>
      <c r="C112" s="110"/>
      <c r="D112" s="272" t="s">
        <v>175</v>
      </c>
      <c r="E112" s="277"/>
      <c r="F112" s="277"/>
      <c r="G112" s="110"/>
      <c r="H112" s="110"/>
      <c r="I112" s="110"/>
      <c r="J112" s="110"/>
      <c r="K112" s="97">
        <v>0</v>
      </c>
      <c r="L112" s="110"/>
      <c r="M112" s="151"/>
      <c r="N112" s="110"/>
      <c r="O112" s="153" t="s">
        <v>44</v>
      </c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54" t="s">
        <v>171</v>
      </c>
      <c r="AZ112" s="110"/>
      <c r="BA112" s="110"/>
      <c r="BB112" s="110"/>
      <c r="BC112" s="110"/>
      <c r="BD112" s="110"/>
      <c r="BE112" s="155">
        <f t="shared" si="1"/>
        <v>0</v>
      </c>
      <c r="BF112" s="155">
        <f t="shared" si="2"/>
        <v>0</v>
      </c>
      <c r="BG112" s="155">
        <f t="shared" si="3"/>
        <v>0</v>
      </c>
      <c r="BH112" s="155">
        <f t="shared" si="4"/>
        <v>0</v>
      </c>
      <c r="BI112" s="155">
        <f t="shared" si="5"/>
        <v>0</v>
      </c>
      <c r="BJ112" s="154" t="s">
        <v>92</v>
      </c>
      <c r="BK112" s="110"/>
      <c r="BL112" s="110"/>
      <c r="BM112" s="110"/>
    </row>
    <row r="113" spans="2:65" s="1" customFormat="1" ht="18" customHeight="1">
      <c r="B113" s="151"/>
      <c r="C113" s="110"/>
      <c r="D113" s="152" t="s">
        <v>176</v>
      </c>
      <c r="E113" s="110"/>
      <c r="F113" s="110"/>
      <c r="G113" s="110"/>
      <c r="H113" s="110"/>
      <c r="I113" s="110"/>
      <c r="J113" s="110"/>
      <c r="K113" s="97">
        <f>ROUND(K32*T113,2)</f>
        <v>0</v>
      </c>
      <c r="L113" s="110"/>
      <c r="M113" s="151"/>
      <c r="N113" s="110"/>
      <c r="O113" s="153" t="s">
        <v>44</v>
      </c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54" t="s">
        <v>177</v>
      </c>
      <c r="AZ113" s="110"/>
      <c r="BA113" s="110"/>
      <c r="BB113" s="110"/>
      <c r="BC113" s="110"/>
      <c r="BD113" s="110"/>
      <c r="BE113" s="155">
        <f t="shared" si="1"/>
        <v>0</v>
      </c>
      <c r="BF113" s="155">
        <f t="shared" si="2"/>
        <v>0</v>
      </c>
      <c r="BG113" s="155">
        <f t="shared" si="3"/>
        <v>0</v>
      </c>
      <c r="BH113" s="155">
        <f t="shared" si="4"/>
        <v>0</v>
      </c>
      <c r="BI113" s="155">
        <f t="shared" si="5"/>
        <v>0</v>
      </c>
      <c r="BJ113" s="154" t="s">
        <v>92</v>
      </c>
      <c r="BK113" s="110"/>
      <c r="BL113" s="110"/>
      <c r="BM113" s="110"/>
    </row>
    <row r="114" spans="2:13" s="1" customFormat="1" ht="11.25">
      <c r="B114" s="32"/>
      <c r="I114" s="110"/>
      <c r="J114" s="110"/>
      <c r="M114" s="32"/>
    </row>
    <row r="115" spans="2:13" s="1" customFormat="1" ht="29.25" customHeight="1">
      <c r="B115" s="32"/>
      <c r="C115" s="103" t="s">
        <v>147</v>
      </c>
      <c r="D115" s="104"/>
      <c r="E115" s="104"/>
      <c r="F115" s="104"/>
      <c r="G115" s="104"/>
      <c r="H115" s="104"/>
      <c r="I115" s="156"/>
      <c r="J115" s="156"/>
      <c r="K115" s="105">
        <f>ROUND(K98+K107,2)</f>
        <v>0</v>
      </c>
      <c r="L115" s="104"/>
      <c r="M115" s="32"/>
    </row>
    <row r="116" spans="2:13" s="1" customFormat="1" ht="6.75" customHeight="1">
      <c r="B116" s="44"/>
      <c r="C116" s="45"/>
      <c r="D116" s="45"/>
      <c r="E116" s="45"/>
      <c r="F116" s="45"/>
      <c r="G116" s="45"/>
      <c r="H116" s="45"/>
      <c r="I116" s="131"/>
      <c r="J116" s="131"/>
      <c r="K116" s="45"/>
      <c r="L116" s="45"/>
      <c r="M116" s="32"/>
    </row>
    <row r="120" spans="2:13" s="1" customFormat="1" ht="6.75" customHeight="1">
      <c r="B120" s="46"/>
      <c r="C120" s="47"/>
      <c r="D120" s="47"/>
      <c r="E120" s="47"/>
      <c r="F120" s="47"/>
      <c r="G120" s="47"/>
      <c r="H120" s="47"/>
      <c r="I120" s="132"/>
      <c r="J120" s="132"/>
      <c r="K120" s="47"/>
      <c r="L120" s="47"/>
      <c r="M120" s="32"/>
    </row>
    <row r="121" spans="2:13" s="1" customFormat="1" ht="24.75" customHeight="1">
      <c r="B121" s="32"/>
      <c r="C121" s="19" t="s">
        <v>178</v>
      </c>
      <c r="I121" s="110"/>
      <c r="J121" s="110"/>
      <c r="M121" s="32"/>
    </row>
    <row r="122" spans="2:13" s="1" customFormat="1" ht="6.75" customHeight="1">
      <c r="B122" s="32"/>
      <c r="I122" s="110"/>
      <c r="J122" s="110"/>
      <c r="M122" s="32"/>
    </row>
    <row r="123" spans="2:13" s="1" customFormat="1" ht="12" customHeight="1">
      <c r="B123" s="32"/>
      <c r="C123" s="25" t="s">
        <v>15</v>
      </c>
      <c r="I123" s="110"/>
      <c r="J123" s="110"/>
      <c r="M123" s="32"/>
    </row>
    <row r="124" spans="2:13" s="1" customFormat="1" ht="16.5" customHeight="1">
      <c r="B124" s="32"/>
      <c r="E124" s="278" t="str">
        <f>E7</f>
        <v>Obchodná akadémia R. Sobota – rekonštrukcia vykurovacieho systému</v>
      </c>
      <c r="F124" s="279"/>
      <c r="G124" s="279"/>
      <c r="H124" s="279"/>
      <c r="I124" s="110"/>
      <c r="J124" s="110"/>
      <c r="M124" s="32"/>
    </row>
    <row r="125" spans="2:13" ht="12" customHeight="1">
      <c r="B125" s="18"/>
      <c r="C125" s="25" t="s">
        <v>149</v>
      </c>
      <c r="M125" s="18"/>
    </row>
    <row r="126" spans="2:13" s="1" customFormat="1" ht="16.5" customHeight="1">
      <c r="B126" s="32"/>
      <c r="E126" s="278" t="s">
        <v>1047</v>
      </c>
      <c r="F126" s="281"/>
      <c r="G126" s="281"/>
      <c r="H126" s="281"/>
      <c r="I126" s="110"/>
      <c r="J126" s="110"/>
      <c r="M126" s="32"/>
    </row>
    <row r="127" spans="2:13" s="1" customFormat="1" ht="12" customHeight="1">
      <c r="B127" s="32"/>
      <c r="C127" s="25" t="s">
        <v>151</v>
      </c>
      <c r="I127" s="110"/>
      <c r="J127" s="110"/>
      <c r="M127" s="32"/>
    </row>
    <row r="128" spans="2:13" s="1" customFormat="1" ht="16.5" customHeight="1">
      <c r="B128" s="32"/>
      <c r="E128" s="239" t="str">
        <f>E11</f>
        <v>02 - Úprava jestvujúcich STL plynových rozvodov OPZ-III. etapa</v>
      </c>
      <c r="F128" s="281"/>
      <c r="G128" s="281"/>
      <c r="H128" s="281"/>
      <c r="I128" s="110"/>
      <c r="J128" s="110"/>
      <c r="M128" s="32"/>
    </row>
    <row r="129" spans="2:13" s="1" customFormat="1" ht="6.75" customHeight="1">
      <c r="B129" s="32"/>
      <c r="I129" s="110"/>
      <c r="J129" s="110"/>
      <c r="M129" s="32"/>
    </row>
    <row r="130" spans="2:13" s="1" customFormat="1" ht="12" customHeight="1">
      <c r="B130" s="32"/>
      <c r="C130" s="25" t="s">
        <v>19</v>
      </c>
      <c r="F130" s="23" t="str">
        <f>F14</f>
        <v>R. Sobota</v>
      </c>
      <c r="I130" s="111" t="s">
        <v>21</v>
      </c>
      <c r="J130" s="113" t="str">
        <f>IF(J14="","",J14)</f>
        <v>29. 11. 2018</v>
      </c>
      <c r="M130" s="32"/>
    </row>
    <row r="131" spans="2:13" s="1" customFormat="1" ht="6.75" customHeight="1">
      <c r="B131" s="32"/>
      <c r="I131" s="110"/>
      <c r="J131" s="110"/>
      <c r="M131" s="32"/>
    </row>
    <row r="132" spans="2:13" s="1" customFormat="1" ht="42.75" customHeight="1">
      <c r="B132" s="32"/>
      <c r="C132" s="25" t="s">
        <v>23</v>
      </c>
      <c r="F132" s="23" t="str">
        <f>E17</f>
        <v> </v>
      </c>
      <c r="I132" s="111" t="s">
        <v>29</v>
      </c>
      <c r="J132" s="133" t="str">
        <f>E23</f>
        <v>Ján Cirák, Gemerterm-projekcia s.r.o.</v>
      </c>
      <c r="M132" s="32"/>
    </row>
    <row r="133" spans="2:13" s="1" customFormat="1" ht="15" customHeight="1">
      <c r="B133" s="32"/>
      <c r="C133" s="25" t="s">
        <v>27</v>
      </c>
      <c r="F133" s="23" t="str">
        <f>IF(E20="","",E20)</f>
        <v>Vyplň údaj</v>
      </c>
      <c r="I133" s="111" t="s">
        <v>32</v>
      </c>
      <c r="J133" s="133" t="str">
        <f>E26</f>
        <v> </v>
      </c>
      <c r="M133" s="32"/>
    </row>
    <row r="134" spans="2:13" s="1" customFormat="1" ht="9.75" customHeight="1">
      <c r="B134" s="32"/>
      <c r="I134" s="110"/>
      <c r="J134" s="110"/>
      <c r="M134" s="32"/>
    </row>
    <row r="135" spans="2:24" s="10" customFormat="1" ht="29.25" customHeight="1">
      <c r="B135" s="157"/>
      <c r="C135" s="158" t="s">
        <v>179</v>
      </c>
      <c r="D135" s="159" t="s">
        <v>63</v>
      </c>
      <c r="E135" s="159" t="s">
        <v>59</v>
      </c>
      <c r="F135" s="159" t="s">
        <v>60</v>
      </c>
      <c r="G135" s="159" t="s">
        <v>180</v>
      </c>
      <c r="H135" s="159" t="s">
        <v>181</v>
      </c>
      <c r="I135" s="160" t="s">
        <v>182</v>
      </c>
      <c r="J135" s="160" t="s">
        <v>183</v>
      </c>
      <c r="K135" s="161" t="s">
        <v>160</v>
      </c>
      <c r="L135" s="162" t="s">
        <v>184</v>
      </c>
      <c r="M135" s="157"/>
      <c r="N135" s="58" t="s">
        <v>1</v>
      </c>
      <c r="O135" s="59" t="s">
        <v>42</v>
      </c>
      <c r="P135" s="59" t="s">
        <v>185</v>
      </c>
      <c r="Q135" s="59" t="s">
        <v>186</v>
      </c>
      <c r="R135" s="59" t="s">
        <v>187</v>
      </c>
      <c r="S135" s="59" t="s">
        <v>188</v>
      </c>
      <c r="T135" s="59" t="s">
        <v>189</v>
      </c>
      <c r="U135" s="59" t="s">
        <v>190</v>
      </c>
      <c r="V135" s="59" t="s">
        <v>191</v>
      </c>
      <c r="W135" s="59" t="s">
        <v>192</v>
      </c>
      <c r="X135" s="60" t="s">
        <v>193</v>
      </c>
    </row>
    <row r="136" spans="2:63" s="1" customFormat="1" ht="22.5" customHeight="1">
      <c r="B136" s="32"/>
      <c r="C136" s="63" t="s">
        <v>155</v>
      </c>
      <c r="I136" s="110"/>
      <c r="J136" s="110"/>
      <c r="K136" s="163">
        <f>BK136</f>
        <v>0</v>
      </c>
      <c r="M136" s="32"/>
      <c r="N136" s="61"/>
      <c r="O136" s="52"/>
      <c r="P136" s="52"/>
      <c r="Q136" s="164">
        <f>Q137+Q144+Q173</f>
        <v>0</v>
      </c>
      <c r="R136" s="164">
        <f>R137+R144+R173</f>
        <v>0</v>
      </c>
      <c r="S136" s="52"/>
      <c r="T136" s="165">
        <f>T137+T144+T173</f>
        <v>0</v>
      </c>
      <c r="U136" s="52"/>
      <c r="V136" s="165">
        <f>V137+V144+V173</f>
        <v>0.20395</v>
      </c>
      <c r="W136" s="52"/>
      <c r="X136" s="166">
        <f>X137+X144+X173</f>
        <v>0.02736</v>
      </c>
      <c r="AT136" s="15" t="s">
        <v>79</v>
      </c>
      <c r="AU136" s="15" t="s">
        <v>162</v>
      </c>
      <c r="BK136" s="167">
        <f>BK137+BK144+BK173</f>
        <v>0</v>
      </c>
    </row>
    <row r="137" spans="2:63" s="11" customFormat="1" ht="25.5" customHeight="1">
      <c r="B137" s="168"/>
      <c r="D137" s="169" t="s">
        <v>79</v>
      </c>
      <c r="E137" s="170" t="s">
        <v>194</v>
      </c>
      <c r="F137" s="170" t="s">
        <v>195</v>
      </c>
      <c r="I137" s="171"/>
      <c r="J137" s="171"/>
      <c r="K137" s="172">
        <f>BK137</f>
        <v>0</v>
      </c>
      <c r="M137" s="168"/>
      <c r="N137" s="173"/>
      <c r="O137" s="174"/>
      <c r="P137" s="174"/>
      <c r="Q137" s="175">
        <f>Q138</f>
        <v>0</v>
      </c>
      <c r="R137" s="175">
        <f>R138</f>
        <v>0</v>
      </c>
      <c r="S137" s="174"/>
      <c r="T137" s="176">
        <f>T138</f>
        <v>0</v>
      </c>
      <c r="U137" s="174"/>
      <c r="V137" s="176">
        <f>V138</f>
        <v>0</v>
      </c>
      <c r="W137" s="174"/>
      <c r="X137" s="177">
        <f>X138</f>
        <v>0</v>
      </c>
      <c r="AR137" s="169" t="s">
        <v>87</v>
      </c>
      <c r="AT137" s="178" t="s">
        <v>79</v>
      </c>
      <c r="AU137" s="178" t="s">
        <v>80</v>
      </c>
      <c r="AY137" s="169" t="s">
        <v>196</v>
      </c>
      <c r="BK137" s="179">
        <f>BK138</f>
        <v>0</v>
      </c>
    </row>
    <row r="138" spans="2:63" s="11" customFormat="1" ht="22.5" customHeight="1">
      <c r="B138" s="168"/>
      <c r="D138" s="169" t="s">
        <v>79</v>
      </c>
      <c r="E138" s="180" t="s">
        <v>197</v>
      </c>
      <c r="F138" s="180" t="s">
        <v>198</v>
      </c>
      <c r="I138" s="171"/>
      <c r="J138" s="171"/>
      <c r="K138" s="181">
        <f>BK138</f>
        <v>0</v>
      </c>
      <c r="M138" s="168"/>
      <c r="N138" s="173"/>
      <c r="O138" s="174"/>
      <c r="P138" s="174"/>
      <c r="Q138" s="175">
        <f>SUM(Q139:Q143)</f>
        <v>0</v>
      </c>
      <c r="R138" s="175">
        <f>SUM(R139:R143)</f>
        <v>0</v>
      </c>
      <c r="S138" s="174"/>
      <c r="T138" s="176">
        <f>SUM(T139:T143)</f>
        <v>0</v>
      </c>
      <c r="U138" s="174"/>
      <c r="V138" s="176">
        <f>SUM(V139:V143)</f>
        <v>0</v>
      </c>
      <c r="W138" s="174"/>
      <c r="X138" s="177">
        <f>SUM(X139:X143)</f>
        <v>0</v>
      </c>
      <c r="AR138" s="169" t="s">
        <v>87</v>
      </c>
      <c r="AT138" s="178" t="s">
        <v>79</v>
      </c>
      <c r="AU138" s="178" t="s">
        <v>87</v>
      </c>
      <c r="AY138" s="169" t="s">
        <v>196</v>
      </c>
      <c r="BK138" s="179">
        <f>SUM(BK139:BK143)</f>
        <v>0</v>
      </c>
    </row>
    <row r="139" spans="2:65" s="1" customFormat="1" ht="16.5" customHeight="1">
      <c r="B139" s="151"/>
      <c r="C139" s="182" t="s">
        <v>87</v>
      </c>
      <c r="D139" s="182" t="s">
        <v>199</v>
      </c>
      <c r="E139" s="183" t="s">
        <v>200</v>
      </c>
      <c r="F139" s="184" t="s">
        <v>201</v>
      </c>
      <c r="G139" s="185" t="s">
        <v>202</v>
      </c>
      <c r="H139" s="186">
        <v>0.027</v>
      </c>
      <c r="I139" s="187"/>
      <c r="J139" s="187"/>
      <c r="K139" s="186">
        <f>ROUND(P139*H139,3)</f>
        <v>0</v>
      </c>
      <c r="L139" s="184" t="s">
        <v>1</v>
      </c>
      <c r="M139" s="32"/>
      <c r="N139" s="188" t="s">
        <v>1</v>
      </c>
      <c r="O139" s="189" t="s">
        <v>44</v>
      </c>
      <c r="P139" s="190">
        <f>I139+J139</f>
        <v>0</v>
      </c>
      <c r="Q139" s="190">
        <f>ROUND(I139*H139,3)</f>
        <v>0</v>
      </c>
      <c r="R139" s="190">
        <f>ROUND(J139*H139,3)</f>
        <v>0</v>
      </c>
      <c r="S139" s="54"/>
      <c r="T139" s="191">
        <f>S139*H139</f>
        <v>0</v>
      </c>
      <c r="U139" s="191">
        <v>0</v>
      </c>
      <c r="V139" s="191">
        <f>U139*H139</f>
        <v>0</v>
      </c>
      <c r="W139" s="191">
        <v>0</v>
      </c>
      <c r="X139" s="192">
        <f>W139*H139</f>
        <v>0</v>
      </c>
      <c r="AR139" s="193" t="s">
        <v>203</v>
      </c>
      <c r="AT139" s="193" t="s">
        <v>199</v>
      </c>
      <c r="AU139" s="193" t="s">
        <v>92</v>
      </c>
      <c r="AY139" s="15" t="s">
        <v>196</v>
      </c>
      <c r="BE139" s="100">
        <f>IF(O139="základná",K139,0)</f>
        <v>0</v>
      </c>
      <c r="BF139" s="100">
        <f>IF(O139="znížená",K139,0)</f>
        <v>0</v>
      </c>
      <c r="BG139" s="100">
        <f>IF(O139="zákl. prenesená",K139,0)</f>
        <v>0</v>
      </c>
      <c r="BH139" s="100">
        <f>IF(O139="zníž. prenesená",K139,0)</f>
        <v>0</v>
      </c>
      <c r="BI139" s="100">
        <f>IF(O139="nulová",K139,0)</f>
        <v>0</v>
      </c>
      <c r="BJ139" s="15" t="s">
        <v>92</v>
      </c>
      <c r="BK139" s="194">
        <f>ROUND(P139*H139,3)</f>
        <v>0</v>
      </c>
      <c r="BL139" s="15" t="s">
        <v>203</v>
      </c>
      <c r="BM139" s="193" t="s">
        <v>1312</v>
      </c>
    </row>
    <row r="140" spans="2:65" s="1" customFormat="1" ht="24" customHeight="1">
      <c r="B140" s="151"/>
      <c r="C140" s="182" t="s">
        <v>92</v>
      </c>
      <c r="D140" s="182" t="s">
        <v>199</v>
      </c>
      <c r="E140" s="183" t="s">
        <v>205</v>
      </c>
      <c r="F140" s="184" t="s">
        <v>206</v>
      </c>
      <c r="G140" s="185" t="s">
        <v>202</v>
      </c>
      <c r="H140" s="186">
        <v>0.27</v>
      </c>
      <c r="I140" s="187"/>
      <c r="J140" s="187"/>
      <c r="K140" s="186">
        <f>ROUND(P140*H140,3)</f>
        <v>0</v>
      </c>
      <c r="L140" s="184" t="s">
        <v>1</v>
      </c>
      <c r="M140" s="32"/>
      <c r="N140" s="188" t="s">
        <v>1</v>
      </c>
      <c r="O140" s="189" t="s">
        <v>44</v>
      </c>
      <c r="P140" s="190">
        <f>I140+J140</f>
        <v>0</v>
      </c>
      <c r="Q140" s="190">
        <f>ROUND(I140*H140,3)</f>
        <v>0</v>
      </c>
      <c r="R140" s="190">
        <f>ROUND(J140*H140,3)</f>
        <v>0</v>
      </c>
      <c r="S140" s="54"/>
      <c r="T140" s="191">
        <f>S140*H140</f>
        <v>0</v>
      </c>
      <c r="U140" s="191">
        <v>0</v>
      </c>
      <c r="V140" s="191">
        <f>U140*H140</f>
        <v>0</v>
      </c>
      <c r="W140" s="191">
        <v>0</v>
      </c>
      <c r="X140" s="192">
        <f>W140*H140</f>
        <v>0</v>
      </c>
      <c r="AR140" s="193" t="s">
        <v>203</v>
      </c>
      <c r="AT140" s="193" t="s">
        <v>199</v>
      </c>
      <c r="AU140" s="193" t="s">
        <v>92</v>
      </c>
      <c r="AY140" s="15" t="s">
        <v>196</v>
      </c>
      <c r="BE140" s="100">
        <f>IF(O140="základná",K140,0)</f>
        <v>0</v>
      </c>
      <c r="BF140" s="100">
        <f>IF(O140="znížená",K140,0)</f>
        <v>0</v>
      </c>
      <c r="BG140" s="100">
        <f>IF(O140="zákl. prenesená",K140,0)</f>
        <v>0</v>
      </c>
      <c r="BH140" s="100">
        <f>IF(O140="zníž. prenesená",K140,0)</f>
        <v>0</v>
      </c>
      <c r="BI140" s="100">
        <f>IF(O140="nulová",K140,0)</f>
        <v>0</v>
      </c>
      <c r="BJ140" s="15" t="s">
        <v>92</v>
      </c>
      <c r="BK140" s="194">
        <f>ROUND(P140*H140,3)</f>
        <v>0</v>
      </c>
      <c r="BL140" s="15" t="s">
        <v>203</v>
      </c>
      <c r="BM140" s="193" t="s">
        <v>1313</v>
      </c>
    </row>
    <row r="141" spans="2:51" s="12" customFormat="1" ht="11.25">
      <c r="B141" s="195"/>
      <c r="D141" s="196" t="s">
        <v>208</v>
      </c>
      <c r="F141" s="197" t="s">
        <v>1314</v>
      </c>
      <c r="H141" s="198">
        <v>0.27</v>
      </c>
      <c r="I141" s="199"/>
      <c r="J141" s="199"/>
      <c r="M141" s="195"/>
      <c r="N141" s="200"/>
      <c r="O141" s="201"/>
      <c r="P141" s="201"/>
      <c r="Q141" s="201"/>
      <c r="R141" s="201"/>
      <c r="S141" s="201"/>
      <c r="T141" s="201"/>
      <c r="U141" s="201"/>
      <c r="V141" s="201"/>
      <c r="W141" s="201"/>
      <c r="X141" s="202"/>
      <c r="AT141" s="203" t="s">
        <v>208</v>
      </c>
      <c r="AU141" s="203" t="s">
        <v>92</v>
      </c>
      <c r="AV141" s="12" t="s">
        <v>92</v>
      </c>
      <c r="AW141" s="12" t="s">
        <v>3</v>
      </c>
      <c r="AX141" s="12" t="s">
        <v>87</v>
      </c>
      <c r="AY141" s="203" t="s">
        <v>196</v>
      </c>
    </row>
    <row r="142" spans="2:65" s="1" customFormat="1" ht="24" customHeight="1">
      <c r="B142" s="151"/>
      <c r="C142" s="182" t="s">
        <v>97</v>
      </c>
      <c r="D142" s="182" t="s">
        <v>199</v>
      </c>
      <c r="E142" s="183" t="s">
        <v>210</v>
      </c>
      <c r="F142" s="184" t="s">
        <v>211</v>
      </c>
      <c r="G142" s="185" t="s">
        <v>202</v>
      </c>
      <c r="H142" s="186">
        <v>0.027</v>
      </c>
      <c r="I142" s="187"/>
      <c r="J142" s="187"/>
      <c r="K142" s="186">
        <f>ROUND(P142*H142,3)</f>
        <v>0</v>
      </c>
      <c r="L142" s="184" t="s">
        <v>1</v>
      </c>
      <c r="M142" s="32"/>
      <c r="N142" s="188" t="s">
        <v>1</v>
      </c>
      <c r="O142" s="189" t="s">
        <v>44</v>
      </c>
      <c r="P142" s="190">
        <f>I142+J142</f>
        <v>0</v>
      </c>
      <c r="Q142" s="190">
        <f>ROUND(I142*H142,3)</f>
        <v>0</v>
      </c>
      <c r="R142" s="190">
        <f>ROUND(J142*H142,3)</f>
        <v>0</v>
      </c>
      <c r="S142" s="54"/>
      <c r="T142" s="191">
        <f>S142*H142</f>
        <v>0</v>
      </c>
      <c r="U142" s="191">
        <v>0</v>
      </c>
      <c r="V142" s="191">
        <f>U142*H142</f>
        <v>0</v>
      </c>
      <c r="W142" s="191">
        <v>0</v>
      </c>
      <c r="X142" s="192">
        <f>W142*H142</f>
        <v>0</v>
      </c>
      <c r="AR142" s="193" t="s">
        <v>203</v>
      </c>
      <c r="AT142" s="193" t="s">
        <v>199</v>
      </c>
      <c r="AU142" s="193" t="s">
        <v>92</v>
      </c>
      <c r="AY142" s="15" t="s">
        <v>196</v>
      </c>
      <c r="BE142" s="100">
        <f>IF(O142="základná",K142,0)</f>
        <v>0</v>
      </c>
      <c r="BF142" s="100">
        <f>IF(O142="znížená",K142,0)</f>
        <v>0</v>
      </c>
      <c r="BG142" s="100">
        <f>IF(O142="zákl. prenesená",K142,0)</f>
        <v>0</v>
      </c>
      <c r="BH142" s="100">
        <f>IF(O142="zníž. prenesená",K142,0)</f>
        <v>0</v>
      </c>
      <c r="BI142" s="100">
        <f>IF(O142="nulová",K142,0)</f>
        <v>0</v>
      </c>
      <c r="BJ142" s="15" t="s">
        <v>92</v>
      </c>
      <c r="BK142" s="194">
        <f>ROUND(P142*H142,3)</f>
        <v>0</v>
      </c>
      <c r="BL142" s="15" t="s">
        <v>203</v>
      </c>
      <c r="BM142" s="193" t="s">
        <v>1315</v>
      </c>
    </row>
    <row r="143" spans="2:65" s="1" customFormat="1" ht="24" customHeight="1">
      <c r="B143" s="151"/>
      <c r="C143" s="182" t="s">
        <v>203</v>
      </c>
      <c r="D143" s="182" t="s">
        <v>199</v>
      </c>
      <c r="E143" s="183" t="s">
        <v>213</v>
      </c>
      <c r="F143" s="184" t="s">
        <v>214</v>
      </c>
      <c r="G143" s="185" t="s">
        <v>202</v>
      </c>
      <c r="H143" s="186">
        <v>0.027</v>
      </c>
      <c r="I143" s="187"/>
      <c r="J143" s="187"/>
      <c r="K143" s="186">
        <f>ROUND(P143*H143,3)</f>
        <v>0</v>
      </c>
      <c r="L143" s="184" t="s">
        <v>215</v>
      </c>
      <c r="M143" s="32"/>
      <c r="N143" s="188" t="s">
        <v>1</v>
      </c>
      <c r="O143" s="189" t="s">
        <v>44</v>
      </c>
      <c r="P143" s="190">
        <f>I143+J143</f>
        <v>0</v>
      </c>
      <c r="Q143" s="190">
        <f>ROUND(I143*H143,3)</f>
        <v>0</v>
      </c>
      <c r="R143" s="190">
        <f>ROUND(J143*H143,3)</f>
        <v>0</v>
      </c>
      <c r="S143" s="54"/>
      <c r="T143" s="191">
        <f>S143*H143</f>
        <v>0</v>
      </c>
      <c r="U143" s="191">
        <v>0</v>
      </c>
      <c r="V143" s="191">
        <f>U143*H143</f>
        <v>0</v>
      </c>
      <c r="W143" s="191">
        <v>0</v>
      </c>
      <c r="X143" s="192">
        <f>W143*H143</f>
        <v>0</v>
      </c>
      <c r="AR143" s="193" t="s">
        <v>203</v>
      </c>
      <c r="AT143" s="193" t="s">
        <v>199</v>
      </c>
      <c r="AU143" s="193" t="s">
        <v>92</v>
      </c>
      <c r="AY143" s="15" t="s">
        <v>196</v>
      </c>
      <c r="BE143" s="100">
        <f>IF(O143="základná",K143,0)</f>
        <v>0</v>
      </c>
      <c r="BF143" s="100">
        <f>IF(O143="znížená",K143,0)</f>
        <v>0</v>
      </c>
      <c r="BG143" s="100">
        <f>IF(O143="zákl. prenesená",K143,0)</f>
        <v>0</v>
      </c>
      <c r="BH143" s="100">
        <f>IF(O143="zníž. prenesená",K143,0)</f>
        <v>0</v>
      </c>
      <c r="BI143" s="100">
        <f>IF(O143="nulová",K143,0)</f>
        <v>0</v>
      </c>
      <c r="BJ143" s="15" t="s">
        <v>92</v>
      </c>
      <c r="BK143" s="194">
        <f>ROUND(P143*H143,3)</f>
        <v>0</v>
      </c>
      <c r="BL143" s="15" t="s">
        <v>203</v>
      </c>
      <c r="BM143" s="193" t="s">
        <v>1316</v>
      </c>
    </row>
    <row r="144" spans="2:63" s="11" customFormat="1" ht="25.5" customHeight="1">
      <c r="B144" s="168"/>
      <c r="D144" s="169" t="s">
        <v>79</v>
      </c>
      <c r="E144" s="170" t="s">
        <v>218</v>
      </c>
      <c r="F144" s="170" t="s">
        <v>219</v>
      </c>
      <c r="I144" s="171"/>
      <c r="J144" s="171"/>
      <c r="K144" s="172">
        <f>BK144</f>
        <v>0</v>
      </c>
      <c r="M144" s="168"/>
      <c r="N144" s="173"/>
      <c r="O144" s="174"/>
      <c r="P144" s="174"/>
      <c r="Q144" s="175">
        <f>Q145+Q170</f>
        <v>0</v>
      </c>
      <c r="R144" s="175">
        <f>R145+R170</f>
        <v>0</v>
      </c>
      <c r="S144" s="174"/>
      <c r="T144" s="176">
        <f>T145+T170</f>
        <v>0</v>
      </c>
      <c r="U144" s="174"/>
      <c r="V144" s="176">
        <f>V145+V170</f>
        <v>0.20395</v>
      </c>
      <c r="W144" s="174"/>
      <c r="X144" s="177">
        <f>X145+X170</f>
        <v>0.02736</v>
      </c>
      <c r="AR144" s="169" t="s">
        <v>92</v>
      </c>
      <c r="AT144" s="178" t="s">
        <v>79</v>
      </c>
      <c r="AU144" s="178" t="s">
        <v>80</v>
      </c>
      <c r="AY144" s="169" t="s">
        <v>196</v>
      </c>
      <c r="BK144" s="179">
        <f>BK145+BK170</f>
        <v>0</v>
      </c>
    </row>
    <row r="145" spans="2:63" s="11" customFormat="1" ht="22.5" customHeight="1">
      <c r="B145" s="168"/>
      <c r="D145" s="169" t="s">
        <v>79</v>
      </c>
      <c r="E145" s="180" t="s">
        <v>1317</v>
      </c>
      <c r="F145" s="180" t="s">
        <v>1318</v>
      </c>
      <c r="I145" s="171"/>
      <c r="J145" s="171"/>
      <c r="K145" s="181">
        <f>BK145</f>
        <v>0</v>
      </c>
      <c r="M145" s="168"/>
      <c r="N145" s="173"/>
      <c r="O145" s="174"/>
      <c r="P145" s="174"/>
      <c r="Q145" s="175">
        <f>SUM(Q146:Q169)</f>
        <v>0</v>
      </c>
      <c r="R145" s="175">
        <f>SUM(R146:R169)</f>
        <v>0</v>
      </c>
      <c r="S145" s="174"/>
      <c r="T145" s="176">
        <f>SUM(T146:T169)</f>
        <v>0</v>
      </c>
      <c r="U145" s="174"/>
      <c r="V145" s="176">
        <f>SUM(V146:V169)</f>
        <v>0.20299</v>
      </c>
      <c r="W145" s="174"/>
      <c r="X145" s="177">
        <f>SUM(X146:X169)</f>
        <v>0.02736</v>
      </c>
      <c r="AR145" s="169" t="s">
        <v>92</v>
      </c>
      <c r="AT145" s="178" t="s">
        <v>79</v>
      </c>
      <c r="AU145" s="178" t="s">
        <v>87</v>
      </c>
      <c r="AY145" s="169" t="s">
        <v>196</v>
      </c>
      <c r="BK145" s="179">
        <f>SUM(BK146:BK169)</f>
        <v>0</v>
      </c>
    </row>
    <row r="146" spans="2:65" s="1" customFormat="1" ht="24" customHeight="1">
      <c r="B146" s="151"/>
      <c r="C146" s="182" t="s">
        <v>222</v>
      </c>
      <c r="D146" s="182" t="s">
        <v>199</v>
      </c>
      <c r="E146" s="183" t="s">
        <v>1319</v>
      </c>
      <c r="F146" s="184" t="s">
        <v>1320</v>
      </c>
      <c r="G146" s="185" t="s">
        <v>225</v>
      </c>
      <c r="H146" s="186">
        <v>6</v>
      </c>
      <c r="I146" s="187"/>
      <c r="J146" s="187"/>
      <c r="K146" s="186">
        <f aca="true" t="shared" si="6" ref="K146:K169">ROUND(P146*H146,3)</f>
        <v>0</v>
      </c>
      <c r="L146" s="184" t="s">
        <v>1</v>
      </c>
      <c r="M146" s="32"/>
      <c r="N146" s="188" t="s">
        <v>1</v>
      </c>
      <c r="O146" s="189" t="s">
        <v>44</v>
      </c>
      <c r="P146" s="190">
        <f aca="true" t="shared" si="7" ref="P146:P169">I146+J146</f>
        <v>0</v>
      </c>
      <c r="Q146" s="190">
        <f aca="true" t="shared" si="8" ref="Q146:Q169">ROUND(I146*H146,3)</f>
        <v>0</v>
      </c>
      <c r="R146" s="190">
        <f aca="true" t="shared" si="9" ref="R146:R169">ROUND(J146*H146,3)</f>
        <v>0</v>
      </c>
      <c r="S146" s="54"/>
      <c r="T146" s="191">
        <f aca="true" t="shared" si="10" ref="T146:T169">S146*H146</f>
        <v>0</v>
      </c>
      <c r="U146" s="191">
        <v>0.00148</v>
      </c>
      <c r="V146" s="191">
        <f aca="true" t="shared" si="11" ref="V146:V169">U146*H146</f>
        <v>0.008879999999999999</v>
      </c>
      <c r="W146" s="191">
        <v>0</v>
      </c>
      <c r="X146" s="192">
        <f aca="true" t="shared" si="12" ref="X146:X169">W146*H146</f>
        <v>0</v>
      </c>
      <c r="AR146" s="193" t="s">
        <v>226</v>
      </c>
      <c r="AT146" s="193" t="s">
        <v>199</v>
      </c>
      <c r="AU146" s="193" t="s">
        <v>92</v>
      </c>
      <c r="AY146" s="15" t="s">
        <v>196</v>
      </c>
      <c r="BE146" s="100">
        <f aca="true" t="shared" si="13" ref="BE146:BE169">IF(O146="základná",K146,0)</f>
        <v>0</v>
      </c>
      <c r="BF146" s="100">
        <f aca="true" t="shared" si="14" ref="BF146:BF169">IF(O146="znížená",K146,0)</f>
        <v>0</v>
      </c>
      <c r="BG146" s="100">
        <f aca="true" t="shared" si="15" ref="BG146:BG169">IF(O146="zákl. prenesená",K146,0)</f>
        <v>0</v>
      </c>
      <c r="BH146" s="100">
        <f aca="true" t="shared" si="16" ref="BH146:BH169">IF(O146="zníž. prenesená",K146,0)</f>
        <v>0</v>
      </c>
      <c r="BI146" s="100">
        <f aca="true" t="shared" si="17" ref="BI146:BI169">IF(O146="nulová",K146,0)</f>
        <v>0</v>
      </c>
      <c r="BJ146" s="15" t="s">
        <v>92</v>
      </c>
      <c r="BK146" s="194">
        <f aca="true" t="shared" si="18" ref="BK146:BK169">ROUND(P146*H146,3)</f>
        <v>0</v>
      </c>
      <c r="BL146" s="15" t="s">
        <v>226</v>
      </c>
      <c r="BM146" s="193" t="s">
        <v>1321</v>
      </c>
    </row>
    <row r="147" spans="2:65" s="1" customFormat="1" ht="24" customHeight="1">
      <c r="B147" s="151"/>
      <c r="C147" s="182" t="s">
        <v>228</v>
      </c>
      <c r="D147" s="182" t="s">
        <v>199</v>
      </c>
      <c r="E147" s="183" t="s">
        <v>1322</v>
      </c>
      <c r="F147" s="184" t="s">
        <v>1323</v>
      </c>
      <c r="G147" s="185" t="s">
        <v>225</v>
      </c>
      <c r="H147" s="186">
        <v>8</v>
      </c>
      <c r="I147" s="187"/>
      <c r="J147" s="187"/>
      <c r="K147" s="186">
        <f t="shared" si="6"/>
        <v>0</v>
      </c>
      <c r="L147" s="184" t="s">
        <v>1</v>
      </c>
      <c r="M147" s="32"/>
      <c r="N147" s="188" t="s">
        <v>1</v>
      </c>
      <c r="O147" s="189" t="s">
        <v>44</v>
      </c>
      <c r="P147" s="190">
        <f t="shared" si="7"/>
        <v>0</v>
      </c>
      <c r="Q147" s="190">
        <f t="shared" si="8"/>
        <v>0</v>
      </c>
      <c r="R147" s="190">
        <f t="shared" si="9"/>
        <v>0</v>
      </c>
      <c r="S147" s="54"/>
      <c r="T147" s="191">
        <f t="shared" si="10"/>
        <v>0</v>
      </c>
      <c r="U147" s="191">
        <v>0.00407</v>
      </c>
      <c r="V147" s="191">
        <f t="shared" si="11"/>
        <v>0.03256</v>
      </c>
      <c r="W147" s="191">
        <v>0</v>
      </c>
      <c r="X147" s="192">
        <f t="shared" si="12"/>
        <v>0</v>
      </c>
      <c r="AR147" s="193" t="s">
        <v>226</v>
      </c>
      <c r="AT147" s="193" t="s">
        <v>199</v>
      </c>
      <c r="AU147" s="193" t="s">
        <v>92</v>
      </c>
      <c r="AY147" s="15" t="s">
        <v>196</v>
      </c>
      <c r="BE147" s="100">
        <f t="shared" si="13"/>
        <v>0</v>
      </c>
      <c r="BF147" s="100">
        <f t="shared" si="14"/>
        <v>0</v>
      </c>
      <c r="BG147" s="100">
        <f t="shared" si="15"/>
        <v>0</v>
      </c>
      <c r="BH147" s="100">
        <f t="shared" si="16"/>
        <v>0</v>
      </c>
      <c r="BI147" s="100">
        <f t="shared" si="17"/>
        <v>0</v>
      </c>
      <c r="BJ147" s="15" t="s">
        <v>92</v>
      </c>
      <c r="BK147" s="194">
        <f t="shared" si="18"/>
        <v>0</v>
      </c>
      <c r="BL147" s="15" t="s">
        <v>226</v>
      </c>
      <c r="BM147" s="193" t="s">
        <v>1324</v>
      </c>
    </row>
    <row r="148" spans="2:65" s="1" customFormat="1" ht="24" customHeight="1">
      <c r="B148" s="151"/>
      <c r="C148" s="182" t="s">
        <v>232</v>
      </c>
      <c r="D148" s="182" t="s">
        <v>199</v>
      </c>
      <c r="E148" s="183" t="s">
        <v>1325</v>
      </c>
      <c r="F148" s="184" t="s">
        <v>1326</v>
      </c>
      <c r="G148" s="185" t="s">
        <v>225</v>
      </c>
      <c r="H148" s="186">
        <v>8</v>
      </c>
      <c r="I148" s="187"/>
      <c r="J148" s="187"/>
      <c r="K148" s="186">
        <f t="shared" si="6"/>
        <v>0</v>
      </c>
      <c r="L148" s="184" t="s">
        <v>249</v>
      </c>
      <c r="M148" s="32"/>
      <c r="N148" s="188" t="s">
        <v>1</v>
      </c>
      <c r="O148" s="189" t="s">
        <v>44</v>
      </c>
      <c r="P148" s="190">
        <f t="shared" si="7"/>
        <v>0</v>
      </c>
      <c r="Q148" s="190">
        <f t="shared" si="8"/>
        <v>0</v>
      </c>
      <c r="R148" s="190">
        <f t="shared" si="9"/>
        <v>0</v>
      </c>
      <c r="S148" s="54"/>
      <c r="T148" s="191">
        <f t="shared" si="10"/>
        <v>0</v>
      </c>
      <c r="U148" s="191">
        <v>0.00039</v>
      </c>
      <c r="V148" s="191">
        <f t="shared" si="11"/>
        <v>0.00312</v>
      </c>
      <c r="W148" s="191">
        <v>0.00342</v>
      </c>
      <c r="X148" s="192">
        <f t="shared" si="12"/>
        <v>0.02736</v>
      </c>
      <c r="AR148" s="193" t="s">
        <v>226</v>
      </c>
      <c r="AT148" s="193" t="s">
        <v>199</v>
      </c>
      <c r="AU148" s="193" t="s">
        <v>92</v>
      </c>
      <c r="AY148" s="15" t="s">
        <v>196</v>
      </c>
      <c r="BE148" s="100">
        <f t="shared" si="13"/>
        <v>0</v>
      </c>
      <c r="BF148" s="100">
        <f t="shared" si="14"/>
        <v>0</v>
      </c>
      <c r="BG148" s="100">
        <f t="shared" si="15"/>
        <v>0</v>
      </c>
      <c r="BH148" s="100">
        <f t="shared" si="16"/>
        <v>0</v>
      </c>
      <c r="BI148" s="100">
        <f t="shared" si="17"/>
        <v>0</v>
      </c>
      <c r="BJ148" s="15" t="s">
        <v>92</v>
      </c>
      <c r="BK148" s="194">
        <f t="shared" si="18"/>
        <v>0</v>
      </c>
      <c r="BL148" s="15" t="s">
        <v>226</v>
      </c>
      <c r="BM148" s="193" t="s">
        <v>1327</v>
      </c>
    </row>
    <row r="149" spans="2:65" s="1" customFormat="1" ht="24" customHeight="1">
      <c r="B149" s="151"/>
      <c r="C149" s="182" t="s">
        <v>236</v>
      </c>
      <c r="D149" s="182" t="s">
        <v>199</v>
      </c>
      <c r="E149" s="183" t="s">
        <v>1328</v>
      </c>
      <c r="F149" s="184" t="s">
        <v>1329</v>
      </c>
      <c r="G149" s="185" t="s">
        <v>225</v>
      </c>
      <c r="H149" s="186">
        <v>8</v>
      </c>
      <c r="I149" s="187"/>
      <c r="J149" s="187"/>
      <c r="K149" s="186">
        <f t="shared" si="6"/>
        <v>0</v>
      </c>
      <c r="L149" s="184" t="s">
        <v>249</v>
      </c>
      <c r="M149" s="32"/>
      <c r="N149" s="188" t="s">
        <v>1</v>
      </c>
      <c r="O149" s="189" t="s">
        <v>44</v>
      </c>
      <c r="P149" s="190">
        <f t="shared" si="7"/>
        <v>0</v>
      </c>
      <c r="Q149" s="190">
        <f t="shared" si="8"/>
        <v>0</v>
      </c>
      <c r="R149" s="190">
        <f t="shared" si="9"/>
        <v>0</v>
      </c>
      <c r="S149" s="54"/>
      <c r="T149" s="191">
        <f t="shared" si="10"/>
        <v>0</v>
      </c>
      <c r="U149" s="191">
        <v>0.01214</v>
      </c>
      <c r="V149" s="191">
        <f t="shared" si="11"/>
        <v>0.09712</v>
      </c>
      <c r="W149" s="191">
        <v>0</v>
      </c>
      <c r="X149" s="192">
        <f t="shared" si="12"/>
        <v>0</v>
      </c>
      <c r="AR149" s="193" t="s">
        <v>226</v>
      </c>
      <c r="AT149" s="193" t="s">
        <v>199</v>
      </c>
      <c r="AU149" s="193" t="s">
        <v>92</v>
      </c>
      <c r="AY149" s="15" t="s">
        <v>196</v>
      </c>
      <c r="BE149" s="100">
        <f t="shared" si="13"/>
        <v>0</v>
      </c>
      <c r="BF149" s="100">
        <f t="shared" si="14"/>
        <v>0</v>
      </c>
      <c r="BG149" s="100">
        <f t="shared" si="15"/>
        <v>0</v>
      </c>
      <c r="BH149" s="100">
        <f t="shared" si="16"/>
        <v>0</v>
      </c>
      <c r="BI149" s="100">
        <f t="shared" si="17"/>
        <v>0</v>
      </c>
      <c r="BJ149" s="15" t="s">
        <v>92</v>
      </c>
      <c r="BK149" s="194">
        <f t="shared" si="18"/>
        <v>0</v>
      </c>
      <c r="BL149" s="15" t="s">
        <v>226</v>
      </c>
      <c r="BM149" s="193" t="s">
        <v>1330</v>
      </c>
    </row>
    <row r="150" spans="2:65" s="1" customFormat="1" ht="24" customHeight="1">
      <c r="B150" s="151"/>
      <c r="C150" s="182" t="s">
        <v>197</v>
      </c>
      <c r="D150" s="182" t="s">
        <v>199</v>
      </c>
      <c r="E150" s="183" t="s">
        <v>1331</v>
      </c>
      <c r="F150" s="184" t="s">
        <v>1332</v>
      </c>
      <c r="G150" s="185" t="s">
        <v>248</v>
      </c>
      <c r="H150" s="186">
        <v>2</v>
      </c>
      <c r="I150" s="187"/>
      <c r="J150" s="187"/>
      <c r="K150" s="186">
        <f t="shared" si="6"/>
        <v>0</v>
      </c>
      <c r="L150" s="184" t="s">
        <v>249</v>
      </c>
      <c r="M150" s="32"/>
      <c r="N150" s="188" t="s">
        <v>1</v>
      </c>
      <c r="O150" s="189" t="s">
        <v>44</v>
      </c>
      <c r="P150" s="190">
        <f t="shared" si="7"/>
        <v>0</v>
      </c>
      <c r="Q150" s="190">
        <f t="shared" si="8"/>
        <v>0</v>
      </c>
      <c r="R150" s="190">
        <f t="shared" si="9"/>
        <v>0</v>
      </c>
      <c r="S150" s="54"/>
      <c r="T150" s="191">
        <f t="shared" si="10"/>
        <v>0</v>
      </c>
      <c r="U150" s="191">
        <v>0.00308</v>
      </c>
      <c r="V150" s="191">
        <f t="shared" si="11"/>
        <v>0.00616</v>
      </c>
      <c r="W150" s="191">
        <v>0</v>
      </c>
      <c r="X150" s="192">
        <f t="shared" si="12"/>
        <v>0</v>
      </c>
      <c r="AR150" s="193" t="s">
        <v>226</v>
      </c>
      <c r="AT150" s="193" t="s">
        <v>199</v>
      </c>
      <c r="AU150" s="193" t="s">
        <v>92</v>
      </c>
      <c r="AY150" s="15" t="s">
        <v>196</v>
      </c>
      <c r="BE150" s="100">
        <f t="shared" si="13"/>
        <v>0</v>
      </c>
      <c r="BF150" s="100">
        <f t="shared" si="14"/>
        <v>0</v>
      </c>
      <c r="BG150" s="100">
        <f t="shared" si="15"/>
        <v>0</v>
      </c>
      <c r="BH150" s="100">
        <f t="shared" si="16"/>
        <v>0</v>
      </c>
      <c r="BI150" s="100">
        <f t="shared" si="17"/>
        <v>0</v>
      </c>
      <c r="BJ150" s="15" t="s">
        <v>92</v>
      </c>
      <c r="BK150" s="194">
        <f t="shared" si="18"/>
        <v>0</v>
      </c>
      <c r="BL150" s="15" t="s">
        <v>226</v>
      </c>
      <c r="BM150" s="193" t="s">
        <v>1333</v>
      </c>
    </row>
    <row r="151" spans="2:65" s="1" customFormat="1" ht="16.5" customHeight="1">
      <c r="B151" s="151"/>
      <c r="C151" s="182" t="s">
        <v>245</v>
      </c>
      <c r="D151" s="182" t="s">
        <v>199</v>
      </c>
      <c r="E151" s="183" t="s">
        <v>1334</v>
      </c>
      <c r="F151" s="184" t="s">
        <v>1335</v>
      </c>
      <c r="G151" s="185" t="s">
        <v>248</v>
      </c>
      <c r="H151" s="186">
        <v>3</v>
      </c>
      <c r="I151" s="187"/>
      <c r="J151" s="187"/>
      <c r="K151" s="186">
        <f t="shared" si="6"/>
        <v>0</v>
      </c>
      <c r="L151" s="184" t="s">
        <v>1</v>
      </c>
      <c r="M151" s="32"/>
      <c r="N151" s="188" t="s">
        <v>1</v>
      </c>
      <c r="O151" s="189" t="s">
        <v>44</v>
      </c>
      <c r="P151" s="190">
        <f t="shared" si="7"/>
        <v>0</v>
      </c>
      <c r="Q151" s="190">
        <f t="shared" si="8"/>
        <v>0</v>
      </c>
      <c r="R151" s="190">
        <f t="shared" si="9"/>
        <v>0</v>
      </c>
      <c r="S151" s="54"/>
      <c r="T151" s="191">
        <f t="shared" si="10"/>
        <v>0</v>
      </c>
      <c r="U151" s="191">
        <v>0.00025</v>
      </c>
      <c r="V151" s="191">
        <f t="shared" si="11"/>
        <v>0.00075</v>
      </c>
      <c r="W151" s="191">
        <v>0</v>
      </c>
      <c r="X151" s="192">
        <f t="shared" si="12"/>
        <v>0</v>
      </c>
      <c r="AR151" s="193" t="s">
        <v>226</v>
      </c>
      <c r="AT151" s="193" t="s">
        <v>199</v>
      </c>
      <c r="AU151" s="193" t="s">
        <v>92</v>
      </c>
      <c r="AY151" s="15" t="s">
        <v>196</v>
      </c>
      <c r="BE151" s="100">
        <f t="shared" si="13"/>
        <v>0</v>
      </c>
      <c r="BF151" s="100">
        <f t="shared" si="14"/>
        <v>0</v>
      </c>
      <c r="BG151" s="100">
        <f t="shared" si="15"/>
        <v>0</v>
      </c>
      <c r="BH151" s="100">
        <f t="shared" si="16"/>
        <v>0</v>
      </c>
      <c r="BI151" s="100">
        <f t="shared" si="17"/>
        <v>0</v>
      </c>
      <c r="BJ151" s="15" t="s">
        <v>92</v>
      </c>
      <c r="BK151" s="194">
        <f t="shared" si="18"/>
        <v>0</v>
      </c>
      <c r="BL151" s="15" t="s">
        <v>226</v>
      </c>
      <c r="BM151" s="193" t="s">
        <v>1336</v>
      </c>
    </row>
    <row r="152" spans="2:65" s="1" customFormat="1" ht="24" customHeight="1">
      <c r="B152" s="151"/>
      <c r="C152" s="182" t="s">
        <v>252</v>
      </c>
      <c r="D152" s="182" t="s">
        <v>199</v>
      </c>
      <c r="E152" s="183" t="s">
        <v>1337</v>
      </c>
      <c r="F152" s="184" t="s">
        <v>1338</v>
      </c>
      <c r="G152" s="185" t="s">
        <v>248</v>
      </c>
      <c r="H152" s="186">
        <v>1</v>
      </c>
      <c r="I152" s="187"/>
      <c r="J152" s="187"/>
      <c r="K152" s="186">
        <f t="shared" si="6"/>
        <v>0</v>
      </c>
      <c r="L152" s="184" t="s">
        <v>1</v>
      </c>
      <c r="M152" s="32"/>
      <c r="N152" s="188" t="s">
        <v>1</v>
      </c>
      <c r="O152" s="189" t="s">
        <v>44</v>
      </c>
      <c r="P152" s="190">
        <f t="shared" si="7"/>
        <v>0</v>
      </c>
      <c r="Q152" s="190">
        <f t="shared" si="8"/>
        <v>0</v>
      </c>
      <c r="R152" s="190">
        <f t="shared" si="9"/>
        <v>0</v>
      </c>
      <c r="S152" s="54"/>
      <c r="T152" s="191">
        <f t="shared" si="10"/>
        <v>0</v>
      </c>
      <c r="U152" s="191">
        <v>0.00501</v>
      </c>
      <c r="V152" s="191">
        <f t="shared" si="11"/>
        <v>0.00501</v>
      </c>
      <c r="W152" s="191">
        <v>0</v>
      </c>
      <c r="X152" s="192">
        <f t="shared" si="12"/>
        <v>0</v>
      </c>
      <c r="AR152" s="193" t="s">
        <v>226</v>
      </c>
      <c r="AT152" s="193" t="s">
        <v>199</v>
      </c>
      <c r="AU152" s="193" t="s">
        <v>92</v>
      </c>
      <c r="AY152" s="15" t="s">
        <v>196</v>
      </c>
      <c r="BE152" s="100">
        <f t="shared" si="13"/>
        <v>0</v>
      </c>
      <c r="BF152" s="100">
        <f t="shared" si="14"/>
        <v>0</v>
      </c>
      <c r="BG152" s="100">
        <f t="shared" si="15"/>
        <v>0</v>
      </c>
      <c r="BH152" s="100">
        <f t="shared" si="16"/>
        <v>0</v>
      </c>
      <c r="BI152" s="100">
        <f t="shared" si="17"/>
        <v>0</v>
      </c>
      <c r="BJ152" s="15" t="s">
        <v>92</v>
      </c>
      <c r="BK152" s="194">
        <f t="shared" si="18"/>
        <v>0</v>
      </c>
      <c r="BL152" s="15" t="s">
        <v>226</v>
      </c>
      <c r="BM152" s="193" t="s">
        <v>1339</v>
      </c>
    </row>
    <row r="153" spans="2:65" s="1" customFormat="1" ht="24" customHeight="1">
      <c r="B153" s="151"/>
      <c r="C153" s="210" t="s">
        <v>258</v>
      </c>
      <c r="D153" s="210" t="s">
        <v>291</v>
      </c>
      <c r="E153" s="211" t="s">
        <v>1340</v>
      </c>
      <c r="F153" s="212" t="s">
        <v>1341</v>
      </c>
      <c r="G153" s="213" t="s">
        <v>248</v>
      </c>
      <c r="H153" s="214">
        <v>2</v>
      </c>
      <c r="I153" s="215"/>
      <c r="J153" s="216"/>
      <c r="K153" s="214">
        <f t="shared" si="6"/>
        <v>0</v>
      </c>
      <c r="L153" s="212" t="s">
        <v>1</v>
      </c>
      <c r="M153" s="217"/>
      <c r="N153" s="218" t="s">
        <v>1</v>
      </c>
      <c r="O153" s="189" t="s">
        <v>44</v>
      </c>
      <c r="P153" s="190">
        <f t="shared" si="7"/>
        <v>0</v>
      </c>
      <c r="Q153" s="190">
        <f t="shared" si="8"/>
        <v>0</v>
      </c>
      <c r="R153" s="190">
        <f t="shared" si="9"/>
        <v>0</v>
      </c>
      <c r="S153" s="54"/>
      <c r="T153" s="191">
        <f t="shared" si="10"/>
        <v>0</v>
      </c>
      <c r="U153" s="191">
        <v>0.00194</v>
      </c>
      <c r="V153" s="191">
        <f t="shared" si="11"/>
        <v>0.00388</v>
      </c>
      <c r="W153" s="191">
        <v>0</v>
      </c>
      <c r="X153" s="192">
        <f t="shared" si="12"/>
        <v>0</v>
      </c>
      <c r="AR153" s="193" t="s">
        <v>294</v>
      </c>
      <c r="AT153" s="193" t="s">
        <v>291</v>
      </c>
      <c r="AU153" s="193" t="s">
        <v>92</v>
      </c>
      <c r="AY153" s="15" t="s">
        <v>196</v>
      </c>
      <c r="BE153" s="100">
        <f t="shared" si="13"/>
        <v>0</v>
      </c>
      <c r="BF153" s="100">
        <f t="shared" si="14"/>
        <v>0</v>
      </c>
      <c r="BG153" s="100">
        <f t="shared" si="15"/>
        <v>0</v>
      </c>
      <c r="BH153" s="100">
        <f t="shared" si="16"/>
        <v>0</v>
      </c>
      <c r="BI153" s="100">
        <f t="shared" si="17"/>
        <v>0</v>
      </c>
      <c r="BJ153" s="15" t="s">
        <v>92</v>
      </c>
      <c r="BK153" s="194">
        <f t="shared" si="18"/>
        <v>0</v>
      </c>
      <c r="BL153" s="15" t="s">
        <v>226</v>
      </c>
      <c r="BM153" s="193" t="s">
        <v>1342</v>
      </c>
    </row>
    <row r="154" spans="2:65" s="1" customFormat="1" ht="16.5" customHeight="1">
      <c r="B154" s="151"/>
      <c r="C154" s="210" t="s">
        <v>262</v>
      </c>
      <c r="D154" s="210" t="s">
        <v>291</v>
      </c>
      <c r="E154" s="211" t="s">
        <v>1343</v>
      </c>
      <c r="F154" s="212" t="s">
        <v>1344</v>
      </c>
      <c r="G154" s="213" t="s">
        <v>248</v>
      </c>
      <c r="H154" s="214">
        <v>1</v>
      </c>
      <c r="I154" s="215"/>
      <c r="J154" s="216"/>
      <c r="K154" s="214">
        <f t="shared" si="6"/>
        <v>0</v>
      </c>
      <c r="L154" s="212" t="s">
        <v>1</v>
      </c>
      <c r="M154" s="217"/>
      <c r="N154" s="218" t="s">
        <v>1</v>
      </c>
      <c r="O154" s="189" t="s">
        <v>44</v>
      </c>
      <c r="P154" s="190">
        <f t="shared" si="7"/>
        <v>0</v>
      </c>
      <c r="Q154" s="190">
        <f t="shared" si="8"/>
        <v>0</v>
      </c>
      <c r="R154" s="190">
        <f t="shared" si="9"/>
        <v>0</v>
      </c>
      <c r="S154" s="54"/>
      <c r="T154" s="191">
        <f t="shared" si="10"/>
        <v>0</v>
      </c>
      <c r="U154" s="191">
        <v>0.0011</v>
      </c>
      <c r="V154" s="191">
        <f t="shared" si="11"/>
        <v>0.0011</v>
      </c>
      <c r="W154" s="191">
        <v>0</v>
      </c>
      <c r="X154" s="192">
        <f t="shared" si="12"/>
        <v>0</v>
      </c>
      <c r="AR154" s="193" t="s">
        <v>294</v>
      </c>
      <c r="AT154" s="193" t="s">
        <v>291</v>
      </c>
      <c r="AU154" s="193" t="s">
        <v>92</v>
      </c>
      <c r="AY154" s="15" t="s">
        <v>196</v>
      </c>
      <c r="BE154" s="100">
        <f t="shared" si="13"/>
        <v>0</v>
      </c>
      <c r="BF154" s="100">
        <f t="shared" si="14"/>
        <v>0</v>
      </c>
      <c r="BG154" s="100">
        <f t="shared" si="15"/>
        <v>0</v>
      </c>
      <c r="BH154" s="100">
        <f t="shared" si="16"/>
        <v>0</v>
      </c>
      <c r="BI154" s="100">
        <f t="shared" si="17"/>
        <v>0</v>
      </c>
      <c r="BJ154" s="15" t="s">
        <v>92</v>
      </c>
      <c r="BK154" s="194">
        <f t="shared" si="18"/>
        <v>0</v>
      </c>
      <c r="BL154" s="15" t="s">
        <v>226</v>
      </c>
      <c r="BM154" s="193" t="s">
        <v>1345</v>
      </c>
    </row>
    <row r="155" spans="2:65" s="1" customFormat="1" ht="24" customHeight="1">
      <c r="B155" s="151"/>
      <c r="C155" s="182" t="s">
        <v>267</v>
      </c>
      <c r="D155" s="182" t="s">
        <v>199</v>
      </c>
      <c r="E155" s="183" t="s">
        <v>1346</v>
      </c>
      <c r="F155" s="184" t="s">
        <v>1347</v>
      </c>
      <c r="G155" s="185" t="s">
        <v>248</v>
      </c>
      <c r="H155" s="186">
        <v>1</v>
      </c>
      <c r="I155" s="187"/>
      <c r="J155" s="187"/>
      <c r="K155" s="186">
        <f t="shared" si="6"/>
        <v>0</v>
      </c>
      <c r="L155" s="184" t="s">
        <v>249</v>
      </c>
      <c r="M155" s="32"/>
      <c r="N155" s="188" t="s">
        <v>1</v>
      </c>
      <c r="O155" s="189" t="s">
        <v>44</v>
      </c>
      <c r="P155" s="190">
        <f t="shared" si="7"/>
        <v>0</v>
      </c>
      <c r="Q155" s="190">
        <f t="shared" si="8"/>
        <v>0</v>
      </c>
      <c r="R155" s="190">
        <f t="shared" si="9"/>
        <v>0</v>
      </c>
      <c r="S155" s="54"/>
      <c r="T155" s="191">
        <f t="shared" si="10"/>
        <v>0</v>
      </c>
      <c r="U155" s="191">
        <v>0.00922</v>
      </c>
      <c r="V155" s="191">
        <f t="shared" si="11"/>
        <v>0.00922</v>
      </c>
      <c r="W155" s="191">
        <v>0</v>
      </c>
      <c r="X155" s="192">
        <f t="shared" si="12"/>
        <v>0</v>
      </c>
      <c r="AR155" s="193" t="s">
        <v>226</v>
      </c>
      <c r="AT155" s="193" t="s">
        <v>199</v>
      </c>
      <c r="AU155" s="193" t="s">
        <v>92</v>
      </c>
      <c r="AY155" s="15" t="s">
        <v>196</v>
      </c>
      <c r="BE155" s="100">
        <f t="shared" si="13"/>
        <v>0</v>
      </c>
      <c r="BF155" s="100">
        <f t="shared" si="14"/>
        <v>0</v>
      </c>
      <c r="BG155" s="100">
        <f t="shared" si="15"/>
        <v>0</v>
      </c>
      <c r="BH155" s="100">
        <f t="shared" si="16"/>
        <v>0</v>
      </c>
      <c r="BI155" s="100">
        <f t="shared" si="17"/>
        <v>0</v>
      </c>
      <c r="BJ155" s="15" t="s">
        <v>92</v>
      </c>
      <c r="BK155" s="194">
        <f t="shared" si="18"/>
        <v>0</v>
      </c>
      <c r="BL155" s="15" t="s">
        <v>226</v>
      </c>
      <c r="BM155" s="193" t="s">
        <v>1348</v>
      </c>
    </row>
    <row r="156" spans="2:65" s="1" customFormat="1" ht="24" customHeight="1">
      <c r="B156" s="151"/>
      <c r="C156" s="210" t="s">
        <v>337</v>
      </c>
      <c r="D156" s="210" t="s">
        <v>291</v>
      </c>
      <c r="E156" s="211" t="s">
        <v>1349</v>
      </c>
      <c r="F156" s="212" t="s">
        <v>1350</v>
      </c>
      <c r="G156" s="213" t="s">
        <v>248</v>
      </c>
      <c r="H156" s="214">
        <v>2</v>
      </c>
      <c r="I156" s="215"/>
      <c r="J156" s="216"/>
      <c r="K156" s="214">
        <f t="shared" si="6"/>
        <v>0</v>
      </c>
      <c r="L156" s="212" t="s">
        <v>249</v>
      </c>
      <c r="M156" s="217"/>
      <c r="N156" s="218" t="s">
        <v>1</v>
      </c>
      <c r="O156" s="189" t="s">
        <v>44</v>
      </c>
      <c r="P156" s="190">
        <f t="shared" si="7"/>
        <v>0</v>
      </c>
      <c r="Q156" s="190">
        <f t="shared" si="8"/>
        <v>0</v>
      </c>
      <c r="R156" s="190">
        <f t="shared" si="9"/>
        <v>0</v>
      </c>
      <c r="S156" s="54"/>
      <c r="T156" s="191">
        <f t="shared" si="10"/>
        <v>0</v>
      </c>
      <c r="U156" s="191">
        <v>0.00502</v>
      </c>
      <c r="V156" s="191">
        <f t="shared" si="11"/>
        <v>0.01004</v>
      </c>
      <c r="W156" s="191">
        <v>0</v>
      </c>
      <c r="X156" s="192">
        <f t="shared" si="12"/>
        <v>0</v>
      </c>
      <c r="AR156" s="193" t="s">
        <v>294</v>
      </c>
      <c r="AT156" s="193" t="s">
        <v>291</v>
      </c>
      <c r="AU156" s="193" t="s">
        <v>92</v>
      </c>
      <c r="AY156" s="15" t="s">
        <v>196</v>
      </c>
      <c r="BE156" s="100">
        <f t="shared" si="13"/>
        <v>0</v>
      </c>
      <c r="BF156" s="100">
        <f t="shared" si="14"/>
        <v>0</v>
      </c>
      <c r="BG156" s="100">
        <f t="shared" si="15"/>
        <v>0</v>
      </c>
      <c r="BH156" s="100">
        <f t="shared" si="16"/>
        <v>0</v>
      </c>
      <c r="BI156" s="100">
        <f t="shared" si="17"/>
        <v>0</v>
      </c>
      <c r="BJ156" s="15" t="s">
        <v>92</v>
      </c>
      <c r="BK156" s="194">
        <f t="shared" si="18"/>
        <v>0</v>
      </c>
      <c r="BL156" s="15" t="s">
        <v>226</v>
      </c>
      <c r="BM156" s="193" t="s">
        <v>1351</v>
      </c>
    </row>
    <row r="157" spans="2:65" s="1" customFormat="1" ht="16.5" customHeight="1">
      <c r="B157" s="151"/>
      <c r="C157" s="210" t="s">
        <v>226</v>
      </c>
      <c r="D157" s="210" t="s">
        <v>291</v>
      </c>
      <c r="E157" s="211" t="s">
        <v>1352</v>
      </c>
      <c r="F157" s="212" t="s">
        <v>1353</v>
      </c>
      <c r="G157" s="213" t="s">
        <v>248</v>
      </c>
      <c r="H157" s="214">
        <v>1</v>
      </c>
      <c r="I157" s="215"/>
      <c r="J157" s="216"/>
      <c r="K157" s="214">
        <f t="shared" si="6"/>
        <v>0</v>
      </c>
      <c r="L157" s="212" t="s">
        <v>1</v>
      </c>
      <c r="M157" s="217"/>
      <c r="N157" s="218" t="s">
        <v>1</v>
      </c>
      <c r="O157" s="189" t="s">
        <v>44</v>
      </c>
      <c r="P157" s="190">
        <f t="shared" si="7"/>
        <v>0</v>
      </c>
      <c r="Q157" s="190">
        <f t="shared" si="8"/>
        <v>0</v>
      </c>
      <c r="R157" s="190">
        <f t="shared" si="9"/>
        <v>0</v>
      </c>
      <c r="S157" s="54"/>
      <c r="T157" s="191">
        <f t="shared" si="10"/>
        <v>0</v>
      </c>
      <c r="U157" s="191">
        <v>0</v>
      </c>
      <c r="V157" s="191">
        <f t="shared" si="11"/>
        <v>0</v>
      </c>
      <c r="W157" s="191">
        <v>0</v>
      </c>
      <c r="X157" s="192">
        <f t="shared" si="12"/>
        <v>0</v>
      </c>
      <c r="AR157" s="193" t="s">
        <v>294</v>
      </c>
      <c r="AT157" s="193" t="s">
        <v>291</v>
      </c>
      <c r="AU157" s="193" t="s">
        <v>92</v>
      </c>
      <c r="AY157" s="15" t="s">
        <v>196</v>
      </c>
      <c r="BE157" s="100">
        <f t="shared" si="13"/>
        <v>0</v>
      </c>
      <c r="BF157" s="100">
        <f t="shared" si="14"/>
        <v>0</v>
      </c>
      <c r="BG157" s="100">
        <f t="shared" si="15"/>
        <v>0</v>
      </c>
      <c r="BH157" s="100">
        <f t="shared" si="16"/>
        <v>0</v>
      </c>
      <c r="BI157" s="100">
        <f t="shared" si="17"/>
        <v>0</v>
      </c>
      <c r="BJ157" s="15" t="s">
        <v>92</v>
      </c>
      <c r="BK157" s="194">
        <f t="shared" si="18"/>
        <v>0</v>
      </c>
      <c r="BL157" s="15" t="s">
        <v>226</v>
      </c>
      <c r="BM157" s="193" t="s">
        <v>1354</v>
      </c>
    </row>
    <row r="158" spans="2:65" s="1" customFormat="1" ht="24" customHeight="1">
      <c r="B158" s="151"/>
      <c r="C158" s="182" t="s">
        <v>347</v>
      </c>
      <c r="D158" s="182" t="s">
        <v>199</v>
      </c>
      <c r="E158" s="183" t="s">
        <v>1355</v>
      </c>
      <c r="F158" s="184" t="s">
        <v>1356</v>
      </c>
      <c r="G158" s="185" t="s">
        <v>248</v>
      </c>
      <c r="H158" s="186">
        <v>2</v>
      </c>
      <c r="I158" s="187"/>
      <c r="J158" s="187"/>
      <c r="K158" s="186">
        <f t="shared" si="6"/>
        <v>0</v>
      </c>
      <c r="L158" s="184" t="s">
        <v>1</v>
      </c>
      <c r="M158" s="32"/>
      <c r="N158" s="188" t="s">
        <v>1</v>
      </c>
      <c r="O158" s="189" t="s">
        <v>44</v>
      </c>
      <c r="P158" s="190">
        <f t="shared" si="7"/>
        <v>0</v>
      </c>
      <c r="Q158" s="190">
        <f t="shared" si="8"/>
        <v>0</v>
      </c>
      <c r="R158" s="190">
        <f t="shared" si="9"/>
        <v>0</v>
      </c>
      <c r="S158" s="54"/>
      <c r="T158" s="191">
        <f t="shared" si="10"/>
        <v>0</v>
      </c>
      <c r="U158" s="191">
        <v>3E-05</v>
      </c>
      <c r="V158" s="191">
        <f t="shared" si="11"/>
        <v>6E-05</v>
      </c>
      <c r="W158" s="191">
        <v>0</v>
      </c>
      <c r="X158" s="192">
        <f t="shared" si="12"/>
        <v>0</v>
      </c>
      <c r="AR158" s="193" t="s">
        <v>226</v>
      </c>
      <c r="AT158" s="193" t="s">
        <v>199</v>
      </c>
      <c r="AU158" s="193" t="s">
        <v>92</v>
      </c>
      <c r="AY158" s="15" t="s">
        <v>196</v>
      </c>
      <c r="BE158" s="100">
        <f t="shared" si="13"/>
        <v>0</v>
      </c>
      <c r="BF158" s="100">
        <f t="shared" si="14"/>
        <v>0</v>
      </c>
      <c r="BG158" s="100">
        <f t="shared" si="15"/>
        <v>0</v>
      </c>
      <c r="BH158" s="100">
        <f t="shared" si="16"/>
        <v>0</v>
      </c>
      <c r="BI158" s="100">
        <f t="shared" si="17"/>
        <v>0</v>
      </c>
      <c r="BJ158" s="15" t="s">
        <v>92</v>
      </c>
      <c r="BK158" s="194">
        <f t="shared" si="18"/>
        <v>0</v>
      </c>
      <c r="BL158" s="15" t="s">
        <v>226</v>
      </c>
      <c r="BM158" s="193" t="s">
        <v>1357</v>
      </c>
    </row>
    <row r="159" spans="2:65" s="1" customFormat="1" ht="36" customHeight="1">
      <c r="B159" s="151"/>
      <c r="C159" s="210" t="s">
        <v>355</v>
      </c>
      <c r="D159" s="210" t="s">
        <v>291</v>
      </c>
      <c r="E159" s="211" t="s">
        <v>1358</v>
      </c>
      <c r="F159" s="212" t="s">
        <v>1359</v>
      </c>
      <c r="G159" s="213" t="s">
        <v>248</v>
      </c>
      <c r="H159" s="214">
        <v>2</v>
      </c>
      <c r="I159" s="215"/>
      <c r="J159" s="216"/>
      <c r="K159" s="214">
        <f t="shared" si="6"/>
        <v>0</v>
      </c>
      <c r="L159" s="212" t="s">
        <v>1</v>
      </c>
      <c r="M159" s="217"/>
      <c r="N159" s="218" t="s">
        <v>1</v>
      </c>
      <c r="O159" s="189" t="s">
        <v>44</v>
      </c>
      <c r="P159" s="190">
        <f t="shared" si="7"/>
        <v>0</v>
      </c>
      <c r="Q159" s="190">
        <f t="shared" si="8"/>
        <v>0</v>
      </c>
      <c r="R159" s="190">
        <f t="shared" si="9"/>
        <v>0</v>
      </c>
      <c r="S159" s="54"/>
      <c r="T159" s="191">
        <f t="shared" si="10"/>
        <v>0</v>
      </c>
      <c r="U159" s="191">
        <v>0.00074</v>
      </c>
      <c r="V159" s="191">
        <f t="shared" si="11"/>
        <v>0.00148</v>
      </c>
      <c r="W159" s="191">
        <v>0</v>
      </c>
      <c r="X159" s="192">
        <f t="shared" si="12"/>
        <v>0</v>
      </c>
      <c r="AR159" s="193" t="s">
        <v>294</v>
      </c>
      <c r="AT159" s="193" t="s">
        <v>291</v>
      </c>
      <c r="AU159" s="193" t="s">
        <v>92</v>
      </c>
      <c r="AY159" s="15" t="s">
        <v>196</v>
      </c>
      <c r="BE159" s="100">
        <f t="shared" si="13"/>
        <v>0</v>
      </c>
      <c r="BF159" s="100">
        <f t="shared" si="14"/>
        <v>0</v>
      </c>
      <c r="BG159" s="100">
        <f t="shared" si="15"/>
        <v>0</v>
      </c>
      <c r="BH159" s="100">
        <f t="shared" si="16"/>
        <v>0</v>
      </c>
      <c r="BI159" s="100">
        <f t="shared" si="17"/>
        <v>0</v>
      </c>
      <c r="BJ159" s="15" t="s">
        <v>92</v>
      </c>
      <c r="BK159" s="194">
        <f t="shared" si="18"/>
        <v>0</v>
      </c>
      <c r="BL159" s="15" t="s">
        <v>226</v>
      </c>
      <c r="BM159" s="193" t="s">
        <v>1360</v>
      </c>
    </row>
    <row r="160" spans="2:65" s="1" customFormat="1" ht="24" customHeight="1">
      <c r="B160" s="151"/>
      <c r="C160" s="182" t="s">
        <v>359</v>
      </c>
      <c r="D160" s="182" t="s">
        <v>199</v>
      </c>
      <c r="E160" s="183" t="s">
        <v>1361</v>
      </c>
      <c r="F160" s="184" t="s">
        <v>1362</v>
      </c>
      <c r="G160" s="185" t="s">
        <v>248</v>
      </c>
      <c r="H160" s="186">
        <v>2</v>
      </c>
      <c r="I160" s="187"/>
      <c r="J160" s="187"/>
      <c r="K160" s="186">
        <f t="shared" si="6"/>
        <v>0</v>
      </c>
      <c r="L160" s="184" t="s">
        <v>1</v>
      </c>
      <c r="M160" s="32"/>
      <c r="N160" s="188" t="s">
        <v>1</v>
      </c>
      <c r="O160" s="189" t="s">
        <v>44</v>
      </c>
      <c r="P160" s="190">
        <f t="shared" si="7"/>
        <v>0</v>
      </c>
      <c r="Q160" s="190">
        <f t="shared" si="8"/>
        <v>0</v>
      </c>
      <c r="R160" s="190">
        <f t="shared" si="9"/>
        <v>0</v>
      </c>
      <c r="S160" s="54"/>
      <c r="T160" s="191">
        <f t="shared" si="10"/>
        <v>0</v>
      </c>
      <c r="U160" s="191">
        <v>3E-05</v>
      </c>
      <c r="V160" s="191">
        <f t="shared" si="11"/>
        <v>6E-05</v>
      </c>
      <c r="W160" s="191">
        <v>0</v>
      </c>
      <c r="X160" s="192">
        <f t="shared" si="12"/>
        <v>0</v>
      </c>
      <c r="AR160" s="193" t="s">
        <v>226</v>
      </c>
      <c r="AT160" s="193" t="s">
        <v>199</v>
      </c>
      <c r="AU160" s="193" t="s">
        <v>92</v>
      </c>
      <c r="AY160" s="15" t="s">
        <v>196</v>
      </c>
      <c r="BE160" s="100">
        <f t="shared" si="13"/>
        <v>0</v>
      </c>
      <c r="BF160" s="100">
        <f t="shared" si="14"/>
        <v>0</v>
      </c>
      <c r="BG160" s="100">
        <f t="shared" si="15"/>
        <v>0</v>
      </c>
      <c r="BH160" s="100">
        <f t="shared" si="16"/>
        <v>0</v>
      </c>
      <c r="BI160" s="100">
        <f t="shared" si="17"/>
        <v>0</v>
      </c>
      <c r="BJ160" s="15" t="s">
        <v>92</v>
      </c>
      <c r="BK160" s="194">
        <f t="shared" si="18"/>
        <v>0</v>
      </c>
      <c r="BL160" s="15" t="s">
        <v>226</v>
      </c>
      <c r="BM160" s="193" t="s">
        <v>1363</v>
      </c>
    </row>
    <row r="161" spans="2:65" s="1" customFormat="1" ht="24" customHeight="1">
      <c r="B161" s="151"/>
      <c r="C161" s="210" t="s">
        <v>8</v>
      </c>
      <c r="D161" s="210" t="s">
        <v>291</v>
      </c>
      <c r="E161" s="211" t="s">
        <v>1364</v>
      </c>
      <c r="F161" s="212" t="s">
        <v>1365</v>
      </c>
      <c r="G161" s="213" t="s">
        <v>248</v>
      </c>
      <c r="H161" s="214">
        <v>2</v>
      </c>
      <c r="I161" s="215"/>
      <c r="J161" s="216"/>
      <c r="K161" s="214">
        <f t="shared" si="6"/>
        <v>0</v>
      </c>
      <c r="L161" s="212" t="s">
        <v>249</v>
      </c>
      <c r="M161" s="217"/>
      <c r="N161" s="218" t="s">
        <v>1</v>
      </c>
      <c r="O161" s="189" t="s">
        <v>44</v>
      </c>
      <c r="P161" s="190">
        <f t="shared" si="7"/>
        <v>0</v>
      </c>
      <c r="Q161" s="190">
        <f t="shared" si="8"/>
        <v>0</v>
      </c>
      <c r="R161" s="190">
        <f t="shared" si="9"/>
        <v>0</v>
      </c>
      <c r="S161" s="54"/>
      <c r="T161" s="191">
        <f t="shared" si="10"/>
        <v>0</v>
      </c>
      <c r="U161" s="191">
        <v>0.006</v>
      </c>
      <c r="V161" s="191">
        <f t="shared" si="11"/>
        <v>0.012</v>
      </c>
      <c r="W161" s="191">
        <v>0</v>
      </c>
      <c r="X161" s="192">
        <f t="shared" si="12"/>
        <v>0</v>
      </c>
      <c r="AR161" s="193" t="s">
        <v>294</v>
      </c>
      <c r="AT161" s="193" t="s">
        <v>291</v>
      </c>
      <c r="AU161" s="193" t="s">
        <v>92</v>
      </c>
      <c r="AY161" s="15" t="s">
        <v>196</v>
      </c>
      <c r="BE161" s="100">
        <f t="shared" si="13"/>
        <v>0</v>
      </c>
      <c r="BF161" s="100">
        <f t="shared" si="14"/>
        <v>0</v>
      </c>
      <c r="BG161" s="100">
        <f t="shared" si="15"/>
        <v>0</v>
      </c>
      <c r="BH161" s="100">
        <f t="shared" si="16"/>
        <v>0</v>
      </c>
      <c r="BI161" s="100">
        <f t="shared" si="17"/>
        <v>0</v>
      </c>
      <c r="BJ161" s="15" t="s">
        <v>92</v>
      </c>
      <c r="BK161" s="194">
        <f t="shared" si="18"/>
        <v>0</v>
      </c>
      <c r="BL161" s="15" t="s">
        <v>226</v>
      </c>
      <c r="BM161" s="193" t="s">
        <v>1366</v>
      </c>
    </row>
    <row r="162" spans="2:65" s="1" customFormat="1" ht="24" customHeight="1">
      <c r="B162" s="151"/>
      <c r="C162" s="182" t="s">
        <v>366</v>
      </c>
      <c r="D162" s="182" t="s">
        <v>199</v>
      </c>
      <c r="E162" s="183" t="s">
        <v>1367</v>
      </c>
      <c r="F162" s="184" t="s">
        <v>1368</v>
      </c>
      <c r="G162" s="185" t="s">
        <v>248</v>
      </c>
      <c r="H162" s="186">
        <v>2</v>
      </c>
      <c r="I162" s="187"/>
      <c r="J162" s="187"/>
      <c r="K162" s="186">
        <f t="shared" si="6"/>
        <v>0</v>
      </c>
      <c r="L162" s="184" t="s">
        <v>249</v>
      </c>
      <c r="M162" s="32"/>
      <c r="N162" s="188" t="s">
        <v>1</v>
      </c>
      <c r="O162" s="189" t="s">
        <v>44</v>
      </c>
      <c r="P162" s="190">
        <f t="shared" si="7"/>
        <v>0</v>
      </c>
      <c r="Q162" s="190">
        <f t="shared" si="8"/>
        <v>0</v>
      </c>
      <c r="R162" s="190">
        <f t="shared" si="9"/>
        <v>0</v>
      </c>
      <c r="S162" s="54"/>
      <c r="T162" s="191">
        <f t="shared" si="10"/>
        <v>0</v>
      </c>
      <c r="U162" s="191">
        <v>0</v>
      </c>
      <c r="V162" s="191">
        <f t="shared" si="11"/>
        <v>0</v>
      </c>
      <c r="W162" s="191">
        <v>0</v>
      </c>
      <c r="X162" s="192">
        <f t="shared" si="12"/>
        <v>0</v>
      </c>
      <c r="AR162" s="193" t="s">
        <v>226</v>
      </c>
      <c r="AT162" s="193" t="s">
        <v>199</v>
      </c>
      <c r="AU162" s="193" t="s">
        <v>92</v>
      </c>
      <c r="AY162" s="15" t="s">
        <v>196</v>
      </c>
      <c r="BE162" s="100">
        <f t="shared" si="13"/>
        <v>0</v>
      </c>
      <c r="BF162" s="100">
        <f t="shared" si="14"/>
        <v>0</v>
      </c>
      <c r="BG162" s="100">
        <f t="shared" si="15"/>
        <v>0</v>
      </c>
      <c r="BH162" s="100">
        <f t="shared" si="16"/>
        <v>0</v>
      </c>
      <c r="BI162" s="100">
        <f t="shared" si="17"/>
        <v>0</v>
      </c>
      <c r="BJ162" s="15" t="s">
        <v>92</v>
      </c>
      <c r="BK162" s="194">
        <f t="shared" si="18"/>
        <v>0</v>
      </c>
      <c r="BL162" s="15" t="s">
        <v>226</v>
      </c>
      <c r="BM162" s="193" t="s">
        <v>1369</v>
      </c>
    </row>
    <row r="163" spans="2:65" s="1" customFormat="1" ht="16.5" customHeight="1">
      <c r="B163" s="151"/>
      <c r="C163" s="210" t="s">
        <v>370</v>
      </c>
      <c r="D163" s="210" t="s">
        <v>291</v>
      </c>
      <c r="E163" s="211" t="s">
        <v>1370</v>
      </c>
      <c r="F163" s="212" t="s">
        <v>1371</v>
      </c>
      <c r="G163" s="213" t="s">
        <v>248</v>
      </c>
      <c r="H163" s="214">
        <v>2</v>
      </c>
      <c r="I163" s="215"/>
      <c r="J163" s="216"/>
      <c r="K163" s="214">
        <f t="shared" si="6"/>
        <v>0</v>
      </c>
      <c r="L163" s="212" t="s">
        <v>249</v>
      </c>
      <c r="M163" s="217"/>
      <c r="N163" s="218" t="s">
        <v>1</v>
      </c>
      <c r="O163" s="189" t="s">
        <v>44</v>
      </c>
      <c r="P163" s="190">
        <f t="shared" si="7"/>
        <v>0</v>
      </c>
      <c r="Q163" s="190">
        <f t="shared" si="8"/>
        <v>0</v>
      </c>
      <c r="R163" s="190">
        <f t="shared" si="9"/>
        <v>0</v>
      </c>
      <c r="S163" s="54"/>
      <c r="T163" s="191">
        <f t="shared" si="10"/>
        <v>0</v>
      </c>
      <c r="U163" s="191">
        <v>0</v>
      </c>
      <c r="V163" s="191">
        <f t="shared" si="11"/>
        <v>0</v>
      </c>
      <c r="W163" s="191">
        <v>0</v>
      </c>
      <c r="X163" s="192">
        <f t="shared" si="12"/>
        <v>0</v>
      </c>
      <c r="AR163" s="193" t="s">
        <v>294</v>
      </c>
      <c r="AT163" s="193" t="s">
        <v>291</v>
      </c>
      <c r="AU163" s="193" t="s">
        <v>92</v>
      </c>
      <c r="AY163" s="15" t="s">
        <v>196</v>
      </c>
      <c r="BE163" s="100">
        <f t="shared" si="13"/>
        <v>0</v>
      </c>
      <c r="BF163" s="100">
        <f t="shared" si="14"/>
        <v>0</v>
      </c>
      <c r="BG163" s="100">
        <f t="shared" si="15"/>
        <v>0</v>
      </c>
      <c r="BH163" s="100">
        <f t="shared" si="16"/>
        <v>0</v>
      </c>
      <c r="BI163" s="100">
        <f t="shared" si="17"/>
        <v>0</v>
      </c>
      <c r="BJ163" s="15" t="s">
        <v>92</v>
      </c>
      <c r="BK163" s="194">
        <f t="shared" si="18"/>
        <v>0</v>
      </c>
      <c r="BL163" s="15" t="s">
        <v>226</v>
      </c>
      <c r="BM163" s="193" t="s">
        <v>1372</v>
      </c>
    </row>
    <row r="164" spans="2:65" s="1" customFormat="1" ht="24" customHeight="1">
      <c r="B164" s="151"/>
      <c r="C164" s="182" t="s">
        <v>374</v>
      </c>
      <c r="D164" s="182" t="s">
        <v>199</v>
      </c>
      <c r="E164" s="183" t="s">
        <v>1373</v>
      </c>
      <c r="F164" s="184" t="s">
        <v>1374</v>
      </c>
      <c r="G164" s="185" t="s">
        <v>202</v>
      </c>
      <c r="H164" s="186">
        <v>0.027</v>
      </c>
      <c r="I164" s="187"/>
      <c r="J164" s="187"/>
      <c r="K164" s="186">
        <f t="shared" si="6"/>
        <v>0</v>
      </c>
      <c r="L164" s="184" t="s">
        <v>249</v>
      </c>
      <c r="M164" s="32"/>
      <c r="N164" s="188" t="s">
        <v>1</v>
      </c>
      <c r="O164" s="189" t="s">
        <v>44</v>
      </c>
      <c r="P164" s="190">
        <f t="shared" si="7"/>
        <v>0</v>
      </c>
      <c r="Q164" s="190">
        <f t="shared" si="8"/>
        <v>0</v>
      </c>
      <c r="R164" s="190">
        <f t="shared" si="9"/>
        <v>0</v>
      </c>
      <c r="S164" s="54"/>
      <c r="T164" s="191">
        <f t="shared" si="10"/>
        <v>0</v>
      </c>
      <c r="U164" s="191">
        <v>0</v>
      </c>
      <c r="V164" s="191">
        <f t="shared" si="11"/>
        <v>0</v>
      </c>
      <c r="W164" s="191">
        <v>0</v>
      </c>
      <c r="X164" s="192">
        <f t="shared" si="12"/>
        <v>0</v>
      </c>
      <c r="AR164" s="193" t="s">
        <v>226</v>
      </c>
      <c r="AT164" s="193" t="s">
        <v>199</v>
      </c>
      <c r="AU164" s="193" t="s">
        <v>92</v>
      </c>
      <c r="AY164" s="15" t="s">
        <v>196</v>
      </c>
      <c r="BE164" s="100">
        <f t="shared" si="13"/>
        <v>0</v>
      </c>
      <c r="BF164" s="100">
        <f t="shared" si="14"/>
        <v>0</v>
      </c>
      <c r="BG164" s="100">
        <f t="shared" si="15"/>
        <v>0</v>
      </c>
      <c r="BH164" s="100">
        <f t="shared" si="16"/>
        <v>0</v>
      </c>
      <c r="BI164" s="100">
        <f t="shared" si="17"/>
        <v>0</v>
      </c>
      <c r="BJ164" s="15" t="s">
        <v>92</v>
      </c>
      <c r="BK164" s="194">
        <f t="shared" si="18"/>
        <v>0</v>
      </c>
      <c r="BL164" s="15" t="s">
        <v>226</v>
      </c>
      <c r="BM164" s="193" t="s">
        <v>1375</v>
      </c>
    </row>
    <row r="165" spans="2:65" s="1" customFormat="1" ht="16.5" customHeight="1">
      <c r="B165" s="151"/>
      <c r="C165" s="182" t="s">
        <v>378</v>
      </c>
      <c r="D165" s="182" t="s">
        <v>199</v>
      </c>
      <c r="E165" s="183" t="s">
        <v>1376</v>
      </c>
      <c r="F165" s="184" t="s">
        <v>1377</v>
      </c>
      <c r="G165" s="185" t="s">
        <v>248</v>
      </c>
      <c r="H165" s="186">
        <v>5</v>
      </c>
      <c r="I165" s="187"/>
      <c r="J165" s="187"/>
      <c r="K165" s="186">
        <f t="shared" si="6"/>
        <v>0</v>
      </c>
      <c r="L165" s="184" t="s">
        <v>1</v>
      </c>
      <c r="M165" s="32"/>
      <c r="N165" s="188" t="s">
        <v>1</v>
      </c>
      <c r="O165" s="189" t="s">
        <v>44</v>
      </c>
      <c r="P165" s="190">
        <f t="shared" si="7"/>
        <v>0</v>
      </c>
      <c r="Q165" s="190">
        <f t="shared" si="8"/>
        <v>0</v>
      </c>
      <c r="R165" s="190">
        <f t="shared" si="9"/>
        <v>0</v>
      </c>
      <c r="S165" s="54"/>
      <c r="T165" s="191">
        <f t="shared" si="10"/>
        <v>0</v>
      </c>
      <c r="U165" s="191">
        <v>0.00131</v>
      </c>
      <c r="V165" s="191">
        <f t="shared" si="11"/>
        <v>0.00655</v>
      </c>
      <c r="W165" s="191">
        <v>0</v>
      </c>
      <c r="X165" s="192">
        <f t="shared" si="12"/>
        <v>0</v>
      </c>
      <c r="AR165" s="193" t="s">
        <v>226</v>
      </c>
      <c r="AT165" s="193" t="s">
        <v>199</v>
      </c>
      <c r="AU165" s="193" t="s">
        <v>92</v>
      </c>
      <c r="AY165" s="15" t="s">
        <v>196</v>
      </c>
      <c r="BE165" s="100">
        <f t="shared" si="13"/>
        <v>0</v>
      </c>
      <c r="BF165" s="100">
        <f t="shared" si="14"/>
        <v>0</v>
      </c>
      <c r="BG165" s="100">
        <f t="shared" si="15"/>
        <v>0</v>
      </c>
      <c r="BH165" s="100">
        <f t="shared" si="16"/>
        <v>0</v>
      </c>
      <c r="BI165" s="100">
        <f t="shared" si="17"/>
        <v>0</v>
      </c>
      <c r="BJ165" s="15" t="s">
        <v>92</v>
      </c>
      <c r="BK165" s="194">
        <f t="shared" si="18"/>
        <v>0</v>
      </c>
      <c r="BL165" s="15" t="s">
        <v>226</v>
      </c>
      <c r="BM165" s="193" t="s">
        <v>1378</v>
      </c>
    </row>
    <row r="166" spans="2:65" s="1" customFormat="1" ht="16.5" customHeight="1">
      <c r="B166" s="151"/>
      <c r="C166" s="210" t="s">
        <v>382</v>
      </c>
      <c r="D166" s="210" t="s">
        <v>291</v>
      </c>
      <c r="E166" s="211" t="s">
        <v>1379</v>
      </c>
      <c r="F166" s="212" t="s">
        <v>1380</v>
      </c>
      <c r="G166" s="213" t="s">
        <v>248</v>
      </c>
      <c r="H166" s="214">
        <v>5</v>
      </c>
      <c r="I166" s="215"/>
      <c r="J166" s="216"/>
      <c r="K166" s="214">
        <f t="shared" si="6"/>
        <v>0</v>
      </c>
      <c r="L166" s="212" t="s">
        <v>1</v>
      </c>
      <c r="M166" s="217"/>
      <c r="N166" s="218" t="s">
        <v>1</v>
      </c>
      <c r="O166" s="189" t="s">
        <v>44</v>
      </c>
      <c r="P166" s="190">
        <f t="shared" si="7"/>
        <v>0</v>
      </c>
      <c r="Q166" s="190">
        <f t="shared" si="8"/>
        <v>0</v>
      </c>
      <c r="R166" s="190">
        <f t="shared" si="9"/>
        <v>0</v>
      </c>
      <c r="S166" s="54"/>
      <c r="T166" s="191">
        <f t="shared" si="10"/>
        <v>0</v>
      </c>
      <c r="U166" s="191">
        <v>0.0005</v>
      </c>
      <c r="V166" s="191">
        <f t="shared" si="11"/>
        <v>0.0025</v>
      </c>
      <c r="W166" s="191">
        <v>0</v>
      </c>
      <c r="X166" s="192">
        <f t="shared" si="12"/>
        <v>0</v>
      </c>
      <c r="AR166" s="193" t="s">
        <v>294</v>
      </c>
      <c r="AT166" s="193" t="s">
        <v>291</v>
      </c>
      <c r="AU166" s="193" t="s">
        <v>92</v>
      </c>
      <c r="AY166" s="15" t="s">
        <v>196</v>
      </c>
      <c r="BE166" s="100">
        <f t="shared" si="13"/>
        <v>0</v>
      </c>
      <c r="BF166" s="100">
        <f t="shared" si="14"/>
        <v>0</v>
      </c>
      <c r="BG166" s="100">
        <f t="shared" si="15"/>
        <v>0</v>
      </c>
      <c r="BH166" s="100">
        <f t="shared" si="16"/>
        <v>0</v>
      </c>
      <c r="BI166" s="100">
        <f t="shared" si="17"/>
        <v>0</v>
      </c>
      <c r="BJ166" s="15" t="s">
        <v>92</v>
      </c>
      <c r="BK166" s="194">
        <f t="shared" si="18"/>
        <v>0</v>
      </c>
      <c r="BL166" s="15" t="s">
        <v>226</v>
      </c>
      <c r="BM166" s="193" t="s">
        <v>1381</v>
      </c>
    </row>
    <row r="167" spans="2:65" s="1" customFormat="1" ht="16.5" customHeight="1">
      <c r="B167" s="151"/>
      <c r="C167" s="210" t="s">
        <v>386</v>
      </c>
      <c r="D167" s="210" t="s">
        <v>291</v>
      </c>
      <c r="E167" s="211" t="s">
        <v>1382</v>
      </c>
      <c r="F167" s="212" t="s">
        <v>1383</v>
      </c>
      <c r="G167" s="213" t="s">
        <v>248</v>
      </c>
      <c r="H167" s="214">
        <v>5</v>
      </c>
      <c r="I167" s="215"/>
      <c r="J167" s="216"/>
      <c r="K167" s="214">
        <f t="shared" si="6"/>
        <v>0</v>
      </c>
      <c r="L167" s="212" t="s">
        <v>1</v>
      </c>
      <c r="M167" s="217"/>
      <c r="N167" s="218" t="s">
        <v>1</v>
      </c>
      <c r="O167" s="189" t="s">
        <v>44</v>
      </c>
      <c r="P167" s="190">
        <f t="shared" si="7"/>
        <v>0</v>
      </c>
      <c r="Q167" s="190">
        <f t="shared" si="8"/>
        <v>0</v>
      </c>
      <c r="R167" s="190">
        <f t="shared" si="9"/>
        <v>0</v>
      </c>
      <c r="S167" s="54"/>
      <c r="T167" s="191">
        <f t="shared" si="10"/>
        <v>0</v>
      </c>
      <c r="U167" s="191">
        <v>0</v>
      </c>
      <c r="V167" s="191">
        <f t="shared" si="11"/>
        <v>0</v>
      </c>
      <c r="W167" s="191">
        <v>0</v>
      </c>
      <c r="X167" s="192">
        <f t="shared" si="12"/>
        <v>0</v>
      </c>
      <c r="AR167" s="193" t="s">
        <v>294</v>
      </c>
      <c r="AT167" s="193" t="s">
        <v>291</v>
      </c>
      <c r="AU167" s="193" t="s">
        <v>92</v>
      </c>
      <c r="AY167" s="15" t="s">
        <v>196</v>
      </c>
      <c r="BE167" s="100">
        <f t="shared" si="13"/>
        <v>0</v>
      </c>
      <c r="BF167" s="100">
        <f t="shared" si="14"/>
        <v>0</v>
      </c>
      <c r="BG167" s="100">
        <f t="shared" si="15"/>
        <v>0</v>
      </c>
      <c r="BH167" s="100">
        <f t="shared" si="16"/>
        <v>0</v>
      </c>
      <c r="BI167" s="100">
        <f t="shared" si="17"/>
        <v>0</v>
      </c>
      <c r="BJ167" s="15" t="s">
        <v>92</v>
      </c>
      <c r="BK167" s="194">
        <f t="shared" si="18"/>
        <v>0</v>
      </c>
      <c r="BL167" s="15" t="s">
        <v>226</v>
      </c>
      <c r="BM167" s="193" t="s">
        <v>1384</v>
      </c>
    </row>
    <row r="168" spans="2:65" s="1" customFormat="1" ht="16.5" customHeight="1">
      <c r="B168" s="151"/>
      <c r="C168" s="210" t="s">
        <v>390</v>
      </c>
      <c r="D168" s="210" t="s">
        <v>291</v>
      </c>
      <c r="E168" s="211" t="s">
        <v>1385</v>
      </c>
      <c r="F168" s="212" t="s">
        <v>1386</v>
      </c>
      <c r="G168" s="213" t="s">
        <v>248</v>
      </c>
      <c r="H168" s="214">
        <v>5</v>
      </c>
      <c r="I168" s="215"/>
      <c r="J168" s="216"/>
      <c r="K168" s="214">
        <f t="shared" si="6"/>
        <v>0</v>
      </c>
      <c r="L168" s="212" t="s">
        <v>1</v>
      </c>
      <c r="M168" s="217"/>
      <c r="N168" s="218" t="s">
        <v>1</v>
      </c>
      <c r="O168" s="189" t="s">
        <v>44</v>
      </c>
      <c r="P168" s="190">
        <f t="shared" si="7"/>
        <v>0</v>
      </c>
      <c r="Q168" s="190">
        <f t="shared" si="8"/>
        <v>0</v>
      </c>
      <c r="R168" s="190">
        <f t="shared" si="9"/>
        <v>0</v>
      </c>
      <c r="S168" s="54"/>
      <c r="T168" s="191">
        <f t="shared" si="10"/>
        <v>0</v>
      </c>
      <c r="U168" s="191">
        <v>0.0005</v>
      </c>
      <c r="V168" s="191">
        <f t="shared" si="11"/>
        <v>0.0025</v>
      </c>
      <c r="W168" s="191">
        <v>0</v>
      </c>
      <c r="X168" s="192">
        <f t="shared" si="12"/>
        <v>0</v>
      </c>
      <c r="AR168" s="193" t="s">
        <v>294</v>
      </c>
      <c r="AT168" s="193" t="s">
        <v>291</v>
      </c>
      <c r="AU168" s="193" t="s">
        <v>92</v>
      </c>
      <c r="AY168" s="15" t="s">
        <v>196</v>
      </c>
      <c r="BE168" s="100">
        <f t="shared" si="13"/>
        <v>0</v>
      </c>
      <c r="BF168" s="100">
        <f t="shared" si="14"/>
        <v>0</v>
      </c>
      <c r="BG168" s="100">
        <f t="shared" si="15"/>
        <v>0</v>
      </c>
      <c r="BH168" s="100">
        <f t="shared" si="16"/>
        <v>0</v>
      </c>
      <c r="BI168" s="100">
        <f t="shared" si="17"/>
        <v>0</v>
      </c>
      <c r="BJ168" s="15" t="s">
        <v>92</v>
      </c>
      <c r="BK168" s="194">
        <f t="shared" si="18"/>
        <v>0</v>
      </c>
      <c r="BL168" s="15" t="s">
        <v>226</v>
      </c>
      <c r="BM168" s="193" t="s">
        <v>1387</v>
      </c>
    </row>
    <row r="169" spans="2:65" s="1" customFormat="1" ht="24" customHeight="1">
      <c r="B169" s="151"/>
      <c r="C169" s="182" t="s">
        <v>394</v>
      </c>
      <c r="D169" s="182" t="s">
        <v>199</v>
      </c>
      <c r="E169" s="183" t="s">
        <v>1388</v>
      </c>
      <c r="F169" s="184" t="s">
        <v>1389</v>
      </c>
      <c r="G169" s="185" t="s">
        <v>340</v>
      </c>
      <c r="H169" s="187"/>
      <c r="I169" s="187"/>
      <c r="J169" s="187"/>
      <c r="K169" s="186">
        <f t="shared" si="6"/>
        <v>0</v>
      </c>
      <c r="L169" s="184" t="s">
        <v>1</v>
      </c>
      <c r="M169" s="32"/>
      <c r="N169" s="188" t="s">
        <v>1</v>
      </c>
      <c r="O169" s="189" t="s">
        <v>44</v>
      </c>
      <c r="P169" s="190">
        <f t="shared" si="7"/>
        <v>0</v>
      </c>
      <c r="Q169" s="190">
        <f t="shared" si="8"/>
        <v>0</v>
      </c>
      <c r="R169" s="190">
        <f t="shared" si="9"/>
        <v>0</v>
      </c>
      <c r="S169" s="54"/>
      <c r="T169" s="191">
        <f t="shared" si="10"/>
        <v>0</v>
      </c>
      <c r="U169" s="191">
        <v>0</v>
      </c>
      <c r="V169" s="191">
        <f t="shared" si="11"/>
        <v>0</v>
      </c>
      <c r="W169" s="191">
        <v>0</v>
      </c>
      <c r="X169" s="192">
        <f t="shared" si="12"/>
        <v>0</v>
      </c>
      <c r="AR169" s="193" t="s">
        <v>226</v>
      </c>
      <c r="AT169" s="193" t="s">
        <v>199</v>
      </c>
      <c r="AU169" s="193" t="s">
        <v>92</v>
      </c>
      <c r="AY169" s="15" t="s">
        <v>196</v>
      </c>
      <c r="BE169" s="100">
        <f t="shared" si="13"/>
        <v>0</v>
      </c>
      <c r="BF169" s="100">
        <f t="shared" si="14"/>
        <v>0</v>
      </c>
      <c r="BG169" s="100">
        <f t="shared" si="15"/>
        <v>0</v>
      </c>
      <c r="BH169" s="100">
        <f t="shared" si="16"/>
        <v>0</v>
      </c>
      <c r="BI169" s="100">
        <f t="shared" si="17"/>
        <v>0</v>
      </c>
      <c r="BJ169" s="15" t="s">
        <v>92</v>
      </c>
      <c r="BK169" s="194">
        <f t="shared" si="18"/>
        <v>0</v>
      </c>
      <c r="BL169" s="15" t="s">
        <v>226</v>
      </c>
      <c r="BM169" s="193" t="s">
        <v>1390</v>
      </c>
    </row>
    <row r="170" spans="2:63" s="11" customFormat="1" ht="22.5" customHeight="1">
      <c r="B170" s="168"/>
      <c r="D170" s="169" t="s">
        <v>79</v>
      </c>
      <c r="E170" s="180" t="s">
        <v>1285</v>
      </c>
      <c r="F170" s="180" t="s">
        <v>1391</v>
      </c>
      <c r="I170" s="171"/>
      <c r="J170" s="171"/>
      <c r="K170" s="181">
        <f>BK170</f>
        <v>0</v>
      </c>
      <c r="M170" s="168"/>
      <c r="N170" s="173"/>
      <c r="O170" s="174"/>
      <c r="P170" s="174"/>
      <c r="Q170" s="175">
        <f>SUM(Q171:Q172)</f>
        <v>0</v>
      </c>
      <c r="R170" s="175">
        <f>SUM(R171:R172)</f>
        <v>0</v>
      </c>
      <c r="S170" s="174"/>
      <c r="T170" s="176">
        <f>SUM(T171:T172)</f>
        <v>0</v>
      </c>
      <c r="U170" s="174"/>
      <c r="V170" s="176">
        <f>SUM(V171:V172)</f>
        <v>0.00096</v>
      </c>
      <c r="W170" s="174"/>
      <c r="X170" s="177">
        <f>SUM(X171:X172)</f>
        <v>0</v>
      </c>
      <c r="AR170" s="169" t="s">
        <v>92</v>
      </c>
      <c r="AT170" s="178" t="s">
        <v>79</v>
      </c>
      <c r="AU170" s="178" t="s">
        <v>87</v>
      </c>
      <c r="AY170" s="169" t="s">
        <v>196</v>
      </c>
      <c r="BK170" s="179">
        <f>SUM(BK171:BK172)</f>
        <v>0</v>
      </c>
    </row>
    <row r="171" spans="2:65" s="1" customFormat="1" ht="24" customHeight="1">
      <c r="B171" s="151"/>
      <c r="C171" s="182" t="s">
        <v>399</v>
      </c>
      <c r="D171" s="182" t="s">
        <v>199</v>
      </c>
      <c r="E171" s="183" t="s">
        <v>1287</v>
      </c>
      <c r="F171" s="184" t="s">
        <v>1392</v>
      </c>
      <c r="G171" s="185" t="s">
        <v>225</v>
      </c>
      <c r="H171" s="186">
        <v>14</v>
      </c>
      <c r="I171" s="187"/>
      <c r="J171" s="187"/>
      <c r="K171" s="186">
        <f>ROUND(P171*H171,3)</f>
        <v>0</v>
      </c>
      <c r="L171" s="184" t="s">
        <v>1</v>
      </c>
      <c r="M171" s="32"/>
      <c r="N171" s="188" t="s">
        <v>1</v>
      </c>
      <c r="O171" s="189" t="s">
        <v>44</v>
      </c>
      <c r="P171" s="190">
        <f>I171+J171</f>
        <v>0</v>
      </c>
      <c r="Q171" s="190">
        <f>ROUND(I171*H171,3)</f>
        <v>0</v>
      </c>
      <c r="R171" s="190">
        <f>ROUND(J171*H171,3)</f>
        <v>0</v>
      </c>
      <c r="S171" s="54"/>
      <c r="T171" s="191">
        <f>S171*H171</f>
        <v>0</v>
      </c>
      <c r="U171" s="191">
        <v>0</v>
      </c>
      <c r="V171" s="191">
        <f>U171*H171</f>
        <v>0</v>
      </c>
      <c r="W171" s="191">
        <v>0</v>
      </c>
      <c r="X171" s="192">
        <f>W171*H171</f>
        <v>0</v>
      </c>
      <c r="AR171" s="193" t="s">
        <v>226</v>
      </c>
      <c r="AT171" s="193" t="s">
        <v>199</v>
      </c>
      <c r="AU171" s="193" t="s">
        <v>92</v>
      </c>
      <c r="AY171" s="15" t="s">
        <v>196</v>
      </c>
      <c r="BE171" s="100">
        <f>IF(O171="základná",K171,0)</f>
        <v>0</v>
      </c>
      <c r="BF171" s="100">
        <f>IF(O171="znížená",K171,0)</f>
        <v>0</v>
      </c>
      <c r="BG171" s="100">
        <f>IF(O171="zákl. prenesená",K171,0)</f>
        <v>0</v>
      </c>
      <c r="BH171" s="100">
        <f>IF(O171="zníž. prenesená",K171,0)</f>
        <v>0</v>
      </c>
      <c r="BI171" s="100">
        <f>IF(O171="nulová",K171,0)</f>
        <v>0</v>
      </c>
      <c r="BJ171" s="15" t="s">
        <v>92</v>
      </c>
      <c r="BK171" s="194">
        <f>ROUND(P171*H171,3)</f>
        <v>0</v>
      </c>
      <c r="BL171" s="15" t="s">
        <v>226</v>
      </c>
      <c r="BM171" s="193" t="s">
        <v>1393</v>
      </c>
    </row>
    <row r="172" spans="2:65" s="1" customFormat="1" ht="24" customHeight="1">
      <c r="B172" s="151"/>
      <c r="C172" s="182" t="s">
        <v>404</v>
      </c>
      <c r="D172" s="182" t="s">
        <v>199</v>
      </c>
      <c r="E172" s="183" t="s">
        <v>1394</v>
      </c>
      <c r="F172" s="184" t="s">
        <v>1395</v>
      </c>
      <c r="G172" s="185" t="s">
        <v>225</v>
      </c>
      <c r="H172" s="186">
        <v>8</v>
      </c>
      <c r="I172" s="187"/>
      <c r="J172" s="187"/>
      <c r="K172" s="186">
        <f>ROUND(P172*H172,3)</f>
        <v>0</v>
      </c>
      <c r="L172" s="184" t="s">
        <v>249</v>
      </c>
      <c r="M172" s="32"/>
      <c r="N172" s="188" t="s">
        <v>1</v>
      </c>
      <c r="O172" s="189" t="s">
        <v>44</v>
      </c>
      <c r="P172" s="190">
        <f>I172+J172</f>
        <v>0</v>
      </c>
      <c r="Q172" s="190">
        <f>ROUND(I172*H172,3)</f>
        <v>0</v>
      </c>
      <c r="R172" s="190">
        <f>ROUND(J172*H172,3)</f>
        <v>0</v>
      </c>
      <c r="S172" s="54"/>
      <c r="T172" s="191">
        <f>S172*H172</f>
        <v>0</v>
      </c>
      <c r="U172" s="191">
        <v>0.00012</v>
      </c>
      <c r="V172" s="191">
        <f>U172*H172</f>
        <v>0.00096</v>
      </c>
      <c r="W172" s="191">
        <v>0</v>
      </c>
      <c r="X172" s="192">
        <f>W172*H172</f>
        <v>0</v>
      </c>
      <c r="AR172" s="193" t="s">
        <v>226</v>
      </c>
      <c r="AT172" s="193" t="s">
        <v>199</v>
      </c>
      <c r="AU172" s="193" t="s">
        <v>92</v>
      </c>
      <c r="AY172" s="15" t="s">
        <v>196</v>
      </c>
      <c r="BE172" s="100">
        <f>IF(O172="základná",K172,0)</f>
        <v>0</v>
      </c>
      <c r="BF172" s="100">
        <f>IF(O172="znížená",K172,0)</f>
        <v>0</v>
      </c>
      <c r="BG172" s="100">
        <f>IF(O172="zákl. prenesená",K172,0)</f>
        <v>0</v>
      </c>
      <c r="BH172" s="100">
        <f>IF(O172="zníž. prenesená",K172,0)</f>
        <v>0</v>
      </c>
      <c r="BI172" s="100">
        <f>IF(O172="nulová",K172,0)</f>
        <v>0</v>
      </c>
      <c r="BJ172" s="15" t="s">
        <v>92</v>
      </c>
      <c r="BK172" s="194">
        <f>ROUND(P172*H172,3)</f>
        <v>0</v>
      </c>
      <c r="BL172" s="15" t="s">
        <v>226</v>
      </c>
      <c r="BM172" s="193" t="s">
        <v>1396</v>
      </c>
    </row>
    <row r="173" spans="2:63" s="11" customFormat="1" ht="25.5" customHeight="1">
      <c r="B173" s="168"/>
      <c r="D173" s="169" t="s">
        <v>79</v>
      </c>
      <c r="E173" s="170" t="s">
        <v>572</v>
      </c>
      <c r="F173" s="170" t="s">
        <v>573</v>
      </c>
      <c r="I173" s="171"/>
      <c r="J173" s="171"/>
      <c r="K173" s="172">
        <f>BK173</f>
        <v>0</v>
      </c>
      <c r="M173" s="168"/>
      <c r="N173" s="173"/>
      <c r="O173" s="174"/>
      <c r="P173" s="174"/>
      <c r="Q173" s="175">
        <f>SUM(Q174:Q177)</f>
        <v>0</v>
      </c>
      <c r="R173" s="175">
        <f>SUM(R174:R177)</f>
        <v>0</v>
      </c>
      <c r="S173" s="174"/>
      <c r="T173" s="176">
        <f>SUM(T174:T177)</f>
        <v>0</v>
      </c>
      <c r="U173" s="174"/>
      <c r="V173" s="176">
        <f>SUM(V174:V177)</f>
        <v>0</v>
      </c>
      <c r="W173" s="174"/>
      <c r="X173" s="177">
        <f>SUM(X174:X177)</f>
        <v>0</v>
      </c>
      <c r="AR173" s="169" t="s">
        <v>203</v>
      </c>
      <c r="AT173" s="178" t="s">
        <v>79</v>
      </c>
      <c r="AU173" s="178" t="s">
        <v>80</v>
      </c>
      <c r="AY173" s="169" t="s">
        <v>196</v>
      </c>
      <c r="BK173" s="179">
        <f>SUM(BK174:BK177)</f>
        <v>0</v>
      </c>
    </row>
    <row r="174" spans="2:65" s="1" customFormat="1" ht="16.5" customHeight="1">
      <c r="B174" s="151"/>
      <c r="C174" s="182" t="s">
        <v>408</v>
      </c>
      <c r="D174" s="182" t="s">
        <v>199</v>
      </c>
      <c r="E174" s="183" t="s">
        <v>1397</v>
      </c>
      <c r="F174" s="184" t="s">
        <v>1398</v>
      </c>
      <c r="G174" s="185" t="s">
        <v>577</v>
      </c>
      <c r="H174" s="186">
        <v>1</v>
      </c>
      <c r="I174" s="187"/>
      <c r="J174" s="187"/>
      <c r="K174" s="186">
        <f>ROUND(P174*H174,3)</f>
        <v>0</v>
      </c>
      <c r="L174" s="184" t="s">
        <v>1</v>
      </c>
      <c r="M174" s="32"/>
      <c r="N174" s="188" t="s">
        <v>1</v>
      </c>
      <c r="O174" s="189" t="s">
        <v>44</v>
      </c>
      <c r="P174" s="190">
        <f>I174+J174</f>
        <v>0</v>
      </c>
      <c r="Q174" s="190">
        <f>ROUND(I174*H174,3)</f>
        <v>0</v>
      </c>
      <c r="R174" s="190">
        <f>ROUND(J174*H174,3)</f>
        <v>0</v>
      </c>
      <c r="S174" s="54"/>
      <c r="T174" s="191">
        <f>S174*H174</f>
        <v>0</v>
      </c>
      <c r="U174" s="191">
        <v>0</v>
      </c>
      <c r="V174" s="191">
        <f>U174*H174</f>
        <v>0</v>
      </c>
      <c r="W174" s="191">
        <v>0</v>
      </c>
      <c r="X174" s="192">
        <f>W174*H174</f>
        <v>0</v>
      </c>
      <c r="AR174" s="193" t="s">
        <v>578</v>
      </c>
      <c r="AT174" s="193" t="s">
        <v>199</v>
      </c>
      <c r="AU174" s="193" t="s">
        <v>87</v>
      </c>
      <c r="AY174" s="15" t="s">
        <v>196</v>
      </c>
      <c r="BE174" s="100">
        <f>IF(O174="základná",K174,0)</f>
        <v>0</v>
      </c>
      <c r="BF174" s="100">
        <f>IF(O174="znížená",K174,0)</f>
        <v>0</v>
      </c>
      <c r="BG174" s="100">
        <f>IF(O174="zákl. prenesená",K174,0)</f>
        <v>0</v>
      </c>
      <c r="BH174" s="100">
        <f>IF(O174="zníž. prenesená",K174,0)</f>
        <v>0</v>
      </c>
      <c r="BI174" s="100">
        <f>IF(O174="nulová",K174,0)</f>
        <v>0</v>
      </c>
      <c r="BJ174" s="15" t="s">
        <v>92</v>
      </c>
      <c r="BK174" s="194">
        <f>ROUND(P174*H174,3)</f>
        <v>0</v>
      </c>
      <c r="BL174" s="15" t="s">
        <v>578</v>
      </c>
      <c r="BM174" s="193" t="s">
        <v>1399</v>
      </c>
    </row>
    <row r="175" spans="2:65" s="1" customFormat="1" ht="16.5" customHeight="1">
      <c r="B175" s="151"/>
      <c r="C175" s="182" t="s">
        <v>294</v>
      </c>
      <c r="D175" s="182" t="s">
        <v>199</v>
      </c>
      <c r="E175" s="183" t="s">
        <v>1400</v>
      </c>
      <c r="F175" s="184" t="s">
        <v>1401</v>
      </c>
      <c r="G175" s="185" t="s">
        <v>577</v>
      </c>
      <c r="H175" s="186">
        <v>0.5</v>
      </c>
      <c r="I175" s="187"/>
      <c r="J175" s="187"/>
      <c r="K175" s="186">
        <f>ROUND(P175*H175,3)</f>
        <v>0</v>
      </c>
      <c r="L175" s="184" t="s">
        <v>1</v>
      </c>
      <c r="M175" s="32"/>
      <c r="N175" s="188" t="s">
        <v>1</v>
      </c>
      <c r="O175" s="189" t="s">
        <v>44</v>
      </c>
      <c r="P175" s="190">
        <f>I175+J175</f>
        <v>0</v>
      </c>
      <c r="Q175" s="190">
        <f>ROUND(I175*H175,3)</f>
        <v>0</v>
      </c>
      <c r="R175" s="190">
        <f>ROUND(J175*H175,3)</f>
        <v>0</v>
      </c>
      <c r="S175" s="54"/>
      <c r="T175" s="191">
        <f>S175*H175</f>
        <v>0</v>
      </c>
      <c r="U175" s="191">
        <v>0</v>
      </c>
      <c r="V175" s="191">
        <f>U175*H175</f>
        <v>0</v>
      </c>
      <c r="W175" s="191">
        <v>0</v>
      </c>
      <c r="X175" s="192">
        <f>W175*H175</f>
        <v>0</v>
      </c>
      <c r="AR175" s="193" t="s">
        <v>578</v>
      </c>
      <c r="AT175" s="193" t="s">
        <v>199</v>
      </c>
      <c r="AU175" s="193" t="s">
        <v>87</v>
      </c>
      <c r="AY175" s="15" t="s">
        <v>196</v>
      </c>
      <c r="BE175" s="100">
        <f>IF(O175="základná",K175,0)</f>
        <v>0</v>
      </c>
      <c r="BF175" s="100">
        <f>IF(O175="znížená",K175,0)</f>
        <v>0</v>
      </c>
      <c r="BG175" s="100">
        <f>IF(O175="zákl. prenesená",K175,0)</f>
        <v>0</v>
      </c>
      <c r="BH175" s="100">
        <f>IF(O175="zníž. prenesená",K175,0)</f>
        <v>0</v>
      </c>
      <c r="BI175" s="100">
        <f>IF(O175="nulová",K175,0)</f>
        <v>0</v>
      </c>
      <c r="BJ175" s="15" t="s">
        <v>92</v>
      </c>
      <c r="BK175" s="194">
        <f>ROUND(P175*H175,3)</f>
        <v>0</v>
      </c>
      <c r="BL175" s="15" t="s">
        <v>578</v>
      </c>
      <c r="BM175" s="193" t="s">
        <v>1402</v>
      </c>
    </row>
    <row r="176" spans="2:65" s="1" customFormat="1" ht="16.5" customHeight="1">
      <c r="B176" s="151"/>
      <c r="C176" s="182" t="s">
        <v>415</v>
      </c>
      <c r="D176" s="182" t="s">
        <v>199</v>
      </c>
      <c r="E176" s="183" t="s">
        <v>1403</v>
      </c>
      <c r="F176" s="184" t="s">
        <v>1404</v>
      </c>
      <c r="G176" s="185" t="s">
        <v>577</v>
      </c>
      <c r="H176" s="186">
        <v>2</v>
      </c>
      <c r="I176" s="187"/>
      <c r="J176" s="187"/>
      <c r="K176" s="186">
        <f>ROUND(P176*H176,3)</f>
        <v>0</v>
      </c>
      <c r="L176" s="184" t="s">
        <v>1</v>
      </c>
      <c r="M176" s="32"/>
      <c r="N176" s="188" t="s">
        <v>1</v>
      </c>
      <c r="O176" s="189" t="s">
        <v>44</v>
      </c>
      <c r="P176" s="190">
        <f>I176+J176</f>
        <v>0</v>
      </c>
      <c r="Q176" s="190">
        <f>ROUND(I176*H176,3)</f>
        <v>0</v>
      </c>
      <c r="R176" s="190">
        <f>ROUND(J176*H176,3)</f>
        <v>0</v>
      </c>
      <c r="S176" s="54"/>
      <c r="T176" s="191">
        <f>S176*H176</f>
        <v>0</v>
      </c>
      <c r="U176" s="191">
        <v>0</v>
      </c>
      <c r="V176" s="191">
        <f>U176*H176</f>
        <v>0</v>
      </c>
      <c r="W176" s="191">
        <v>0</v>
      </c>
      <c r="X176" s="192">
        <f>W176*H176</f>
        <v>0</v>
      </c>
      <c r="AR176" s="193" t="s">
        <v>578</v>
      </c>
      <c r="AT176" s="193" t="s">
        <v>199</v>
      </c>
      <c r="AU176" s="193" t="s">
        <v>87</v>
      </c>
      <c r="AY176" s="15" t="s">
        <v>196</v>
      </c>
      <c r="BE176" s="100">
        <f>IF(O176="základná",K176,0)</f>
        <v>0</v>
      </c>
      <c r="BF176" s="100">
        <f>IF(O176="znížená",K176,0)</f>
        <v>0</v>
      </c>
      <c r="BG176" s="100">
        <f>IF(O176="zákl. prenesená",K176,0)</f>
        <v>0</v>
      </c>
      <c r="BH176" s="100">
        <f>IF(O176="zníž. prenesená",K176,0)</f>
        <v>0</v>
      </c>
      <c r="BI176" s="100">
        <f>IF(O176="nulová",K176,0)</f>
        <v>0</v>
      </c>
      <c r="BJ176" s="15" t="s">
        <v>92</v>
      </c>
      <c r="BK176" s="194">
        <f>ROUND(P176*H176,3)</f>
        <v>0</v>
      </c>
      <c r="BL176" s="15" t="s">
        <v>578</v>
      </c>
      <c r="BM176" s="193" t="s">
        <v>1405</v>
      </c>
    </row>
    <row r="177" spans="2:65" s="1" customFormat="1" ht="16.5" customHeight="1">
      <c r="B177" s="151"/>
      <c r="C177" s="182" t="s">
        <v>419</v>
      </c>
      <c r="D177" s="182" t="s">
        <v>199</v>
      </c>
      <c r="E177" s="183" t="s">
        <v>1406</v>
      </c>
      <c r="F177" s="184" t="s">
        <v>1407</v>
      </c>
      <c r="G177" s="185" t="s">
        <v>1305</v>
      </c>
      <c r="H177" s="186">
        <v>1</v>
      </c>
      <c r="I177" s="187"/>
      <c r="J177" s="187"/>
      <c r="K177" s="186">
        <f>ROUND(P177*H177,3)</f>
        <v>0</v>
      </c>
      <c r="L177" s="184" t="s">
        <v>1</v>
      </c>
      <c r="M177" s="32"/>
      <c r="N177" s="204" t="s">
        <v>1</v>
      </c>
      <c r="O177" s="205" t="s">
        <v>44</v>
      </c>
      <c r="P177" s="206">
        <f>I177+J177</f>
        <v>0</v>
      </c>
      <c r="Q177" s="206">
        <f>ROUND(I177*H177,3)</f>
        <v>0</v>
      </c>
      <c r="R177" s="206">
        <f>ROUND(J177*H177,3)</f>
        <v>0</v>
      </c>
      <c r="S177" s="207"/>
      <c r="T177" s="208">
        <f>S177*H177</f>
        <v>0</v>
      </c>
      <c r="U177" s="208">
        <v>0</v>
      </c>
      <c r="V177" s="208">
        <f>U177*H177</f>
        <v>0</v>
      </c>
      <c r="W177" s="208">
        <v>0</v>
      </c>
      <c r="X177" s="209">
        <f>W177*H177</f>
        <v>0</v>
      </c>
      <c r="AR177" s="193" t="s">
        <v>578</v>
      </c>
      <c r="AT177" s="193" t="s">
        <v>199</v>
      </c>
      <c r="AU177" s="193" t="s">
        <v>87</v>
      </c>
      <c r="AY177" s="15" t="s">
        <v>196</v>
      </c>
      <c r="BE177" s="100">
        <f>IF(O177="základná",K177,0)</f>
        <v>0</v>
      </c>
      <c r="BF177" s="100">
        <f>IF(O177="znížená",K177,0)</f>
        <v>0</v>
      </c>
      <c r="BG177" s="100">
        <f>IF(O177="zákl. prenesená",K177,0)</f>
        <v>0</v>
      </c>
      <c r="BH177" s="100">
        <f>IF(O177="zníž. prenesená",K177,0)</f>
        <v>0</v>
      </c>
      <c r="BI177" s="100">
        <f>IF(O177="nulová",K177,0)</f>
        <v>0</v>
      </c>
      <c r="BJ177" s="15" t="s">
        <v>92</v>
      </c>
      <c r="BK177" s="194">
        <f>ROUND(P177*H177,3)</f>
        <v>0</v>
      </c>
      <c r="BL177" s="15" t="s">
        <v>578</v>
      </c>
      <c r="BM177" s="193" t="s">
        <v>1408</v>
      </c>
    </row>
    <row r="178" spans="2:13" s="1" customFormat="1" ht="6.75" customHeight="1">
      <c r="B178" s="44"/>
      <c r="C178" s="45"/>
      <c r="D178" s="45"/>
      <c r="E178" s="45"/>
      <c r="F178" s="45"/>
      <c r="G178" s="45"/>
      <c r="H178" s="45"/>
      <c r="I178" s="131"/>
      <c r="J178" s="131"/>
      <c r="K178" s="45"/>
      <c r="L178" s="45"/>
      <c r="M178" s="32"/>
    </row>
  </sheetData>
  <sheetProtection/>
  <autoFilter ref="C135:L177"/>
  <mergeCells count="17">
    <mergeCell ref="E124:H124"/>
    <mergeCell ref="E29:H29"/>
    <mergeCell ref="M2:Z2"/>
    <mergeCell ref="E7:H7"/>
    <mergeCell ref="E9:H9"/>
    <mergeCell ref="E11:H11"/>
    <mergeCell ref="E20:H20"/>
    <mergeCell ref="E126:H126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0"/>
  <sheetViews>
    <sheetView showGridLines="0" tabSelected="1" zoomScalePageLayoutView="0" workbookViewId="0" topLeftCell="A50">
      <selection activeCell="AB176" sqref="AB17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129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" customHeight="1">
      <c r="B8" s="18"/>
      <c r="D8" s="25" t="s">
        <v>149</v>
      </c>
      <c r="M8" s="18"/>
    </row>
    <row r="9" spans="2:13" s="1" customFormat="1" ht="16.5" customHeight="1">
      <c r="B9" s="32"/>
      <c r="E9" s="278" t="s">
        <v>1047</v>
      </c>
      <c r="F9" s="281"/>
      <c r="G9" s="281"/>
      <c r="H9" s="281"/>
      <c r="I9" s="110"/>
      <c r="J9" s="110"/>
      <c r="M9" s="32"/>
    </row>
    <row r="10" spans="2:13" s="1" customFormat="1" ht="12" customHeight="1">
      <c r="B10" s="32"/>
      <c r="D10" s="25" t="s">
        <v>151</v>
      </c>
      <c r="I10" s="110"/>
      <c r="J10" s="110"/>
      <c r="M10" s="32"/>
    </row>
    <row r="11" spans="2:13" s="1" customFormat="1" ht="36.75" customHeight="1">
      <c r="B11" s="32"/>
      <c r="E11" s="239" t="s">
        <v>1409</v>
      </c>
      <c r="F11" s="281"/>
      <c r="G11" s="281"/>
      <c r="H11" s="281"/>
      <c r="I11" s="110"/>
      <c r="J11" s="110"/>
      <c r="M11" s="32"/>
    </row>
    <row r="12" spans="2:13" s="1" customFormat="1" ht="11.25">
      <c r="B12" s="32"/>
      <c r="I12" s="110"/>
      <c r="J12" s="110"/>
      <c r="M12" s="32"/>
    </row>
    <row r="13" spans="2:13" s="1" customFormat="1" ht="12" customHeight="1">
      <c r="B13" s="32"/>
      <c r="D13" s="25" t="s">
        <v>17</v>
      </c>
      <c r="F13" s="23" t="s">
        <v>1</v>
      </c>
      <c r="I13" s="111" t="s">
        <v>18</v>
      </c>
      <c r="J13" s="112" t="s">
        <v>1</v>
      </c>
      <c r="M13" s="32"/>
    </row>
    <row r="14" spans="2:13" s="1" customFormat="1" ht="12" customHeight="1">
      <c r="B14" s="32"/>
      <c r="D14" s="25" t="s">
        <v>19</v>
      </c>
      <c r="F14" s="23" t="s">
        <v>20</v>
      </c>
      <c r="I14" s="111" t="s">
        <v>21</v>
      </c>
      <c r="J14" s="113" t="str">
        <f>'Rekapitulácia stavby'!AN8</f>
        <v>29. 11. 2018</v>
      </c>
      <c r="M14" s="32"/>
    </row>
    <row r="15" spans="2:13" s="1" customFormat="1" ht="10.5" customHeight="1">
      <c r="B15" s="32"/>
      <c r="I15" s="110"/>
      <c r="J15" s="110"/>
      <c r="M15" s="32"/>
    </row>
    <row r="16" spans="2:13" s="1" customFormat="1" ht="12" customHeight="1">
      <c r="B16" s="32"/>
      <c r="D16" s="25" t="s">
        <v>23</v>
      </c>
      <c r="I16" s="111" t="s">
        <v>24</v>
      </c>
      <c r="J16" s="112">
        <f>IF('Rekapitulácia stavby'!AN10="","",'Rekapitulácia stavby'!AN10)</f>
      </c>
      <c r="M16" s="32"/>
    </row>
    <row r="17" spans="2:13" s="1" customFormat="1" ht="18" customHeight="1">
      <c r="B17" s="32"/>
      <c r="E17" s="23" t="str">
        <f>IF('Rekapitulácia stavby'!E11="","",'Rekapitulácia stavby'!E11)</f>
        <v> </v>
      </c>
      <c r="I17" s="111" t="s">
        <v>26</v>
      </c>
      <c r="J17" s="112">
        <f>IF('Rekapitulácia stavby'!AN11="","",'Rekapitulácia stavby'!AN11)</f>
      </c>
      <c r="M17" s="32"/>
    </row>
    <row r="18" spans="2:13" s="1" customFormat="1" ht="6.75" customHeight="1">
      <c r="B18" s="32"/>
      <c r="I18" s="110"/>
      <c r="J18" s="110"/>
      <c r="M18" s="32"/>
    </row>
    <row r="19" spans="2:13" s="1" customFormat="1" ht="12" customHeight="1">
      <c r="B19" s="32"/>
      <c r="D19" s="25" t="s">
        <v>27</v>
      </c>
      <c r="I19" s="111" t="s">
        <v>24</v>
      </c>
      <c r="J19" s="26" t="str">
        <f>'Rekapitulácia stavby'!AN13</f>
        <v>Vyplň údaj</v>
      </c>
      <c r="M19" s="32"/>
    </row>
    <row r="20" spans="2:13" s="1" customFormat="1" ht="18" customHeight="1">
      <c r="B20" s="32"/>
      <c r="E20" s="282" t="str">
        <f>'Rekapitulácia stavby'!E14</f>
        <v>Vyplň údaj</v>
      </c>
      <c r="F20" s="251"/>
      <c r="G20" s="251"/>
      <c r="H20" s="251"/>
      <c r="I20" s="111" t="s">
        <v>26</v>
      </c>
      <c r="J20" s="26" t="str">
        <f>'Rekapitulácia stavby'!AN14</f>
        <v>Vyplň údaj</v>
      </c>
      <c r="M20" s="32"/>
    </row>
    <row r="21" spans="2:13" s="1" customFormat="1" ht="6.75" customHeight="1">
      <c r="B21" s="32"/>
      <c r="I21" s="110"/>
      <c r="J21" s="110"/>
      <c r="M21" s="32"/>
    </row>
    <row r="22" spans="2:13" s="1" customFormat="1" ht="12" customHeight="1">
      <c r="B22" s="32"/>
      <c r="D22" s="25" t="s">
        <v>29</v>
      </c>
      <c r="I22" s="111" t="s">
        <v>24</v>
      </c>
      <c r="J22" s="112" t="s">
        <v>1</v>
      </c>
      <c r="M22" s="32"/>
    </row>
    <row r="23" spans="2:13" s="1" customFormat="1" ht="18" customHeight="1">
      <c r="B23" s="32"/>
      <c r="E23" s="23" t="s">
        <v>30</v>
      </c>
      <c r="I23" s="111" t="s">
        <v>26</v>
      </c>
      <c r="J23" s="112" t="s">
        <v>1</v>
      </c>
      <c r="M23" s="32"/>
    </row>
    <row r="24" spans="2:13" s="1" customFormat="1" ht="6.75" customHeight="1">
      <c r="B24" s="32"/>
      <c r="I24" s="110"/>
      <c r="J24" s="110"/>
      <c r="M24" s="32"/>
    </row>
    <row r="25" spans="2:13" s="1" customFormat="1" ht="12" customHeight="1">
      <c r="B25" s="32"/>
      <c r="D25" s="25" t="s">
        <v>32</v>
      </c>
      <c r="I25" s="111" t="s">
        <v>24</v>
      </c>
      <c r="J25" s="112">
        <f>IF('Rekapitulácia stavby'!AN19="","",'Rekapitulácia stavby'!AN19)</f>
      </c>
      <c r="M25" s="32"/>
    </row>
    <row r="26" spans="2:13" s="1" customFormat="1" ht="18" customHeight="1">
      <c r="B26" s="32"/>
      <c r="E26" s="23" t="str">
        <f>IF('Rekapitulácia stavby'!E20="","",'Rekapitulácia stavby'!E20)</f>
        <v> </v>
      </c>
      <c r="I26" s="111" t="s">
        <v>26</v>
      </c>
      <c r="J26" s="112">
        <f>IF('Rekapitulácia stavby'!AN20="","",'Rekapitulácia stavby'!AN20)</f>
      </c>
      <c r="M26" s="32"/>
    </row>
    <row r="27" spans="2:13" s="1" customFormat="1" ht="6.75" customHeight="1">
      <c r="B27" s="32"/>
      <c r="I27" s="110"/>
      <c r="J27" s="110"/>
      <c r="M27" s="32"/>
    </row>
    <row r="28" spans="2:13" s="1" customFormat="1" ht="12" customHeight="1">
      <c r="B28" s="32"/>
      <c r="D28" s="25" t="s">
        <v>33</v>
      </c>
      <c r="I28" s="110"/>
      <c r="J28" s="110"/>
      <c r="M28" s="32"/>
    </row>
    <row r="29" spans="2:13" s="7" customFormat="1" ht="16.5" customHeight="1">
      <c r="B29" s="114"/>
      <c r="E29" s="255" t="s">
        <v>1</v>
      </c>
      <c r="F29" s="255"/>
      <c r="G29" s="255"/>
      <c r="H29" s="255"/>
      <c r="I29" s="115"/>
      <c r="J29" s="115"/>
      <c r="M29" s="114"/>
    </row>
    <row r="30" spans="2:13" s="1" customFormat="1" ht="6.75" customHeight="1">
      <c r="B30" s="32"/>
      <c r="I30" s="110"/>
      <c r="J30" s="110"/>
      <c r="M30" s="32"/>
    </row>
    <row r="31" spans="2:13" s="1" customFormat="1" ht="6.75" customHeight="1">
      <c r="B31" s="32"/>
      <c r="D31" s="52"/>
      <c r="E31" s="52"/>
      <c r="F31" s="52"/>
      <c r="G31" s="52"/>
      <c r="H31" s="52"/>
      <c r="I31" s="116"/>
      <c r="J31" s="116"/>
      <c r="K31" s="52"/>
      <c r="L31" s="52"/>
      <c r="M31" s="32"/>
    </row>
    <row r="32" spans="2:13" s="1" customFormat="1" ht="14.25" customHeight="1">
      <c r="B32" s="32"/>
      <c r="D32" s="23" t="s">
        <v>155</v>
      </c>
      <c r="I32" s="110"/>
      <c r="J32" s="110"/>
      <c r="K32" s="30">
        <f>K98</f>
        <v>0</v>
      </c>
      <c r="M32" s="32"/>
    </row>
    <row r="33" spans="2:13" s="1" customFormat="1" ht="12.75">
      <c r="B33" s="32"/>
      <c r="E33" s="25" t="s">
        <v>35</v>
      </c>
      <c r="I33" s="110"/>
      <c r="J33" s="110"/>
      <c r="K33" s="117">
        <f>I98</f>
        <v>0</v>
      </c>
      <c r="M33" s="32"/>
    </row>
    <row r="34" spans="2:13" s="1" customFormat="1" ht="12.75">
      <c r="B34" s="32"/>
      <c r="E34" s="25" t="s">
        <v>36</v>
      </c>
      <c r="I34" s="110"/>
      <c r="J34" s="110"/>
      <c r="K34" s="117">
        <f>J98</f>
        <v>0</v>
      </c>
      <c r="M34" s="32"/>
    </row>
    <row r="35" spans="2:13" s="1" customFormat="1" ht="14.25" customHeight="1">
      <c r="B35" s="32"/>
      <c r="D35" s="29" t="s">
        <v>142</v>
      </c>
      <c r="I35" s="110"/>
      <c r="J35" s="110"/>
      <c r="K35" s="30">
        <f>K104</f>
        <v>0</v>
      </c>
      <c r="M35" s="32"/>
    </row>
    <row r="36" spans="2:13" s="1" customFormat="1" ht="24.75" customHeight="1">
      <c r="B36" s="32"/>
      <c r="D36" s="118" t="s">
        <v>38</v>
      </c>
      <c r="I36" s="110"/>
      <c r="J36" s="110"/>
      <c r="K36" s="65">
        <f>ROUND(K32+K35,2)</f>
        <v>0</v>
      </c>
      <c r="M36" s="32"/>
    </row>
    <row r="37" spans="2:13" s="1" customFormat="1" ht="6.75" customHeight="1">
      <c r="B37" s="32"/>
      <c r="D37" s="52"/>
      <c r="E37" s="52"/>
      <c r="F37" s="52"/>
      <c r="G37" s="52"/>
      <c r="H37" s="52"/>
      <c r="I37" s="116"/>
      <c r="J37" s="116"/>
      <c r="K37" s="52"/>
      <c r="L37" s="52"/>
      <c r="M37" s="32"/>
    </row>
    <row r="38" spans="2:13" s="1" customFormat="1" ht="14.25" customHeight="1">
      <c r="B38" s="32"/>
      <c r="F38" s="35" t="s">
        <v>40</v>
      </c>
      <c r="I38" s="119" t="s">
        <v>39</v>
      </c>
      <c r="J38" s="110"/>
      <c r="K38" s="35" t="s">
        <v>41</v>
      </c>
      <c r="M38" s="32"/>
    </row>
    <row r="39" spans="2:13" s="1" customFormat="1" ht="14.25" customHeight="1">
      <c r="B39" s="32"/>
      <c r="D39" s="109" t="s">
        <v>42</v>
      </c>
      <c r="E39" s="25" t="s">
        <v>43</v>
      </c>
      <c r="F39" s="117">
        <f>ROUND((SUM(BE104:BE111)+SUM(BE133:BE139)),2)</f>
        <v>0</v>
      </c>
      <c r="I39" s="120">
        <v>0.2</v>
      </c>
      <c r="J39" s="110"/>
      <c r="K39" s="117">
        <f>ROUND(((SUM(BE104:BE111)+SUM(BE133:BE139))*I39),2)</f>
        <v>0</v>
      </c>
      <c r="M39" s="32"/>
    </row>
    <row r="40" spans="2:13" s="1" customFormat="1" ht="14.25" customHeight="1">
      <c r="B40" s="32"/>
      <c r="E40" s="25" t="s">
        <v>44</v>
      </c>
      <c r="F40" s="117">
        <f>ROUND((SUM(BF104:BF111)+SUM(BF133:BF139)),2)</f>
        <v>0</v>
      </c>
      <c r="I40" s="120">
        <v>0.2</v>
      </c>
      <c r="J40" s="110"/>
      <c r="K40" s="117">
        <f>ROUND(((SUM(BF104:BF111)+SUM(BF133:BF139))*I40),2)</f>
        <v>0</v>
      </c>
      <c r="M40" s="32"/>
    </row>
    <row r="41" spans="2:13" s="1" customFormat="1" ht="14.25" customHeight="1" hidden="1">
      <c r="B41" s="32"/>
      <c r="E41" s="25" t="s">
        <v>45</v>
      </c>
      <c r="F41" s="117">
        <f>ROUND((SUM(BG104:BG111)+SUM(BG133:BG139)),2)</f>
        <v>0</v>
      </c>
      <c r="I41" s="120">
        <v>0.2</v>
      </c>
      <c r="J41" s="110"/>
      <c r="K41" s="117">
        <f>0</f>
        <v>0</v>
      </c>
      <c r="M41" s="32"/>
    </row>
    <row r="42" spans="2:13" s="1" customFormat="1" ht="14.25" customHeight="1" hidden="1">
      <c r="B42" s="32"/>
      <c r="E42" s="25" t="s">
        <v>46</v>
      </c>
      <c r="F42" s="117">
        <f>ROUND((SUM(BH104:BH111)+SUM(BH133:BH139)),2)</f>
        <v>0</v>
      </c>
      <c r="I42" s="120">
        <v>0.2</v>
      </c>
      <c r="J42" s="110"/>
      <c r="K42" s="117">
        <f>0</f>
        <v>0</v>
      </c>
      <c r="M42" s="32"/>
    </row>
    <row r="43" spans="2:13" s="1" customFormat="1" ht="14.25" customHeight="1" hidden="1">
      <c r="B43" s="32"/>
      <c r="E43" s="25" t="s">
        <v>47</v>
      </c>
      <c r="F43" s="117">
        <f>ROUND((SUM(BI104:BI111)+SUM(BI133:BI139)),2)</f>
        <v>0</v>
      </c>
      <c r="I43" s="120">
        <v>0</v>
      </c>
      <c r="J43" s="110"/>
      <c r="K43" s="117">
        <f>0</f>
        <v>0</v>
      </c>
      <c r="M43" s="32"/>
    </row>
    <row r="44" spans="2:13" s="1" customFormat="1" ht="6.75" customHeight="1">
      <c r="B44" s="32"/>
      <c r="I44" s="110"/>
      <c r="J44" s="110"/>
      <c r="M44" s="32"/>
    </row>
    <row r="45" spans="2:13" s="1" customFormat="1" ht="24.75" customHeight="1">
      <c r="B45" s="32"/>
      <c r="C45" s="104"/>
      <c r="D45" s="121" t="s">
        <v>48</v>
      </c>
      <c r="E45" s="56"/>
      <c r="F45" s="56"/>
      <c r="G45" s="122" t="s">
        <v>49</v>
      </c>
      <c r="H45" s="123" t="s">
        <v>50</v>
      </c>
      <c r="I45" s="124"/>
      <c r="J45" s="124"/>
      <c r="K45" s="125">
        <f>SUM(K36:K43)</f>
        <v>0</v>
      </c>
      <c r="L45" s="126"/>
      <c r="M45" s="32"/>
    </row>
    <row r="46" spans="2:13" s="1" customFormat="1" ht="14.25" customHeight="1">
      <c r="B46" s="32"/>
      <c r="I46" s="110"/>
      <c r="J46" s="110"/>
      <c r="M46" s="32"/>
    </row>
    <row r="47" spans="2:13" ht="14.25" customHeight="1">
      <c r="B47" s="18"/>
      <c r="M47" s="18"/>
    </row>
    <row r="48" spans="2:13" ht="14.25" customHeight="1">
      <c r="B48" s="18"/>
      <c r="M48" s="18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s="1" customFormat="1" ht="16.5" customHeight="1">
      <c r="B87" s="32"/>
      <c r="E87" s="278" t="s">
        <v>1047</v>
      </c>
      <c r="F87" s="281"/>
      <c r="G87" s="281"/>
      <c r="H87" s="281"/>
      <c r="I87" s="110"/>
      <c r="J87" s="110"/>
      <c r="M87" s="32"/>
    </row>
    <row r="88" spans="2:13" s="1" customFormat="1" ht="12" customHeight="1">
      <c r="B88" s="32"/>
      <c r="C88" s="25" t="s">
        <v>151</v>
      </c>
      <c r="I88" s="110"/>
      <c r="J88" s="110"/>
      <c r="M88" s="32"/>
    </row>
    <row r="89" spans="2:13" s="1" customFormat="1" ht="16.5" customHeight="1">
      <c r="B89" s="32"/>
      <c r="E89" s="239" t="str">
        <f>E11</f>
        <v>03 - Elektro a MaR - Elektro a MaR - III.etapa</v>
      </c>
      <c r="F89" s="281"/>
      <c r="G89" s="281"/>
      <c r="H89" s="281"/>
      <c r="I89" s="110"/>
      <c r="J89" s="110"/>
      <c r="M89" s="32"/>
    </row>
    <row r="90" spans="2:13" s="1" customFormat="1" ht="6.75" customHeight="1">
      <c r="B90" s="32"/>
      <c r="I90" s="110"/>
      <c r="J90" s="110"/>
      <c r="M90" s="32"/>
    </row>
    <row r="91" spans="2:13" s="1" customFormat="1" ht="12" customHeight="1">
      <c r="B91" s="32"/>
      <c r="C91" s="25" t="s">
        <v>19</v>
      </c>
      <c r="F91" s="23" t="str">
        <f>F14</f>
        <v>R. Sobota</v>
      </c>
      <c r="I91" s="111" t="s">
        <v>21</v>
      </c>
      <c r="J91" s="113" t="str">
        <f>IF(J14="","",J14)</f>
        <v>29. 11. 2018</v>
      </c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42.75" customHeight="1">
      <c r="B93" s="32"/>
      <c r="C93" s="25" t="s">
        <v>23</v>
      </c>
      <c r="F93" s="23" t="str">
        <f>E17</f>
        <v> </v>
      </c>
      <c r="I93" s="111" t="s">
        <v>29</v>
      </c>
      <c r="J93" s="133" t="str">
        <f>E23</f>
        <v>Ján Cirák, Gemerterm-projekcia s.r.o.</v>
      </c>
      <c r="M93" s="32"/>
    </row>
    <row r="94" spans="2:13" s="1" customFormat="1" ht="15" customHeight="1">
      <c r="B94" s="32"/>
      <c r="C94" s="25" t="s">
        <v>27</v>
      </c>
      <c r="F94" s="23" t="str">
        <f>IF(E20="","",E20)</f>
        <v>Vyplň údaj</v>
      </c>
      <c r="I94" s="111" t="s">
        <v>32</v>
      </c>
      <c r="J94" s="133" t="str">
        <f>E26</f>
        <v> </v>
      </c>
      <c r="M94" s="32"/>
    </row>
    <row r="95" spans="2:13" s="1" customFormat="1" ht="9.75" customHeight="1">
      <c r="B95" s="32"/>
      <c r="I95" s="110"/>
      <c r="J95" s="110"/>
      <c r="M95" s="32"/>
    </row>
    <row r="96" spans="2:13" s="1" customFormat="1" ht="29.25" customHeight="1">
      <c r="B96" s="32"/>
      <c r="C96" s="134" t="s">
        <v>157</v>
      </c>
      <c r="D96" s="104"/>
      <c r="E96" s="104"/>
      <c r="F96" s="104"/>
      <c r="G96" s="104"/>
      <c r="H96" s="104"/>
      <c r="I96" s="135" t="s">
        <v>158</v>
      </c>
      <c r="J96" s="135" t="s">
        <v>159</v>
      </c>
      <c r="K96" s="136" t="s">
        <v>160</v>
      </c>
      <c r="L96" s="104"/>
      <c r="M96" s="32"/>
    </row>
    <row r="97" spans="2:13" s="1" customFormat="1" ht="9.75" customHeight="1">
      <c r="B97" s="32"/>
      <c r="I97" s="110"/>
      <c r="J97" s="110"/>
      <c r="M97" s="32"/>
    </row>
    <row r="98" spans="2:47" s="1" customFormat="1" ht="22.5" customHeight="1">
      <c r="B98" s="32"/>
      <c r="C98" s="137" t="s">
        <v>161</v>
      </c>
      <c r="I98" s="138">
        <f aca="true" t="shared" si="0" ref="I98:J100">Q133</f>
        <v>0</v>
      </c>
      <c r="J98" s="138">
        <f t="shared" si="0"/>
        <v>0</v>
      </c>
      <c r="K98" s="65">
        <f>K133</f>
        <v>0</v>
      </c>
      <c r="M98" s="32"/>
      <c r="AU98" s="15" t="s">
        <v>162</v>
      </c>
    </row>
    <row r="99" spans="2:13" s="8" customFormat="1" ht="24.75" customHeight="1">
      <c r="B99" s="139"/>
      <c r="D99" s="140" t="s">
        <v>587</v>
      </c>
      <c r="E99" s="141"/>
      <c r="F99" s="141"/>
      <c r="G99" s="141"/>
      <c r="H99" s="141"/>
      <c r="I99" s="142">
        <f t="shared" si="0"/>
        <v>0</v>
      </c>
      <c r="J99" s="142">
        <f t="shared" si="0"/>
        <v>0</v>
      </c>
      <c r="K99" s="143">
        <f>K134</f>
        <v>0</v>
      </c>
      <c r="M99" s="139"/>
    </row>
    <row r="100" spans="2:13" s="9" customFormat="1" ht="19.5" customHeight="1">
      <c r="B100" s="144"/>
      <c r="D100" s="145" t="s">
        <v>588</v>
      </c>
      <c r="E100" s="146"/>
      <c r="F100" s="146"/>
      <c r="G100" s="146"/>
      <c r="H100" s="146"/>
      <c r="I100" s="147">
        <f t="shared" si="0"/>
        <v>0</v>
      </c>
      <c r="J100" s="147">
        <f t="shared" si="0"/>
        <v>0</v>
      </c>
      <c r="K100" s="148">
        <f>K135</f>
        <v>0</v>
      </c>
      <c r="M100" s="144"/>
    </row>
    <row r="101" spans="2:13" s="8" customFormat="1" ht="24.75" customHeight="1">
      <c r="B101" s="139"/>
      <c r="D101" s="140" t="s">
        <v>276</v>
      </c>
      <c r="E101" s="141"/>
      <c r="F101" s="141"/>
      <c r="G101" s="141"/>
      <c r="H101" s="141"/>
      <c r="I101" s="142">
        <f>Q138</f>
        <v>0</v>
      </c>
      <c r="J101" s="142">
        <f>R138</f>
        <v>0</v>
      </c>
      <c r="K101" s="143">
        <f>K138</f>
        <v>0</v>
      </c>
      <c r="M101" s="139"/>
    </row>
    <row r="102" spans="2:13" s="1" customFormat="1" ht="21.75" customHeight="1">
      <c r="B102" s="32"/>
      <c r="I102" s="110"/>
      <c r="J102" s="110"/>
      <c r="M102" s="32"/>
    </row>
    <row r="103" spans="2:13" s="1" customFormat="1" ht="6.75" customHeight="1">
      <c r="B103" s="32"/>
      <c r="I103" s="110"/>
      <c r="J103" s="110"/>
      <c r="M103" s="32"/>
    </row>
    <row r="104" spans="2:15" s="1" customFormat="1" ht="29.25" customHeight="1">
      <c r="B104" s="32"/>
      <c r="C104" s="137" t="s">
        <v>169</v>
      </c>
      <c r="I104" s="110"/>
      <c r="J104" s="110"/>
      <c r="K104" s="149">
        <f>ROUND(K105+K106+K107+K108+K109+K110,2)</f>
        <v>0</v>
      </c>
      <c r="M104" s="32"/>
      <c r="O104" s="150" t="s">
        <v>42</v>
      </c>
    </row>
    <row r="105" spans="2:65" s="1" customFormat="1" ht="18" customHeight="1">
      <c r="B105" s="151"/>
      <c r="C105" s="110"/>
      <c r="D105" s="272" t="s">
        <v>170</v>
      </c>
      <c r="E105" s="277"/>
      <c r="F105" s="277"/>
      <c r="G105" s="110"/>
      <c r="H105" s="110"/>
      <c r="I105" s="110"/>
      <c r="J105" s="110"/>
      <c r="K105" s="97">
        <v>0</v>
      </c>
      <c r="L105" s="110"/>
      <c r="M105" s="151"/>
      <c r="N105" s="110"/>
      <c r="O105" s="153" t="s">
        <v>44</v>
      </c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54" t="s">
        <v>171</v>
      </c>
      <c r="AZ105" s="110"/>
      <c r="BA105" s="110"/>
      <c r="BB105" s="110"/>
      <c r="BC105" s="110"/>
      <c r="BD105" s="110"/>
      <c r="BE105" s="155">
        <f aca="true" t="shared" si="1" ref="BE105:BE110">IF(O105="základná",K105,0)</f>
        <v>0</v>
      </c>
      <c r="BF105" s="155">
        <f aca="true" t="shared" si="2" ref="BF105:BF110">IF(O105="znížená",K105,0)</f>
        <v>0</v>
      </c>
      <c r="BG105" s="155">
        <f aca="true" t="shared" si="3" ref="BG105:BG110">IF(O105="zákl. prenesená",K105,0)</f>
        <v>0</v>
      </c>
      <c r="BH105" s="155">
        <f aca="true" t="shared" si="4" ref="BH105:BH110">IF(O105="zníž. prenesená",K105,0)</f>
        <v>0</v>
      </c>
      <c r="BI105" s="155">
        <f aca="true" t="shared" si="5" ref="BI105:BI110">IF(O105="nulová",K105,0)</f>
        <v>0</v>
      </c>
      <c r="BJ105" s="154" t="s">
        <v>92</v>
      </c>
      <c r="BK105" s="110"/>
      <c r="BL105" s="110"/>
      <c r="BM105" s="110"/>
    </row>
    <row r="106" spans="2:65" s="1" customFormat="1" ht="18" customHeight="1">
      <c r="B106" s="151"/>
      <c r="C106" s="110"/>
      <c r="D106" s="272" t="s">
        <v>172</v>
      </c>
      <c r="E106" s="277"/>
      <c r="F106" s="277"/>
      <c r="G106" s="110"/>
      <c r="H106" s="110"/>
      <c r="I106" s="110"/>
      <c r="J106" s="110"/>
      <c r="K106" s="97">
        <v>0</v>
      </c>
      <c r="L106" s="110"/>
      <c r="M106" s="151"/>
      <c r="N106" s="110"/>
      <c r="O106" s="153" t="s">
        <v>44</v>
      </c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54" t="s">
        <v>171</v>
      </c>
      <c r="AZ106" s="110"/>
      <c r="BA106" s="110"/>
      <c r="BB106" s="110"/>
      <c r="BC106" s="110"/>
      <c r="BD106" s="110"/>
      <c r="BE106" s="155">
        <f t="shared" si="1"/>
        <v>0</v>
      </c>
      <c r="BF106" s="155">
        <f t="shared" si="2"/>
        <v>0</v>
      </c>
      <c r="BG106" s="155">
        <f t="shared" si="3"/>
        <v>0</v>
      </c>
      <c r="BH106" s="155">
        <f t="shared" si="4"/>
        <v>0</v>
      </c>
      <c r="BI106" s="155">
        <f t="shared" si="5"/>
        <v>0</v>
      </c>
      <c r="BJ106" s="154" t="s">
        <v>92</v>
      </c>
      <c r="BK106" s="110"/>
      <c r="BL106" s="110"/>
      <c r="BM106" s="110"/>
    </row>
    <row r="107" spans="2:65" s="1" customFormat="1" ht="18" customHeight="1">
      <c r="B107" s="151"/>
      <c r="C107" s="110"/>
      <c r="D107" s="272" t="s">
        <v>173</v>
      </c>
      <c r="E107" s="277"/>
      <c r="F107" s="277"/>
      <c r="G107" s="110"/>
      <c r="H107" s="110"/>
      <c r="I107" s="110"/>
      <c r="J107" s="110"/>
      <c r="K107" s="97">
        <v>0</v>
      </c>
      <c r="L107" s="110"/>
      <c r="M107" s="151"/>
      <c r="N107" s="110"/>
      <c r="O107" s="153" t="s">
        <v>44</v>
      </c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54" t="s">
        <v>171</v>
      </c>
      <c r="AZ107" s="110"/>
      <c r="BA107" s="110"/>
      <c r="BB107" s="110"/>
      <c r="BC107" s="110"/>
      <c r="BD107" s="110"/>
      <c r="BE107" s="155">
        <f t="shared" si="1"/>
        <v>0</v>
      </c>
      <c r="BF107" s="155">
        <f t="shared" si="2"/>
        <v>0</v>
      </c>
      <c r="BG107" s="155">
        <f t="shared" si="3"/>
        <v>0</v>
      </c>
      <c r="BH107" s="155">
        <f t="shared" si="4"/>
        <v>0</v>
      </c>
      <c r="BI107" s="155">
        <f t="shared" si="5"/>
        <v>0</v>
      </c>
      <c r="BJ107" s="154" t="s">
        <v>92</v>
      </c>
      <c r="BK107" s="110"/>
      <c r="BL107" s="110"/>
      <c r="BM107" s="110"/>
    </row>
    <row r="108" spans="2:65" s="1" customFormat="1" ht="18" customHeight="1">
      <c r="B108" s="151"/>
      <c r="C108" s="110"/>
      <c r="D108" s="272" t="s">
        <v>174</v>
      </c>
      <c r="E108" s="277"/>
      <c r="F108" s="277"/>
      <c r="G108" s="110"/>
      <c r="H108" s="110"/>
      <c r="I108" s="110"/>
      <c r="J108" s="110"/>
      <c r="K108" s="97">
        <v>0</v>
      </c>
      <c r="L108" s="110"/>
      <c r="M108" s="151"/>
      <c r="N108" s="110"/>
      <c r="O108" s="153" t="s">
        <v>44</v>
      </c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54" t="s">
        <v>171</v>
      </c>
      <c r="AZ108" s="110"/>
      <c r="BA108" s="110"/>
      <c r="BB108" s="110"/>
      <c r="BC108" s="110"/>
      <c r="BD108" s="110"/>
      <c r="BE108" s="155">
        <f t="shared" si="1"/>
        <v>0</v>
      </c>
      <c r="BF108" s="155">
        <f t="shared" si="2"/>
        <v>0</v>
      </c>
      <c r="BG108" s="155">
        <f t="shared" si="3"/>
        <v>0</v>
      </c>
      <c r="BH108" s="155">
        <f t="shared" si="4"/>
        <v>0</v>
      </c>
      <c r="BI108" s="155">
        <f t="shared" si="5"/>
        <v>0</v>
      </c>
      <c r="BJ108" s="154" t="s">
        <v>92</v>
      </c>
      <c r="BK108" s="110"/>
      <c r="BL108" s="110"/>
      <c r="BM108" s="110"/>
    </row>
    <row r="109" spans="2:65" s="1" customFormat="1" ht="18" customHeight="1">
      <c r="B109" s="151"/>
      <c r="C109" s="110"/>
      <c r="D109" s="272" t="s">
        <v>175</v>
      </c>
      <c r="E109" s="277"/>
      <c r="F109" s="277"/>
      <c r="G109" s="110"/>
      <c r="H109" s="110"/>
      <c r="I109" s="110"/>
      <c r="J109" s="110"/>
      <c r="K109" s="97">
        <v>0</v>
      </c>
      <c r="L109" s="110"/>
      <c r="M109" s="151"/>
      <c r="N109" s="110"/>
      <c r="O109" s="153" t="s">
        <v>44</v>
      </c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54" t="s">
        <v>171</v>
      </c>
      <c r="AZ109" s="110"/>
      <c r="BA109" s="110"/>
      <c r="BB109" s="110"/>
      <c r="BC109" s="110"/>
      <c r="BD109" s="110"/>
      <c r="BE109" s="155">
        <f t="shared" si="1"/>
        <v>0</v>
      </c>
      <c r="BF109" s="155">
        <f t="shared" si="2"/>
        <v>0</v>
      </c>
      <c r="BG109" s="155">
        <f t="shared" si="3"/>
        <v>0</v>
      </c>
      <c r="BH109" s="155">
        <f t="shared" si="4"/>
        <v>0</v>
      </c>
      <c r="BI109" s="155">
        <f t="shared" si="5"/>
        <v>0</v>
      </c>
      <c r="BJ109" s="154" t="s">
        <v>92</v>
      </c>
      <c r="BK109" s="110"/>
      <c r="BL109" s="110"/>
      <c r="BM109" s="110"/>
    </row>
    <row r="110" spans="2:65" s="1" customFormat="1" ht="18" customHeight="1">
      <c r="B110" s="151"/>
      <c r="C110" s="110"/>
      <c r="D110" s="152" t="s">
        <v>176</v>
      </c>
      <c r="E110" s="110"/>
      <c r="F110" s="110"/>
      <c r="G110" s="110"/>
      <c r="H110" s="110"/>
      <c r="I110" s="110"/>
      <c r="J110" s="110"/>
      <c r="K110" s="97">
        <f>ROUND(K32*T110,2)</f>
        <v>0</v>
      </c>
      <c r="L110" s="110"/>
      <c r="M110" s="151"/>
      <c r="N110" s="110"/>
      <c r="O110" s="153" t="s">
        <v>44</v>
      </c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54" t="s">
        <v>177</v>
      </c>
      <c r="AZ110" s="110"/>
      <c r="BA110" s="110"/>
      <c r="BB110" s="110"/>
      <c r="BC110" s="110"/>
      <c r="BD110" s="110"/>
      <c r="BE110" s="155">
        <f t="shared" si="1"/>
        <v>0</v>
      </c>
      <c r="BF110" s="155">
        <f t="shared" si="2"/>
        <v>0</v>
      </c>
      <c r="BG110" s="155">
        <f t="shared" si="3"/>
        <v>0</v>
      </c>
      <c r="BH110" s="155">
        <f t="shared" si="4"/>
        <v>0</v>
      </c>
      <c r="BI110" s="155">
        <f t="shared" si="5"/>
        <v>0</v>
      </c>
      <c r="BJ110" s="154" t="s">
        <v>92</v>
      </c>
      <c r="BK110" s="110"/>
      <c r="BL110" s="110"/>
      <c r="BM110" s="110"/>
    </row>
    <row r="111" spans="2:13" s="1" customFormat="1" ht="11.25">
      <c r="B111" s="32"/>
      <c r="I111" s="110"/>
      <c r="J111" s="110"/>
      <c r="M111" s="32"/>
    </row>
    <row r="112" spans="2:13" s="1" customFormat="1" ht="29.25" customHeight="1">
      <c r="B112" s="32"/>
      <c r="C112" s="103" t="s">
        <v>147</v>
      </c>
      <c r="D112" s="104"/>
      <c r="E112" s="104"/>
      <c r="F112" s="104"/>
      <c r="G112" s="104"/>
      <c r="H112" s="104"/>
      <c r="I112" s="156"/>
      <c r="J112" s="156"/>
      <c r="K112" s="105">
        <f>ROUND(K98+K104,2)</f>
        <v>0</v>
      </c>
      <c r="L112" s="104"/>
      <c r="M112" s="32"/>
    </row>
    <row r="113" spans="2:13" s="1" customFormat="1" ht="6.75" customHeight="1">
      <c r="B113" s="44"/>
      <c r="C113" s="45"/>
      <c r="D113" s="45"/>
      <c r="E113" s="45"/>
      <c r="F113" s="45"/>
      <c r="G113" s="45"/>
      <c r="H113" s="45"/>
      <c r="I113" s="131"/>
      <c r="J113" s="131"/>
      <c r="K113" s="45"/>
      <c r="L113" s="45"/>
      <c r="M113" s="32"/>
    </row>
    <row r="117" spans="2:13" s="1" customFormat="1" ht="6.75" customHeight="1">
      <c r="B117" s="46"/>
      <c r="C117" s="47"/>
      <c r="D117" s="47"/>
      <c r="E117" s="47"/>
      <c r="F117" s="47"/>
      <c r="G117" s="47"/>
      <c r="H117" s="47"/>
      <c r="I117" s="132"/>
      <c r="J117" s="132"/>
      <c r="K117" s="47"/>
      <c r="L117" s="47"/>
      <c r="M117" s="32"/>
    </row>
    <row r="118" spans="2:13" s="1" customFormat="1" ht="24.75" customHeight="1">
      <c r="B118" s="32"/>
      <c r="C118" s="19" t="s">
        <v>178</v>
      </c>
      <c r="I118" s="110"/>
      <c r="J118" s="110"/>
      <c r="M118" s="32"/>
    </row>
    <row r="119" spans="2:13" s="1" customFormat="1" ht="6.75" customHeight="1">
      <c r="B119" s="32"/>
      <c r="I119" s="110"/>
      <c r="J119" s="110"/>
      <c r="M119" s="32"/>
    </row>
    <row r="120" spans="2:13" s="1" customFormat="1" ht="12" customHeight="1">
      <c r="B120" s="32"/>
      <c r="C120" s="25" t="s">
        <v>15</v>
      </c>
      <c r="I120" s="110"/>
      <c r="J120" s="110"/>
      <c r="M120" s="32"/>
    </row>
    <row r="121" spans="2:13" s="1" customFormat="1" ht="16.5" customHeight="1">
      <c r="B121" s="32"/>
      <c r="E121" s="278" t="str">
        <f>E7</f>
        <v>Obchodná akadémia R. Sobota – rekonštrukcia vykurovacieho systému</v>
      </c>
      <c r="F121" s="279"/>
      <c r="G121" s="279"/>
      <c r="H121" s="279"/>
      <c r="I121" s="110"/>
      <c r="J121" s="110"/>
      <c r="M121" s="32"/>
    </row>
    <row r="122" spans="2:13" ht="12" customHeight="1">
      <c r="B122" s="18"/>
      <c r="C122" s="25" t="s">
        <v>149</v>
      </c>
      <c r="M122" s="18"/>
    </row>
    <row r="123" spans="2:13" s="1" customFormat="1" ht="16.5" customHeight="1">
      <c r="B123" s="32"/>
      <c r="E123" s="278" t="s">
        <v>1047</v>
      </c>
      <c r="F123" s="281"/>
      <c r="G123" s="281"/>
      <c r="H123" s="281"/>
      <c r="I123" s="110"/>
      <c r="J123" s="110"/>
      <c r="M123" s="32"/>
    </row>
    <row r="124" spans="2:13" s="1" customFormat="1" ht="12" customHeight="1">
      <c r="B124" s="32"/>
      <c r="C124" s="25" t="s">
        <v>151</v>
      </c>
      <c r="I124" s="110"/>
      <c r="J124" s="110"/>
      <c r="M124" s="32"/>
    </row>
    <row r="125" spans="2:13" s="1" customFormat="1" ht="16.5" customHeight="1">
      <c r="B125" s="32"/>
      <c r="E125" s="239" t="str">
        <f>E11</f>
        <v>03 - Elektro a MaR - Elektro a MaR - III.etapa</v>
      </c>
      <c r="F125" s="281"/>
      <c r="G125" s="281"/>
      <c r="H125" s="281"/>
      <c r="I125" s="110"/>
      <c r="J125" s="110"/>
      <c r="M125" s="32"/>
    </row>
    <row r="126" spans="2:13" s="1" customFormat="1" ht="6.75" customHeight="1">
      <c r="B126" s="32"/>
      <c r="I126" s="110"/>
      <c r="J126" s="110"/>
      <c r="M126" s="32"/>
    </row>
    <row r="127" spans="2:13" s="1" customFormat="1" ht="12" customHeight="1">
      <c r="B127" s="32"/>
      <c r="C127" s="25" t="s">
        <v>19</v>
      </c>
      <c r="F127" s="23" t="str">
        <f>F14</f>
        <v>R. Sobota</v>
      </c>
      <c r="I127" s="111" t="s">
        <v>21</v>
      </c>
      <c r="J127" s="113" t="str">
        <f>IF(J14="","",J14)</f>
        <v>29. 11. 2018</v>
      </c>
      <c r="M127" s="32"/>
    </row>
    <row r="128" spans="2:13" s="1" customFormat="1" ht="6.75" customHeight="1">
      <c r="B128" s="32"/>
      <c r="I128" s="110"/>
      <c r="J128" s="110"/>
      <c r="M128" s="32"/>
    </row>
    <row r="129" spans="2:13" s="1" customFormat="1" ht="42.75" customHeight="1">
      <c r="B129" s="32"/>
      <c r="C129" s="25" t="s">
        <v>23</v>
      </c>
      <c r="F129" s="23" t="str">
        <f>E17</f>
        <v> </v>
      </c>
      <c r="I129" s="111" t="s">
        <v>29</v>
      </c>
      <c r="J129" s="133" t="str">
        <f>E23</f>
        <v>Ján Cirák, Gemerterm-projekcia s.r.o.</v>
      </c>
      <c r="M129" s="32"/>
    </row>
    <row r="130" spans="2:13" s="1" customFormat="1" ht="15" customHeight="1">
      <c r="B130" s="32"/>
      <c r="C130" s="25" t="s">
        <v>27</v>
      </c>
      <c r="F130" s="23" t="str">
        <f>IF(E20="","",E20)</f>
        <v>Vyplň údaj</v>
      </c>
      <c r="I130" s="111" t="s">
        <v>32</v>
      </c>
      <c r="J130" s="133" t="str">
        <f>E26</f>
        <v> </v>
      </c>
      <c r="M130" s="32"/>
    </row>
    <row r="131" spans="2:13" s="1" customFormat="1" ht="9.75" customHeight="1">
      <c r="B131" s="32"/>
      <c r="I131" s="110"/>
      <c r="J131" s="110"/>
      <c r="M131" s="32"/>
    </row>
    <row r="132" spans="2:24" s="10" customFormat="1" ht="29.25" customHeight="1">
      <c r="B132" s="157"/>
      <c r="C132" s="158" t="s">
        <v>179</v>
      </c>
      <c r="D132" s="159" t="s">
        <v>63</v>
      </c>
      <c r="E132" s="159" t="s">
        <v>59</v>
      </c>
      <c r="F132" s="159" t="s">
        <v>60</v>
      </c>
      <c r="G132" s="159" t="s">
        <v>180</v>
      </c>
      <c r="H132" s="159" t="s">
        <v>181</v>
      </c>
      <c r="I132" s="160" t="s">
        <v>182</v>
      </c>
      <c r="J132" s="160" t="s">
        <v>183</v>
      </c>
      <c r="K132" s="161" t="s">
        <v>160</v>
      </c>
      <c r="L132" s="162" t="s">
        <v>184</v>
      </c>
      <c r="M132" s="157"/>
      <c r="N132" s="58" t="s">
        <v>1</v>
      </c>
      <c r="O132" s="59" t="s">
        <v>42</v>
      </c>
      <c r="P132" s="59" t="s">
        <v>185</v>
      </c>
      <c r="Q132" s="59" t="s">
        <v>186</v>
      </c>
      <c r="R132" s="59" t="s">
        <v>187</v>
      </c>
      <c r="S132" s="59" t="s">
        <v>188</v>
      </c>
      <c r="T132" s="59" t="s">
        <v>189</v>
      </c>
      <c r="U132" s="59" t="s">
        <v>190</v>
      </c>
      <c r="V132" s="59" t="s">
        <v>191</v>
      </c>
      <c r="W132" s="59" t="s">
        <v>192</v>
      </c>
      <c r="X132" s="60" t="s">
        <v>193</v>
      </c>
    </row>
    <row r="133" spans="2:63" s="1" customFormat="1" ht="22.5" customHeight="1">
      <c r="B133" s="32"/>
      <c r="C133" s="63" t="s">
        <v>155</v>
      </c>
      <c r="I133" s="110"/>
      <c r="J133" s="110"/>
      <c r="K133" s="163">
        <f>BK133</f>
        <v>0</v>
      </c>
      <c r="M133" s="32"/>
      <c r="N133" s="61"/>
      <c r="O133" s="52"/>
      <c r="P133" s="52"/>
      <c r="Q133" s="164">
        <f>Q134+Q138</f>
        <v>0</v>
      </c>
      <c r="R133" s="164">
        <f>R134+R138</f>
        <v>0</v>
      </c>
      <c r="S133" s="52"/>
      <c r="T133" s="165">
        <f>T134+T138</f>
        <v>0</v>
      </c>
      <c r="U133" s="52"/>
      <c r="V133" s="165">
        <f>V134+V138</f>
        <v>0.0004632</v>
      </c>
      <c r="W133" s="52"/>
      <c r="X133" s="166">
        <f>X134+X138</f>
        <v>0</v>
      </c>
      <c r="AT133" s="15" t="s">
        <v>79</v>
      </c>
      <c r="AU133" s="15" t="s">
        <v>162</v>
      </c>
      <c r="BK133" s="167">
        <f>BK134+BK138</f>
        <v>0</v>
      </c>
    </row>
    <row r="134" spans="2:63" s="11" customFormat="1" ht="25.5" customHeight="1">
      <c r="B134" s="168"/>
      <c r="D134" s="169" t="s">
        <v>79</v>
      </c>
      <c r="E134" s="170" t="s">
        <v>291</v>
      </c>
      <c r="F134" s="170" t="s">
        <v>589</v>
      </c>
      <c r="I134" s="171"/>
      <c r="J134" s="171"/>
      <c r="K134" s="172">
        <f>BK134</f>
        <v>0</v>
      </c>
      <c r="M134" s="168"/>
      <c r="N134" s="173"/>
      <c r="O134" s="174"/>
      <c r="P134" s="174"/>
      <c r="Q134" s="175">
        <f>Q135</f>
        <v>0</v>
      </c>
      <c r="R134" s="175">
        <f>R135</f>
        <v>0</v>
      </c>
      <c r="S134" s="174"/>
      <c r="T134" s="176">
        <f>T135</f>
        <v>0</v>
      </c>
      <c r="U134" s="174"/>
      <c r="V134" s="176">
        <f>V135</f>
        <v>0.0004632</v>
      </c>
      <c r="W134" s="174"/>
      <c r="X134" s="177">
        <f>X135</f>
        <v>0</v>
      </c>
      <c r="AR134" s="169" t="s">
        <v>97</v>
      </c>
      <c r="AT134" s="178" t="s">
        <v>79</v>
      </c>
      <c r="AU134" s="178" t="s">
        <v>80</v>
      </c>
      <c r="AY134" s="169" t="s">
        <v>196</v>
      </c>
      <c r="BK134" s="179">
        <f>BK135</f>
        <v>0</v>
      </c>
    </row>
    <row r="135" spans="2:63" s="11" customFormat="1" ht="22.5" customHeight="1">
      <c r="B135" s="168"/>
      <c r="D135" s="169" t="s">
        <v>79</v>
      </c>
      <c r="E135" s="180" t="s">
        <v>590</v>
      </c>
      <c r="F135" s="180" t="s">
        <v>591</v>
      </c>
      <c r="I135" s="171"/>
      <c r="J135" s="171"/>
      <c r="K135" s="181">
        <f>BK135</f>
        <v>0</v>
      </c>
      <c r="M135" s="168"/>
      <c r="N135" s="173"/>
      <c r="O135" s="174"/>
      <c r="P135" s="174"/>
      <c r="Q135" s="175">
        <f>SUM(Q136:Q137)</f>
        <v>0</v>
      </c>
      <c r="R135" s="175">
        <f>SUM(R136:R137)</f>
        <v>0</v>
      </c>
      <c r="S135" s="174"/>
      <c r="T135" s="176">
        <f>SUM(T136:T137)</f>
        <v>0</v>
      </c>
      <c r="U135" s="174"/>
      <c r="V135" s="176">
        <f>SUM(V136:V137)</f>
        <v>0.0004632</v>
      </c>
      <c r="W135" s="174"/>
      <c r="X135" s="177">
        <f>SUM(X136:X137)</f>
        <v>0</v>
      </c>
      <c r="AR135" s="169" t="s">
        <v>97</v>
      </c>
      <c r="AT135" s="178" t="s">
        <v>79</v>
      </c>
      <c r="AU135" s="178" t="s">
        <v>87</v>
      </c>
      <c r="AY135" s="169" t="s">
        <v>196</v>
      </c>
      <c r="BK135" s="179">
        <f>SUM(BK136:BK137)</f>
        <v>0</v>
      </c>
    </row>
    <row r="136" spans="2:65" s="1" customFormat="1" ht="21" customHeight="1">
      <c r="B136" s="151"/>
      <c r="C136" s="182">
        <v>1</v>
      </c>
      <c r="D136" s="182" t="s">
        <v>1758</v>
      </c>
      <c r="E136" s="183" t="s">
        <v>592</v>
      </c>
      <c r="F136" s="184" t="s">
        <v>1759</v>
      </c>
      <c r="G136" s="185" t="s">
        <v>225</v>
      </c>
      <c r="H136" s="186">
        <v>30</v>
      </c>
      <c r="I136" s="187"/>
      <c r="J136" s="187"/>
      <c r="K136" s="186"/>
      <c r="L136" s="184" t="s">
        <v>249</v>
      </c>
      <c r="M136" s="32"/>
      <c r="N136" s="188" t="s">
        <v>1</v>
      </c>
      <c r="O136" s="189" t="s">
        <v>44</v>
      </c>
      <c r="P136" s="190">
        <f>I136+J136</f>
        <v>0</v>
      </c>
      <c r="Q136" s="190">
        <f>ROUND(I136*H136,3)</f>
        <v>0</v>
      </c>
      <c r="R136" s="190">
        <f>ROUND(J136*H136,3)</f>
        <v>0</v>
      </c>
      <c r="S136" s="54"/>
      <c r="T136" s="191">
        <f>S136*H136</f>
        <v>0</v>
      </c>
      <c r="U136" s="191">
        <v>0</v>
      </c>
      <c r="V136" s="191">
        <f>U136*H136</f>
        <v>0</v>
      </c>
      <c r="W136" s="191">
        <v>0</v>
      </c>
      <c r="X136" s="192">
        <f>W136*H136</f>
        <v>0</v>
      </c>
      <c r="AR136" s="193" t="s">
        <v>551</v>
      </c>
      <c r="AT136" s="193" t="s">
        <v>199</v>
      </c>
      <c r="AU136" s="193" t="s">
        <v>92</v>
      </c>
      <c r="AY136" s="15" t="s">
        <v>196</v>
      </c>
      <c r="BE136" s="100">
        <f>IF(O136="základná",K136,0)</f>
        <v>0</v>
      </c>
      <c r="BF136" s="100">
        <f>IF(O136="znížená",K136,0)</f>
        <v>0</v>
      </c>
      <c r="BG136" s="100">
        <f>IF(O136="zákl. prenesená",K136,0)</f>
        <v>0</v>
      </c>
      <c r="BH136" s="100">
        <f>IF(O136="zníž. prenesená",K136,0)</f>
        <v>0</v>
      </c>
      <c r="BI136" s="100">
        <f>IF(O136="nulová",K136,0)</f>
        <v>0</v>
      </c>
      <c r="BJ136" s="15" t="s">
        <v>92</v>
      </c>
      <c r="BK136" s="194">
        <f>ROUND(P136*H136,3)</f>
        <v>0</v>
      </c>
      <c r="BL136" s="15" t="s">
        <v>551</v>
      </c>
      <c r="BM136" s="193" t="s">
        <v>1410</v>
      </c>
    </row>
    <row r="137" spans="2:65" s="1" customFormat="1" ht="21" customHeight="1">
      <c r="B137" s="151"/>
      <c r="C137" s="210">
        <v>2</v>
      </c>
      <c r="D137" s="210" t="s">
        <v>1760</v>
      </c>
      <c r="E137" s="211" t="s">
        <v>1761</v>
      </c>
      <c r="F137" s="212" t="s">
        <v>1762</v>
      </c>
      <c r="G137" s="213" t="s">
        <v>248</v>
      </c>
      <c r="H137" s="214">
        <v>2</v>
      </c>
      <c r="I137" s="215"/>
      <c r="J137" s="187"/>
      <c r="K137" s="214"/>
      <c r="L137" s="212" t="s">
        <v>249</v>
      </c>
      <c r="M137" s="217"/>
      <c r="N137" s="218" t="s">
        <v>1</v>
      </c>
      <c r="O137" s="189" t="s">
        <v>44</v>
      </c>
      <c r="P137" s="190">
        <f>I137+J137</f>
        <v>0</v>
      </c>
      <c r="Q137" s="190">
        <f>ROUND(I137*H137,3)</f>
        <v>0</v>
      </c>
      <c r="R137" s="190">
        <f>ROUND(J137*H137,3)</f>
        <v>0</v>
      </c>
      <c r="S137" s="54"/>
      <c r="T137" s="191">
        <f>S137*H137</f>
        <v>0</v>
      </c>
      <c r="U137" s="191">
        <v>0.0002316</v>
      </c>
      <c r="V137" s="191">
        <f>U137*H137</f>
        <v>0.0004632</v>
      </c>
      <c r="W137" s="191">
        <v>0</v>
      </c>
      <c r="X137" s="192">
        <f>W137*H137</f>
        <v>0</v>
      </c>
      <c r="AR137" s="193" t="s">
        <v>594</v>
      </c>
      <c r="AT137" s="193" t="s">
        <v>291</v>
      </c>
      <c r="AU137" s="193" t="s">
        <v>92</v>
      </c>
      <c r="AY137" s="15" t="s">
        <v>196</v>
      </c>
      <c r="BE137" s="100">
        <f>IF(O137="základná",K137,0)</f>
        <v>0</v>
      </c>
      <c r="BF137" s="100">
        <f>IF(O137="znížená",K137,0)</f>
        <v>0</v>
      </c>
      <c r="BG137" s="100">
        <f>IF(O137="zákl. prenesená",K137,0)</f>
        <v>0</v>
      </c>
      <c r="BH137" s="100">
        <f>IF(O137="zníž. prenesená",K137,0)</f>
        <v>0</v>
      </c>
      <c r="BI137" s="100">
        <f>IF(O137="nulová",K137,0)</f>
        <v>0</v>
      </c>
      <c r="BJ137" s="15" t="s">
        <v>92</v>
      </c>
      <c r="BK137" s="194">
        <f>ROUND(P137*H137,3)</f>
        <v>0</v>
      </c>
      <c r="BL137" s="15" t="s">
        <v>594</v>
      </c>
      <c r="BM137" s="193" t="s">
        <v>1411</v>
      </c>
    </row>
    <row r="138" spans="2:63" s="11" customFormat="1" ht="21" customHeight="1">
      <c r="B138" s="168"/>
      <c r="C138" s="210">
        <v>3</v>
      </c>
      <c r="D138" s="210" t="s">
        <v>1760</v>
      </c>
      <c r="E138" s="211" t="s">
        <v>1763</v>
      </c>
      <c r="F138" s="212" t="s">
        <v>1764</v>
      </c>
      <c r="G138" s="213" t="s">
        <v>248</v>
      </c>
      <c r="H138" s="214">
        <v>30</v>
      </c>
      <c r="I138" s="215"/>
      <c r="J138" s="187"/>
      <c r="K138" s="214"/>
      <c r="M138" s="168"/>
      <c r="N138" s="173"/>
      <c r="O138" s="174"/>
      <c r="P138" s="174"/>
      <c r="Q138" s="175">
        <f>Q139</f>
        <v>0</v>
      </c>
      <c r="R138" s="175">
        <f>R139</f>
        <v>0</v>
      </c>
      <c r="S138" s="174"/>
      <c r="T138" s="176">
        <f>T139</f>
        <v>0</v>
      </c>
      <c r="U138" s="174"/>
      <c r="V138" s="176">
        <f>V139</f>
        <v>0</v>
      </c>
      <c r="W138" s="174"/>
      <c r="X138" s="177">
        <f>X139</f>
        <v>0</v>
      </c>
      <c r="AR138" s="169" t="s">
        <v>203</v>
      </c>
      <c r="AT138" s="178" t="s">
        <v>79</v>
      </c>
      <c r="AU138" s="178" t="s">
        <v>80</v>
      </c>
      <c r="AY138" s="169" t="s">
        <v>196</v>
      </c>
      <c r="BK138" s="179">
        <f>BK139</f>
        <v>0</v>
      </c>
    </row>
    <row r="139" spans="2:65" s="1" customFormat="1" ht="21" customHeight="1">
      <c r="B139" s="151"/>
      <c r="C139" s="182">
        <v>4</v>
      </c>
      <c r="D139" s="182" t="s">
        <v>1758</v>
      </c>
      <c r="E139" s="183" t="s">
        <v>1765</v>
      </c>
      <c r="F139" s="184" t="s">
        <v>1766</v>
      </c>
      <c r="G139" s="185" t="s">
        <v>225</v>
      </c>
      <c r="H139" s="186">
        <v>24</v>
      </c>
      <c r="I139" s="187"/>
      <c r="J139" s="187"/>
      <c r="K139" s="186"/>
      <c r="L139" s="184" t="s">
        <v>1</v>
      </c>
      <c r="M139" s="32"/>
      <c r="N139" s="204" t="s">
        <v>1</v>
      </c>
      <c r="O139" s="205" t="s">
        <v>44</v>
      </c>
      <c r="P139" s="206">
        <f>I139+J139</f>
        <v>0</v>
      </c>
      <c r="Q139" s="206">
        <f>ROUND(I139*H139,3)</f>
        <v>0</v>
      </c>
      <c r="R139" s="206">
        <f>ROUND(J139*H139,3)</f>
        <v>0</v>
      </c>
      <c r="S139" s="207"/>
      <c r="T139" s="208">
        <f>S139*H139</f>
        <v>0</v>
      </c>
      <c r="U139" s="208">
        <v>0</v>
      </c>
      <c r="V139" s="208">
        <f>U139*H139</f>
        <v>0</v>
      </c>
      <c r="W139" s="208">
        <v>0</v>
      </c>
      <c r="X139" s="209">
        <f>W139*H139</f>
        <v>0</v>
      </c>
      <c r="AR139" s="193" t="s">
        <v>578</v>
      </c>
      <c r="AT139" s="193" t="s">
        <v>199</v>
      </c>
      <c r="AU139" s="193" t="s">
        <v>87</v>
      </c>
      <c r="AY139" s="15" t="s">
        <v>196</v>
      </c>
      <c r="BE139" s="100">
        <f>IF(O139="základná",K139,0)</f>
        <v>0</v>
      </c>
      <c r="BF139" s="100">
        <f>IF(O139="znížená",K139,0)</f>
        <v>0</v>
      </c>
      <c r="BG139" s="100">
        <f>IF(O139="zákl. prenesená",K139,0)</f>
        <v>0</v>
      </c>
      <c r="BH139" s="100">
        <f>IF(O139="zníž. prenesená",K139,0)</f>
        <v>0</v>
      </c>
      <c r="BI139" s="100">
        <f>IF(O139="nulová",K139,0)</f>
        <v>0</v>
      </c>
      <c r="BJ139" s="15" t="s">
        <v>92</v>
      </c>
      <c r="BK139" s="194">
        <f>ROUND(P139*H139,3)</f>
        <v>0</v>
      </c>
      <c r="BL139" s="15" t="s">
        <v>578</v>
      </c>
      <c r="BM139" s="193" t="s">
        <v>1412</v>
      </c>
    </row>
    <row r="140" spans="2:13" s="1" customFormat="1" ht="21" customHeight="1">
      <c r="B140" s="44"/>
      <c r="C140" s="210">
        <v>5</v>
      </c>
      <c r="D140" s="210" t="s">
        <v>1760</v>
      </c>
      <c r="E140" s="211" t="s">
        <v>1767</v>
      </c>
      <c r="F140" s="212" t="s">
        <v>1768</v>
      </c>
      <c r="G140" s="213" t="s">
        <v>225</v>
      </c>
      <c r="H140" s="214">
        <v>25.2</v>
      </c>
      <c r="I140" s="215"/>
      <c r="J140" s="187"/>
      <c r="K140" s="214"/>
      <c r="L140" s="45"/>
      <c r="M140" s="32"/>
    </row>
    <row r="141" spans="3:11" ht="21" customHeight="1">
      <c r="C141" s="182">
        <v>6</v>
      </c>
      <c r="D141" s="182" t="s">
        <v>1758</v>
      </c>
      <c r="E141" s="183" t="s">
        <v>1785</v>
      </c>
      <c r="F141" s="184" t="s">
        <v>1786</v>
      </c>
      <c r="G141" s="185" t="s">
        <v>225</v>
      </c>
      <c r="H141" s="186">
        <v>60</v>
      </c>
      <c r="I141" s="187"/>
      <c r="J141" s="187"/>
      <c r="K141" s="186"/>
    </row>
    <row r="142" spans="3:11" ht="21" customHeight="1">
      <c r="C142" s="210">
        <v>7</v>
      </c>
      <c r="D142" s="210" t="s">
        <v>1760</v>
      </c>
      <c r="E142" s="211" t="s">
        <v>1787</v>
      </c>
      <c r="F142" s="212" t="s">
        <v>1788</v>
      </c>
      <c r="G142" s="213" t="s">
        <v>225</v>
      </c>
      <c r="H142" s="214">
        <v>63</v>
      </c>
      <c r="I142" s="215"/>
      <c r="J142" s="187"/>
      <c r="K142" s="214"/>
    </row>
    <row r="143" spans="3:11" ht="21" customHeight="1">
      <c r="C143" s="182">
        <v>8</v>
      </c>
      <c r="D143" s="182" t="s">
        <v>1758</v>
      </c>
      <c r="E143" s="183" t="s">
        <v>1789</v>
      </c>
      <c r="F143" s="184" t="s">
        <v>1790</v>
      </c>
      <c r="G143" s="185" t="s">
        <v>225</v>
      </c>
      <c r="H143" s="186">
        <v>50</v>
      </c>
      <c r="I143" s="187"/>
      <c r="J143" s="187"/>
      <c r="K143" s="186"/>
    </row>
    <row r="144" spans="3:11" ht="21" customHeight="1">
      <c r="C144" s="210">
        <v>9</v>
      </c>
      <c r="D144" s="210" t="s">
        <v>1760</v>
      </c>
      <c r="E144" s="211" t="s">
        <v>1791</v>
      </c>
      <c r="F144" s="212" t="s">
        <v>1792</v>
      </c>
      <c r="G144" s="213" t="s">
        <v>225</v>
      </c>
      <c r="H144" s="214">
        <v>50</v>
      </c>
      <c r="I144" s="215"/>
      <c r="J144" s="187"/>
      <c r="K144" s="214"/>
    </row>
    <row r="145" spans="3:11" ht="21.75" customHeight="1">
      <c r="C145" s="182">
        <v>10</v>
      </c>
      <c r="D145" s="182" t="s">
        <v>1758</v>
      </c>
      <c r="E145" s="183" t="s">
        <v>1793</v>
      </c>
      <c r="F145" s="184" t="s">
        <v>1794</v>
      </c>
      <c r="G145" s="185" t="s">
        <v>225</v>
      </c>
      <c r="H145" s="186">
        <v>30</v>
      </c>
      <c r="I145" s="187"/>
      <c r="J145" s="187"/>
      <c r="K145" s="186"/>
    </row>
    <row r="146" spans="3:11" ht="21" customHeight="1">
      <c r="C146" s="210">
        <v>11</v>
      </c>
      <c r="D146" s="210" t="s">
        <v>1760</v>
      </c>
      <c r="E146" s="211" t="s">
        <v>1795</v>
      </c>
      <c r="F146" s="212" t="s">
        <v>1796</v>
      </c>
      <c r="G146" s="213" t="s">
        <v>225</v>
      </c>
      <c r="H146" s="214">
        <v>30</v>
      </c>
      <c r="I146" s="215"/>
      <c r="J146" s="187"/>
      <c r="K146" s="214"/>
    </row>
    <row r="147" spans="3:11" ht="21" customHeight="1">
      <c r="C147" s="182">
        <v>12</v>
      </c>
      <c r="D147" s="182" t="s">
        <v>1758</v>
      </c>
      <c r="E147" s="183" t="s">
        <v>1797</v>
      </c>
      <c r="F147" s="184" t="s">
        <v>1798</v>
      </c>
      <c r="G147" s="185" t="s">
        <v>225</v>
      </c>
      <c r="H147" s="186">
        <v>35</v>
      </c>
      <c r="I147" s="187"/>
      <c r="J147" s="187"/>
      <c r="K147" s="186"/>
    </row>
    <row r="148" spans="3:11" ht="21" customHeight="1">
      <c r="C148" s="210">
        <v>13</v>
      </c>
      <c r="D148" s="210" t="s">
        <v>1760</v>
      </c>
      <c r="E148" s="211" t="s">
        <v>1799</v>
      </c>
      <c r="F148" s="212" t="s">
        <v>1800</v>
      </c>
      <c r="G148" s="213" t="s">
        <v>225</v>
      </c>
      <c r="H148" s="214">
        <v>35</v>
      </c>
      <c r="I148" s="215"/>
      <c r="J148" s="187"/>
      <c r="K148" s="214"/>
    </row>
    <row r="149" spans="3:11" ht="21" customHeight="1">
      <c r="C149" s="182">
        <v>14</v>
      </c>
      <c r="D149" s="182" t="s">
        <v>1758</v>
      </c>
      <c r="E149" s="183" t="s">
        <v>1801</v>
      </c>
      <c r="F149" s="184" t="s">
        <v>1802</v>
      </c>
      <c r="G149" s="185" t="s">
        <v>248</v>
      </c>
      <c r="H149" s="186">
        <v>50</v>
      </c>
      <c r="I149" s="187"/>
      <c r="J149" s="187"/>
      <c r="K149" s="186"/>
    </row>
    <row r="150" spans="3:11" ht="21" customHeight="1">
      <c r="C150" s="210">
        <v>15</v>
      </c>
      <c r="D150" s="210" t="s">
        <v>1760</v>
      </c>
      <c r="E150" s="211" t="s">
        <v>1803</v>
      </c>
      <c r="F150" s="212" t="s">
        <v>1804</v>
      </c>
      <c r="G150" s="213" t="s">
        <v>248</v>
      </c>
      <c r="H150" s="214">
        <v>50</v>
      </c>
      <c r="I150" s="215"/>
      <c r="J150" s="187"/>
      <c r="K150" s="214"/>
    </row>
    <row r="151" spans="3:11" ht="12">
      <c r="C151" s="182">
        <v>16</v>
      </c>
      <c r="D151" s="182" t="s">
        <v>1758</v>
      </c>
      <c r="E151" s="183" t="s">
        <v>1805</v>
      </c>
      <c r="F151" s="184" t="s">
        <v>1806</v>
      </c>
      <c r="G151" s="185" t="s">
        <v>248</v>
      </c>
      <c r="H151" s="186">
        <v>7</v>
      </c>
      <c r="I151" s="187"/>
      <c r="J151" s="187"/>
      <c r="K151" s="186"/>
    </row>
    <row r="152" spans="3:11" ht="12">
      <c r="C152" s="210">
        <v>17</v>
      </c>
      <c r="D152" s="210" t="s">
        <v>1760</v>
      </c>
      <c r="E152" s="211" t="s">
        <v>1807</v>
      </c>
      <c r="F152" s="212" t="s">
        <v>1808</v>
      </c>
      <c r="G152" s="213" t="s">
        <v>248</v>
      </c>
      <c r="H152" s="214">
        <v>7</v>
      </c>
      <c r="I152" s="215"/>
      <c r="J152" s="187"/>
      <c r="K152" s="214"/>
    </row>
    <row r="153" spans="3:11" ht="24">
      <c r="C153" s="182">
        <v>18</v>
      </c>
      <c r="D153" s="182" t="s">
        <v>1758</v>
      </c>
      <c r="E153" s="183" t="s">
        <v>1809</v>
      </c>
      <c r="F153" s="184" t="s">
        <v>1810</v>
      </c>
      <c r="G153" s="185" t="s">
        <v>248</v>
      </c>
      <c r="H153" s="186">
        <v>2</v>
      </c>
      <c r="I153" s="187"/>
      <c r="J153" s="187"/>
      <c r="K153" s="186"/>
    </row>
    <row r="154" spans="3:11" ht="12">
      <c r="C154" s="210">
        <v>19</v>
      </c>
      <c r="D154" s="210" t="s">
        <v>1811</v>
      </c>
      <c r="E154" s="211" t="s">
        <v>1812</v>
      </c>
      <c r="F154" s="212" t="s">
        <v>1813</v>
      </c>
      <c r="G154" s="213" t="s">
        <v>248</v>
      </c>
      <c r="H154" s="214">
        <v>2</v>
      </c>
      <c r="I154" s="215"/>
      <c r="J154" s="187"/>
      <c r="K154" s="214"/>
    </row>
    <row r="155" spans="3:11" ht="12">
      <c r="C155" s="210">
        <v>20</v>
      </c>
      <c r="D155" s="210" t="s">
        <v>1811</v>
      </c>
      <c r="E155" s="211" t="s">
        <v>1814</v>
      </c>
      <c r="F155" s="212" t="s">
        <v>1815</v>
      </c>
      <c r="G155" s="213" t="s">
        <v>248</v>
      </c>
      <c r="H155" s="214">
        <v>1</v>
      </c>
      <c r="I155" s="215"/>
      <c r="J155" s="187"/>
      <c r="K155" s="214"/>
    </row>
    <row r="156" spans="3:11" ht="24">
      <c r="C156" s="182">
        <v>21</v>
      </c>
      <c r="D156" s="182" t="s">
        <v>1758</v>
      </c>
      <c r="E156" s="183" t="s">
        <v>1816</v>
      </c>
      <c r="F156" s="184" t="s">
        <v>1817</v>
      </c>
      <c r="G156" s="185" t="s">
        <v>248</v>
      </c>
      <c r="H156" s="186">
        <v>3</v>
      </c>
      <c r="I156" s="187"/>
      <c r="J156" s="187"/>
      <c r="K156" s="186"/>
    </row>
    <row r="157" spans="3:11" ht="12">
      <c r="C157" s="210">
        <v>22</v>
      </c>
      <c r="D157" s="210" t="s">
        <v>1760</v>
      </c>
      <c r="E157" s="211" t="s">
        <v>1818</v>
      </c>
      <c r="F157" s="212" t="s">
        <v>1819</v>
      </c>
      <c r="G157" s="213" t="s">
        <v>248</v>
      </c>
      <c r="H157" s="214">
        <v>3</v>
      </c>
      <c r="I157" s="215"/>
      <c r="J157" s="187"/>
      <c r="K157" s="214"/>
    </row>
    <row r="158" spans="3:11" ht="24">
      <c r="C158" s="182">
        <v>23</v>
      </c>
      <c r="D158" s="182" t="s">
        <v>1758</v>
      </c>
      <c r="E158" s="183" t="s">
        <v>1769</v>
      </c>
      <c r="F158" s="184" t="s">
        <v>1770</v>
      </c>
      <c r="G158" s="185" t="s">
        <v>248</v>
      </c>
      <c r="H158" s="186">
        <v>15</v>
      </c>
      <c r="I158" s="187"/>
      <c r="J158" s="187"/>
      <c r="K158" s="186"/>
    </row>
    <row r="159" spans="3:11" ht="18" customHeight="1">
      <c r="C159" s="210">
        <v>24</v>
      </c>
      <c r="D159" s="210" t="s">
        <v>1771</v>
      </c>
      <c r="E159" s="211" t="s">
        <v>1820</v>
      </c>
      <c r="F159" s="212" t="s">
        <v>1821</v>
      </c>
      <c r="G159" s="213" t="s">
        <v>248</v>
      </c>
      <c r="H159" s="214">
        <v>1</v>
      </c>
      <c r="I159" s="215"/>
      <c r="J159" s="187"/>
      <c r="K159" s="214"/>
    </row>
    <row r="160" spans="3:11" ht="18" customHeight="1">
      <c r="C160" s="210">
        <v>25</v>
      </c>
      <c r="D160" s="210" t="s">
        <v>1771</v>
      </c>
      <c r="E160" s="211" t="s">
        <v>1822</v>
      </c>
      <c r="F160" s="212" t="s">
        <v>1823</v>
      </c>
      <c r="G160" s="213" t="s">
        <v>248</v>
      </c>
      <c r="H160" s="214">
        <v>1</v>
      </c>
      <c r="I160" s="215"/>
      <c r="J160" s="187"/>
      <c r="K160" s="214"/>
    </row>
    <row r="161" spans="3:11" ht="18" customHeight="1">
      <c r="C161" s="210">
        <v>26</v>
      </c>
      <c r="D161" s="210" t="s">
        <v>1771</v>
      </c>
      <c r="E161" s="211" t="s">
        <v>1824</v>
      </c>
      <c r="F161" s="212" t="s">
        <v>1825</v>
      </c>
      <c r="G161" s="213" t="s">
        <v>248</v>
      </c>
      <c r="H161" s="214">
        <v>1</v>
      </c>
      <c r="I161" s="215"/>
      <c r="J161" s="187"/>
      <c r="K161" s="214"/>
    </row>
    <row r="162" spans="3:11" ht="18" customHeight="1">
      <c r="C162" s="210">
        <v>27</v>
      </c>
      <c r="D162" s="210" t="s">
        <v>1771</v>
      </c>
      <c r="E162" s="211" t="s">
        <v>1826</v>
      </c>
      <c r="F162" s="212" t="s">
        <v>1827</v>
      </c>
      <c r="G162" s="213" t="s">
        <v>248</v>
      </c>
      <c r="H162" s="214">
        <v>1</v>
      </c>
      <c r="I162" s="215"/>
      <c r="J162" s="187"/>
      <c r="K162" s="214"/>
    </row>
    <row r="163" spans="3:11" ht="18" customHeight="1">
      <c r="C163" s="210">
        <v>28</v>
      </c>
      <c r="D163" s="210" t="s">
        <v>1771</v>
      </c>
      <c r="E163" s="211" t="s">
        <v>1828</v>
      </c>
      <c r="F163" s="212" t="s">
        <v>1829</v>
      </c>
      <c r="G163" s="213" t="s">
        <v>248</v>
      </c>
      <c r="H163" s="214">
        <v>4</v>
      </c>
      <c r="I163" s="215"/>
      <c r="J163" s="187"/>
      <c r="K163" s="214"/>
    </row>
    <row r="164" spans="3:11" ht="18" customHeight="1">
      <c r="C164" s="210">
        <v>29</v>
      </c>
      <c r="D164" s="210" t="s">
        <v>1771</v>
      </c>
      <c r="E164" s="211" t="s">
        <v>1830</v>
      </c>
      <c r="F164" s="212" t="s">
        <v>1831</v>
      </c>
      <c r="G164" s="213" t="s">
        <v>248</v>
      </c>
      <c r="H164" s="214">
        <v>2</v>
      </c>
      <c r="I164" s="215"/>
      <c r="J164" s="187"/>
      <c r="K164" s="214"/>
    </row>
    <row r="165" spans="3:11" ht="18" customHeight="1">
      <c r="C165" s="210">
        <v>30</v>
      </c>
      <c r="D165" s="210" t="s">
        <v>1832</v>
      </c>
      <c r="E165" s="211" t="s">
        <v>1833</v>
      </c>
      <c r="F165" s="212" t="s">
        <v>1834</v>
      </c>
      <c r="G165" s="213" t="s">
        <v>248</v>
      </c>
      <c r="H165" s="214">
        <v>1</v>
      </c>
      <c r="I165" s="215"/>
      <c r="J165" s="187"/>
      <c r="K165" s="214"/>
    </row>
    <row r="166" spans="3:11" ht="18" customHeight="1">
      <c r="C166" s="210">
        <v>31</v>
      </c>
      <c r="D166" s="210" t="s">
        <v>1771</v>
      </c>
      <c r="E166" s="211" t="s">
        <v>1835</v>
      </c>
      <c r="F166" s="212" t="s">
        <v>1836</v>
      </c>
      <c r="G166" s="213" t="s">
        <v>248</v>
      </c>
      <c r="H166" s="214">
        <v>1</v>
      </c>
      <c r="I166" s="215"/>
      <c r="J166" s="187"/>
      <c r="K166" s="214"/>
    </row>
    <row r="167" spans="3:11" ht="18" customHeight="1">
      <c r="C167" s="210">
        <v>32</v>
      </c>
      <c r="D167" s="210" t="s">
        <v>1771</v>
      </c>
      <c r="E167" s="211" t="s">
        <v>1837</v>
      </c>
      <c r="F167" s="212" t="s">
        <v>1838</v>
      </c>
      <c r="G167" s="213" t="s">
        <v>248</v>
      </c>
      <c r="H167" s="214">
        <v>3</v>
      </c>
      <c r="I167" s="215"/>
      <c r="J167" s="187"/>
      <c r="K167" s="214"/>
    </row>
    <row r="168" spans="3:11" ht="18" customHeight="1">
      <c r="C168" s="210">
        <v>33</v>
      </c>
      <c r="D168" s="210" t="s">
        <v>1771</v>
      </c>
      <c r="E168" s="211" t="s">
        <v>1839</v>
      </c>
      <c r="F168" s="212" t="s">
        <v>1840</v>
      </c>
      <c r="G168" s="213" t="s">
        <v>248</v>
      </c>
      <c r="H168" s="214">
        <v>1</v>
      </c>
      <c r="I168" s="215"/>
      <c r="J168" s="187"/>
      <c r="K168" s="214"/>
    </row>
    <row r="169" spans="3:11" ht="18" customHeight="1">
      <c r="C169" s="182">
        <v>34</v>
      </c>
      <c r="D169" s="182" t="s">
        <v>1758</v>
      </c>
      <c r="E169" s="183" t="s">
        <v>1841</v>
      </c>
      <c r="F169" s="184" t="s">
        <v>1842</v>
      </c>
      <c r="G169" s="185" t="s">
        <v>248</v>
      </c>
      <c r="H169" s="186">
        <v>8</v>
      </c>
      <c r="I169" s="187"/>
      <c r="J169" s="187"/>
      <c r="K169" s="186"/>
    </row>
    <row r="170" spans="3:11" ht="18" customHeight="1">
      <c r="C170" s="210">
        <v>35</v>
      </c>
      <c r="D170" s="210" t="s">
        <v>1760</v>
      </c>
      <c r="E170" s="211" t="s">
        <v>1843</v>
      </c>
      <c r="F170" s="212" t="s">
        <v>1844</v>
      </c>
      <c r="G170" s="213" t="s">
        <v>248</v>
      </c>
      <c r="H170" s="214">
        <v>8</v>
      </c>
      <c r="I170" s="215"/>
      <c r="J170" s="187"/>
      <c r="K170" s="214"/>
    </row>
    <row r="171" spans="3:11" ht="18" customHeight="1">
      <c r="C171" s="182">
        <v>36</v>
      </c>
      <c r="D171" s="182" t="s">
        <v>1758</v>
      </c>
      <c r="E171" s="183" t="s">
        <v>1845</v>
      </c>
      <c r="F171" s="184" t="s">
        <v>1846</v>
      </c>
      <c r="G171" s="185" t="s">
        <v>248</v>
      </c>
      <c r="H171" s="186">
        <v>1</v>
      </c>
      <c r="I171" s="187"/>
      <c r="J171" s="187"/>
      <c r="K171" s="186"/>
    </row>
    <row r="172" spans="3:11" ht="18" customHeight="1">
      <c r="C172" s="210">
        <v>37</v>
      </c>
      <c r="D172" s="210" t="s">
        <v>1760</v>
      </c>
      <c r="E172" s="211" t="s">
        <v>1847</v>
      </c>
      <c r="F172" s="212" t="s">
        <v>1848</v>
      </c>
      <c r="G172" s="213" t="s">
        <v>248</v>
      </c>
      <c r="H172" s="214">
        <v>1</v>
      </c>
      <c r="I172" s="215"/>
      <c r="J172" s="187"/>
      <c r="K172" s="214"/>
    </row>
    <row r="173" spans="3:11" ht="18" customHeight="1">
      <c r="C173" s="182">
        <v>38</v>
      </c>
      <c r="D173" s="182" t="s">
        <v>1758</v>
      </c>
      <c r="E173" s="183" t="s">
        <v>1849</v>
      </c>
      <c r="F173" s="184" t="s">
        <v>1850</v>
      </c>
      <c r="G173" s="185" t="s">
        <v>248</v>
      </c>
      <c r="H173" s="186">
        <v>1</v>
      </c>
      <c r="I173" s="187"/>
      <c r="J173" s="187"/>
      <c r="K173" s="186"/>
    </row>
    <row r="174" spans="3:11" ht="18" customHeight="1">
      <c r="C174" s="210">
        <v>39</v>
      </c>
      <c r="D174" s="210" t="s">
        <v>1851</v>
      </c>
      <c r="E174" s="211" t="s">
        <v>1852</v>
      </c>
      <c r="F174" s="212" t="s">
        <v>1853</v>
      </c>
      <c r="G174" s="213" t="s">
        <v>248</v>
      </c>
      <c r="H174" s="214">
        <v>1</v>
      </c>
      <c r="I174" s="215"/>
      <c r="J174" s="187"/>
      <c r="K174" s="214"/>
    </row>
    <row r="175" spans="3:11" ht="19.5" customHeight="1">
      <c r="C175" s="182">
        <v>40</v>
      </c>
      <c r="D175" s="182" t="s">
        <v>1758</v>
      </c>
      <c r="E175" s="183" t="s">
        <v>1854</v>
      </c>
      <c r="F175" s="184" t="s">
        <v>1855</v>
      </c>
      <c r="G175" s="185" t="s">
        <v>248</v>
      </c>
      <c r="H175" s="186">
        <v>2</v>
      </c>
      <c r="I175" s="187"/>
      <c r="J175" s="187"/>
      <c r="K175" s="186"/>
    </row>
    <row r="176" spans="3:11" ht="18" customHeight="1">
      <c r="C176" s="210">
        <v>41</v>
      </c>
      <c r="D176" s="210" t="s">
        <v>1760</v>
      </c>
      <c r="E176" s="211" t="s">
        <v>1856</v>
      </c>
      <c r="F176" s="212" t="s">
        <v>1857</v>
      </c>
      <c r="G176" s="213" t="s">
        <v>248</v>
      </c>
      <c r="H176" s="214">
        <v>2</v>
      </c>
      <c r="I176" s="215"/>
      <c r="J176" s="187"/>
      <c r="K176" s="214"/>
    </row>
    <row r="177" spans="3:11" ht="18" customHeight="1">
      <c r="C177" s="182">
        <v>42</v>
      </c>
      <c r="D177" s="182" t="s">
        <v>1758</v>
      </c>
      <c r="E177" s="183" t="s">
        <v>1858</v>
      </c>
      <c r="F177" s="184" t="s">
        <v>1859</v>
      </c>
      <c r="G177" s="185" t="s">
        <v>248</v>
      </c>
      <c r="H177" s="186">
        <v>1</v>
      </c>
      <c r="I177" s="187"/>
      <c r="J177" s="187"/>
      <c r="K177" s="186"/>
    </row>
    <row r="178" spans="3:11" ht="18" customHeight="1">
      <c r="C178" s="210">
        <v>43</v>
      </c>
      <c r="D178" s="210" t="s">
        <v>1860</v>
      </c>
      <c r="E178" s="211" t="s">
        <v>1861</v>
      </c>
      <c r="F178" s="212" t="s">
        <v>1862</v>
      </c>
      <c r="G178" s="213" t="s">
        <v>248</v>
      </c>
      <c r="H178" s="214">
        <v>1</v>
      </c>
      <c r="I178" s="215"/>
      <c r="J178" s="187"/>
      <c r="K178" s="214"/>
    </row>
    <row r="179" spans="3:11" ht="18" customHeight="1">
      <c r="C179" s="182">
        <v>44</v>
      </c>
      <c r="D179" s="182" t="s">
        <v>1758</v>
      </c>
      <c r="E179" s="183" t="s">
        <v>1863</v>
      </c>
      <c r="F179" s="184" t="s">
        <v>1864</v>
      </c>
      <c r="G179" s="185" t="s">
        <v>248</v>
      </c>
      <c r="H179" s="186">
        <v>3</v>
      </c>
      <c r="I179" s="187"/>
      <c r="J179" s="187"/>
      <c r="K179" s="186"/>
    </row>
    <row r="180" spans="3:11" ht="18" customHeight="1">
      <c r="C180" s="210">
        <v>45</v>
      </c>
      <c r="D180" s="210" t="s">
        <v>1832</v>
      </c>
      <c r="E180" s="211" t="s">
        <v>1865</v>
      </c>
      <c r="F180" s="212" t="s">
        <v>1866</v>
      </c>
      <c r="G180" s="213" t="s">
        <v>248</v>
      </c>
      <c r="H180" s="214">
        <v>3</v>
      </c>
      <c r="I180" s="215"/>
      <c r="J180" s="187"/>
      <c r="K180" s="214"/>
    </row>
    <row r="181" spans="3:11" ht="18" customHeight="1">
      <c r="C181" s="182">
        <v>46</v>
      </c>
      <c r="D181" s="182" t="s">
        <v>1758</v>
      </c>
      <c r="E181" s="183" t="s">
        <v>1867</v>
      </c>
      <c r="F181" s="184" t="s">
        <v>1868</v>
      </c>
      <c r="G181" s="185" t="s">
        <v>248</v>
      </c>
      <c r="H181" s="186">
        <v>4</v>
      </c>
      <c r="I181" s="187"/>
      <c r="J181" s="187"/>
      <c r="K181" s="186"/>
    </row>
    <row r="182" spans="3:11" ht="18" customHeight="1">
      <c r="C182" s="210">
        <v>47</v>
      </c>
      <c r="D182" s="210" t="s">
        <v>1832</v>
      </c>
      <c r="E182" s="211" t="s">
        <v>1869</v>
      </c>
      <c r="F182" s="212" t="s">
        <v>1870</v>
      </c>
      <c r="G182" s="213" t="s">
        <v>248</v>
      </c>
      <c r="H182" s="214">
        <v>4</v>
      </c>
      <c r="I182" s="215"/>
      <c r="J182" s="187"/>
      <c r="K182" s="214"/>
    </row>
    <row r="183" spans="3:11" ht="18" customHeight="1">
      <c r="C183" s="182">
        <v>48</v>
      </c>
      <c r="D183" s="182" t="s">
        <v>1758</v>
      </c>
      <c r="E183" s="183" t="s">
        <v>1871</v>
      </c>
      <c r="F183" s="184" t="s">
        <v>1872</v>
      </c>
      <c r="G183" s="185" t="s">
        <v>248</v>
      </c>
      <c r="H183" s="186">
        <v>14</v>
      </c>
      <c r="I183" s="187"/>
      <c r="J183" s="187"/>
      <c r="K183" s="186"/>
    </row>
    <row r="184" spans="3:11" ht="18" customHeight="1">
      <c r="C184" s="210">
        <v>49</v>
      </c>
      <c r="D184" s="210" t="s">
        <v>1873</v>
      </c>
      <c r="E184" s="211" t="s">
        <v>1874</v>
      </c>
      <c r="F184" s="212" t="s">
        <v>1875</v>
      </c>
      <c r="G184" s="213" t="s">
        <v>248</v>
      </c>
      <c r="H184" s="214">
        <v>28</v>
      </c>
      <c r="I184" s="215"/>
      <c r="J184" s="187"/>
      <c r="K184" s="214"/>
    </row>
    <row r="185" spans="3:11" ht="18" customHeight="1">
      <c r="C185" s="210">
        <v>50</v>
      </c>
      <c r="D185" s="210" t="s">
        <v>1832</v>
      </c>
      <c r="E185" s="211" t="s">
        <v>1876</v>
      </c>
      <c r="F185" s="212" t="s">
        <v>1877</v>
      </c>
      <c r="G185" s="213" t="s">
        <v>248</v>
      </c>
      <c r="H185" s="214">
        <v>14</v>
      </c>
      <c r="I185" s="215"/>
      <c r="J185" s="187"/>
      <c r="K185" s="214"/>
    </row>
    <row r="186" spans="3:11" ht="18" customHeight="1">
      <c r="C186" s="210">
        <v>51</v>
      </c>
      <c r="D186" s="210" t="s">
        <v>1832</v>
      </c>
      <c r="E186" s="211" t="s">
        <v>1878</v>
      </c>
      <c r="F186" s="212" t="s">
        <v>1879</v>
      </c>
      <c r="G186" s="213" t="s">
        <v>248</v>
      </c>
      <c r="H186" s="214">
        <v>28</v>
      </c>
      <c r="I186" s="215"/>
      <c r="J186" s="187"/>
      <c r="K186" s="214"/>
    </row>
    <row r="187" spans="3:11" ht="18" customHeight="1">
      <c r="C187" s="182">
        <v>52</v>
      </c>
      <c r="D187" s="182" t="s">
        <v>1758</v>
      </c>
      <c r="E187" s="183" t="s">
        <v>1880</v>
      </c>
      <c r="F187" s="184" t="s">
        <v>1881</v>
      </c>
      <c r="G187" s="185" t="s">
        <v>225</v>
      </c>
      <c r="H187" s="186">
        <v>10</v>
      </c>
      <c r="I187" s="187"/>
      <c r="J187" s="187"/>
      <c r="K187" s="186"/>
    </row>
    <row r="188" spans="3:11" ht="18" customHeight="1">
      <c r="C188" s="210">
        <v>53</v>
      </c>
      <c r="D188" s="210" t="s">
        <v>1882</v>
      </c>
      <c r="E188" s="211" t="s">
        <v>1883</v>
      </c>
      <c r="F188" s="212" t="s">
        <v>1884</v>
      </c>
      <c r="G188" s="213" t="s">
        <v>1885</v>
      </c>
      <c r="H188" s="214">
        <v>6.468</v>
      </c>
      <c r="I188" s="215"/>
      <c r="J188" s="187"/>
      <c r="K188" s="214"/>
    </row>
    <row r="189" spans="3:11" ht="18" customHeight="1">
      <c r="C189" s="210">
        <v>54</v>
      </c>
      <c r="D189" s="210" t="s">
        <v>1886</v>
      </c>
      <c r="E189" s="211" t="s">
        <v>1887</v>
      </c>
      <c r="F189" s="212" t="s">
        <v>1888</v>
      </c>
      <c r="G189" s="213" t="s">
        <v>248</v>
      </c>
      <c r="H189" s="214">
        <v>0.84</v>
      </c>
      <c r="I189" s="215"/>
      <c r="J189" s="187"/>
      <c r="K189" s="214"/>
    </row>
    <row r="190" spans="3:11" ht="18" customHeight="1">
      <c r="C190" s="182">
        <v>55</v>
      </c>
      <c r="D190" s="182" t="s">
        <v>1758</v>
      </c>
      <c r="E190" s="183" t="s">
        <v>1889</v>
      </c>
      <c r="F190" s="184" t="s">
        <v>1890</v>
      </c>
      <c r="G190" s="185" t="s">
        <v>248</v>
      </c>
      <c r="H190" s="186">
        <v>20</v>
      </c>
      <c r="I190" s="187"/>
      <c r="J190" s="187"/>
      <c r="K190" s="186"/>
    </row>
    <row r="191" spans="3:11" ht="18" customHeight="1">
      <c r="C191" s="210">
        <v>56</v>
      </c>
      <c r="D191" s="210" t="s">
        <v>1886</v>
      </c>
      <c r="E191" s="211" t="s">
        <v>1891</v>
      </c>
      <c r="F191" s="212" t="s">
        <v>1892</v>
      </c>
      <c r="G191" s="213" t="s">
        <v>1893</v>
      </c>
      <c r="H191" s="214">
        <v>20</v>
      </c>
      <c r="I191" s="215"/>
      <c r="J191" s="187"/>
      <c r="K191" s="214"/>
    </row>
    <row r="192" spans="3:11" ht="18" customHeight="1">
      <c r="C192" s="182">
        <v>57</v>
      </c>
      <c r="D192" s="182" t="s">
        <v>1758</v>
      </c>
      <c r="E192" s="183" t="s">
        <v>1894</v>
      </c>
      <c r="F192" s="184" t="s">
        <v>1895</v>
      </c>
      <c r="G192" s="185" t="s">
        <v>248</v>
      </c>
      <c r="H192" s="186">
        <v>1</v>
      </c>
      <c r="I192" s="187"/>
      <c r="J192" s="187"/>
      <c r="K192" s="186"/>
    </row>
    <row r="193" spans="3:11" ht="18" customHeight="1">
      <c r="C193" s="210">
        <v>58</v>
      </c>
      <c r="D193" s="210" t="s">
        <v>1886</v>
      </c>
      <c r="E193" s="211" t="s">
        <v>1896</v>
      </c>
      <c r="F193" s="212" t="s">
        <v>1897</v>
      </c>
      <c r="G193" s="213" t="s">
        <v>1893</v>
      </c>
      <c r="H193" s="214">
        <v>1</v>
      </c>
      <c r="I193" s="215"/>
      <c r="J193" s="187"/>
      <c r="K193" s="214"/>
    </row>
    <row r="194" spans="3:11" ht="18" customHeight="1">
      <c r="C194" s="182">
        <v>59</v>
      </c>
      <c r="D194" s="182" t="s">
        <v>1758</v>
      </c>
      <c r="E194" s="183" t="s">
        <v>1898</v>
      </c>
      <c r="F194" s="184" t="s">
        <v>1899</v>
      </c>
      <c r="G194" s="185" t="s">
        <v>225</v>
      </c>
      <c r="H194" s="186">
        <v>130</v>
      </c>
      <c r="I194" s="187"/>
      <c r="J194" s="187"/>
      <c r="K194" s="186"/>
    </row>
    <row r="195" spans="3:11" ht="18" customHeight="1">
      <c r="C195" s="210">
        <v>60</v>
      </c>
      <c r="D195" s="210" t="s">
        <v>1778</v>
      </c>
      <c r="E195" s="211" t="s">
        <v>1900</v>
      </c>
      <c r="F195" s="212" t="s">
        <v>1901</v>
      </c>
      <c r="G195" s="213" t="s">
        <v>225</v>
      </c>
      <c r="H195" s="214">
        <v>40</v>
      </c>
      <c r="I195" s="215"/>
      <c r="J195" s="187"/>
      <c r="K195" s="214"/>
    </row>
    <row r="196" spans="3:11" ht="18" customHeight="1">
      <c r="C196" s="210">
        <v>61</v>
      </c>
      <c r="D196" s="210" t="s">
        <v>1778</v>
      </c>
      <c r="E196" s="211" t="s">
        <v>1902</v>
      </c>
      <c r="F196" s="212" t="s">
        <v>1903</v>
      </c>
      <c r="G196" s="213" t="s">
        <v>225</v>
      </c>
      <c r="H196" s="214">
        <v>30</v>
      </c>
      <c r="I196" s="215"/>
      <c r="J196" s="187"/>
      <c r="K196" s="214"/>
    </row>
    <row r="197" spans="3:11" ht="18" customHeight="1">
      <c r="C197" s="210">
        <v>62</v>
      </c>
      <c r="D197" s="210" t="s">
        <v>1778</v>
      </c>
      <c r="E197" s="211" t="s">
        <v>1904</v>
      </c>
      <c r="F197" s="212" t="s">
        <v>1905</v>
      </c>
      <c r="G197" s="213" t="s">
        <v>225</v>
      </c>
      <c r="H197" s="214">
        <v>60</v>
      </c>
      <c r="I197" s="215"/>
      <c r="J197" s="187"/>
      <c r="K197" s="214"/>
    </row>
    <row r="198" spans="3:11" ht="18" customHeight="1">
      <c r="C198" s="182">
        <v>63</v>
      </c>
      <c r="D198" s="182" t="s">
        <v>1758</v>
      </c>
      <c r="E198" s="183" t="s">
        <v>1906</v>
      </c>
      <c r="F198" s="184" t="s">
        <v>1907</v>
      </c>
      <c r="G198" s="185" t="s">
        <v>225</v>
      </c>
      <c r="H198" s="186">
        <v>500</v>
      </c>
      <c r="I198" s="187"/>
      <c r="J198" s="187"/>
      <c r="K198" s="186"/>
    </row>
    <row r="199" spans="3:11" ht="18" customHeight="1">
      <c r="C199" s="210">
        <v>64</v>
      </c>
      <c r="D199" s="210" t="s">
        <v>1778</v>
      </c>
      <c r="E199" s="211" t="s">
        <v>1908</v>
      </c>
      <c r="F199" s="212" t="s">
        <v>1909</v>
      </c>
      <c r="G199" s="213" t="s">
        <v>225</v>
      </c>
      <c r="H199" s="214">
        <v>405.66</v>
      </c>
      <c r="I199" s="215"/>
      <c r="J199" s="187"/>
      <c r="K199" s="186"/>
    </row>
    <row r="200" spans="3:11" ht="18" customHeight="1">
      <c r="C200" s="210">
        <v>65</v>
      </c>
      <c r="D200" s="210" t="s">
        <v>1778</v>
      </c>
      <c r="E200" s="211" t="s">
        <v>1910</v>
      </c>
      <c r="F200" s="212" t="s">
        <v>1911</v>
      </c>
      <c r="G200" s="213" t="s">
        <v>225</v>
      </c>
      <c r="H200" s="214">
        <v>94.34</v>
      </c>
      <c r="I200" s="215"/>
      <c r="J200" s="187"/>
      <c r="K200" s="186"/>
    </row>
    <row r="201" spans="3:11" ht="18" customHeight="1">
      <c r="C201" s="182">
        <v>66</v>
      </c>
      <c r="D201" s="182" t="s">
        <v>1758</v>
      </c>
      <c r="E201" s="183" t="s">
        <v>1912</v>
      </c>
      <c r="F201" s="184" t="s">
        <v>1913</v>
      </c>
      <c r="G201" s="185" t="s">
        <v>225</v>
      </c>
      <c r="H201" s="186">
        <v>120</v>
      </c>
      <c r="I201" s="187"/>
      <c r="J201" s="187"/>
      <c r="K201" s="186"/>
    </row>
    <row r="202" spans="3:11" ht="18" customHeight="1">
      <c r="C202" s="210">
        <v>67</v>
      </c>
      <c r="D202" s="210" t="s">
        <v>1778</v>
      </c>
      <c r="E202" s="211" t="s">
        <v>1914</v>
      </c>
      <c r="F202" s="212" t="s">
        <v>1915</v>
      </c>
      <c r="G202" s="213" t="s">
        <v>225</v>
      </c>
      <c r="H202" s="214">
        <v>126</v>
      </c>
      <c r="I202" s="215"/>
      <c r="J202" s="187"/>
      <c r="K202" s="214"/>
    </row>
    <row r="203" spans="3:11" ht="18" customHeight="1">
      <c r="C203" s="182">
        <v>68</v>
      </c>
      <c r="D203" s="182" t="s">
        <v>1758</v>
      </c>
      <c r="E203" s="183" t="s">
        <v>1916</v>
      </c>
      <c r="F203" s="184" t="s">
        <v>1917</v>
      </c>
      <c r="G203" s="185" t="s">
        <v>225</v>
      </c>
      <c r="H203" s="186">
        <v>15</v>
      </c>
      <c r="I203" s="187"/>
      <c r="J203" s="187"/>
      <c r="K203" s="186"/>
    </row>
    <row r="204" spans="3:11" ht="18" customHeight="1">
      <c r="C204" s="210">
        <v>69</v>
      </c>
      <c r="D204" s="210" t="s">
        <v>1778</v>
      </c>
      <c r="E204" s="211" t="s">
        <v>1918</v>
      </c>
      <c r="F204" s="212" t="s">
        <v>1919</v>
      </c>
      <c r="G204" s="213" t="s">
        <v>225</v>
      </c>
      <c r="H204" s="214">
        <v>15.75</v>
      </c>
      <c r="I204" s="215"/>
      <c r="J204" s="187"/>
      <c r="K204" s="214"/>
    </row>
    <row r="205" spans="3:11" ht="18" customHeight="1">
      <c r="C205" s="182">
        <v>70</v>
      </c>
      <c r="D205" s="182" t="s">
        <v>1758</v>
      </c>
      <c r="E205" s="183" t="s">
        <v>1920</v>
      </c>
      <c r="F205" s="184" t="s">
        <v>1921</v>
      </c>
      <c r="G205" s="185" t="s">
        <v>225</v>
      </c>
      <c r="H205" s="186">
        <v>30</v>
      </c>
      <c r="I205" s="187"/>
      <c r="J205" s="187"/>
      <c r="K205" s="186"/>
    </row>
    <row r="206" spans="3:11" ht="18" customHeight="1">
      <c r="C206" s="210">
        <v>71</v>
      </c>
      <c r="D206" s="210" t="s">
        <v>1778</v>
      </c>
      <c r="E206" s="211" t="s">
        <v>1922</v>
      </c>
      <c r="F206" s="212" t="s">
        <v>1923</v>
      </c>
      <c r="G206" s="213" t="s">
        <v>225</v>
      </c>
      <c r="H206" s="214">
        <v>31.5</v>
      </c>
      <c r="I206" s="215"/>
      <c r="J206" s="187"/>
      <c r="K206" s="214"/>
    </row>
    <row r="207" spans="3:11" ht="18" customHeight="1">
      <c r="C207" s="182">
        <v>72</v>
      </c>
      <c r="D207" s="182" t="s">
        <v>1758</v>
      </c>
      <c r="E207" s="183" t="s">
        <v>1924</v>
      </c>
      <c r="F207" s="184" t="s">
        <v>1925</v>
      </c>
      <c r="G207" s="185" t="s">
        <v>225</v>
      </c>
      <c r="H207" s="186">
        <v>15</v>
      </c>
      <c r="I207" s="187"/>
      <c r="J207" s="187"/>
      <c r="K207" s="186"/>
    </row>
    <row r="208" spans="3:11" ht="18" customHeight="1">
      <c r="C208" s="210">
        <v>73</v>
      </c>
      <c r="D208" s="210" t="s">
        <v>1778</v>
      </c>
      <c r="E208" s="211" t="s">
        <v>1926</v>
      </c>
      <c r="F208" s="212" t="s">
        <v>1927</v>
      </c>
      <c r="G208" s="213" t="s">
        <v>225</v>
      </c>
      <c r="H208" s="214">
        <v>15.75</v>
      </c>
      <c r="I208" s="215"/>
      <c r="J208" s="187"/>
      <c r="K208" s="214"/>
    </row>
    <row r="209" spans="3:11" ht="18" customHeight="1">
      <c r="C209" s="182">
        <v>74</v>
      </c>
      <c r="D209" s="182" t="s">
        <v>1758</v>
      </c>
      <c r="E209" s="183" t="s">
        <v>1928</v>
      </c>
      <c r="F209" s="184" t="s">
        <v>1929</v>
      </c>
      <c r="G209" s="185" t="s">
        <v>225</v>
      </c>
      <c r="H209" s="186">
        <v>20</v>
      </c>
      <c r="I209" s="187"/>
      <c r="J209" s="187"/>
      <c r="K209" s="186"/>
    </row>
    <row r="210" spans="3:11" ht="18" customHeight="1">
      <c r="C210" s="210">
        <v>75</v>
      </c>
      <c r="D210" s="210" t="s">
        <v>1778</v>
      </c>
      <c r="E210" s="211" t="s">
        <v>1930</v>
      </c>
      <c r="F210" s="212" t="s">
        <v>1931</v>
      </c>
      <c r="G210" s="213" t="s">
        <v>225</v>
      </c>
      <c r="H210" s="214">
        <v>20</v>
      </c>
      <c r="I210" s="215"/>
      <c r="J210" s="187"/>
      <c r="K210" s="214"/>
    </row>
    <row r="211" spans="3:11" ht="18" customHeight="1">
      <c r="C211" s="182">
        <v>76</v>
      </c>
      <c r="D211" s="182" t="s">
        <v>1758</v>
      </c>
      <c r="E211" s="183" t="s">
        <v>1776</v>
      </c>
      <c r="F211" s="184" t="s">
        <v>1777</v>
      </c>
      <c r="G211" s="185" t="s">
        <v>225</v>
      </c>
      <c r="H211" s="186">
        <v>220</v>
      </c>
      <c r="I211" s="187"/>
      <c r="J211" s="187"/>
      <c r="K211" s="186"/>
    </row>
    <row r="212" spans="3:11" ht="18" customHeight="1">
      <c r="C212" s="210">
        <v>77</v>
      </c>
      <c r="D212" s="210" t="s">
        <v>1778</v>
      </c>
      <c r="E212" s="211" t="s">
        <v>1779</v>
      </c>
      <c r="F212" s="212" t="s">
        <v>1780</v>
      </c>
      <c r="G212" s="213" t="s">
        <v>225</v>
      </c>
      <c r="H212" s="214">
        <v>231</v>
      </c>
      <c r="I212" s="215"/>
      <c r="J212" s="187"/>
      <c r="K212" s="214"/>
    </row>
    <row r="213" spans="3:11" ht="18" customHeight="1">
      <c r="C213" s="182">
        <v>78</v>
      </c>
      <c r="D213" s="182" t="s">
        <v>1758</v>
      </c>
      <c r="E213" s="183" t="s">
        <v>1932</v>
      </c>
      <c r="F213" s="184" t="s">
        <v>1933</v>
      </c>
      <c r="G213" s="185" t="s">
        <v>225</v>
      </c>
      <c r="H213" s="186">
        <v>490</v>
      </c>
      <c r="I213" s="187"/>
      <c r="J213" s="187"/>
      <c r="K213" s="186"/>
    </row>
    <row r="214" spans="3:11" ht="18" customHeight="1">
      <c r="C214" s="210">
        <v>79</v>
      </c>
      <c r="D214" s="210" t="s">
        <v>1778</v>
      </c>
      <c r="E214" s="211" t="s">
        <v>1934</v>
      </c>
      <c r="F214" s="212" t="s">
        <v>1935</v>
      </c>
      <c r="G214" s="213" t="s">
        <v>225</v>
      </c>
      <c r="H214" s="214">
        <v>490</v>
      </c>
      <c r="I214" s="215"/>
      <c r="J214" s="187"/>
      <c r="K214" s="214"/>
    </row>
    <row r="215" spans="3:11" ht="18" customHeight="1">
      <c r="C215" s="182">
        <v>80</v>
      </c>
      <c r="D215" s="182" t="s">
        <v>1758</v>
      </c>
      <c r="E215" s="183" t="s">
        <v>1936</v>
      </c>
      <c r="F215" s="184" t="s">
        <v>1937</v>
      </c>
      <c r="G215" s="185" t="s">
        <v>248</v>
      </c>
      <c r="H215" s="186">
        <v>1</v>
      </c>
      <c r="I215" s="187"/>
      <c r="J215" s="187"/>
      <c r="K215" s="186"/>
    </row>
    <row r="216" spans="3:11" ht="18" customHeight="1">
      <c r="C216" s="210">
        <v>81</v>
      </c>
      <c r="D216" s="210" t="s">
        <v>1938</v>
      </c>
      <c r="E216" s="211" t="s">
        <v>1939</v>
      </c>
      <c r="F216" s="212" t="s">
        <v>1940</v>
      </c>
      <c r="G216" s="213" t="s">
        <v>248</v>
      </c>
      <c r="H216" s="214">
        <v>1</v>
      </c>
      <c r="I216" s="215"/>
      <c r="J216" s="187"/>
      <c r="K216" s="214"/>
    </row>
    <row r="217" spans="3:11" ht="18" customHeight="1">
      <c r="C217" s="182">
        <v>82</v>
      </c>
      <c r="D217" s="182" t="s">
        <v>1941</v>
      </c>
      <c r="E217" s="183" t="s">
        <v>1942</v>
      </c>
      <c r="F217" s="184" t="s">
        <v>1943</v>
      </c>
      <c r="G217" s="185" t="s">
        <v>340</v>
      </c>
      <c r="H217" s="186">
        <v>1</v>
      </c>
      <c r="I217" s="187"/>
      <c r="J217" s="187"/>
      <c r="K217" s="186"/>
    </row>
    <row r="218" spans="3:11" ht="18" customHeight="1">
      <c r="C218" s="182">
        <v>83</v>
      </c>
      <c r="D218" s="182" t="s">
        <v>1941</v>
      </c>
      <c r="E218" s="183" t="s">
        <v>1944</v>
      </c>
      <c r="F218" s="184" t="s">
        <v>1945</v>
      </c>
      <c r="G218" s="185" t="s">
        <v>340</v>
      </c>
      <c r="H218" s="186">
        <v>3</v>
      </c>
      <c r="I218" s="187"/>
      <c r="J218" s="187"/>
      <c r="K218" s="186"/>
    </row>
    <row r="219" spans="3:11" ht="18" customHeight="1">
      <c r="C219" s="182">
        <v>84</v>
      </c>
      <c r="D219" s="182" t="s">
        <v>1941</v>
      </c>
      <c r="E219" s="183" t="s">
        <v>1946</v>
      </c>
      <c r="F219" s="184" t="s">
        <v>1947</v>
      </c>
      <c r="G219" s="185" t="s">
        <v>340</v>
      </c>
      <c r="H219" s="186">
        <v>1</v>
      </c>
      <c r="I219" s="187"/>
      <c r="J219" s="187"/>
      <c r="K219" s="186"/>
    </row>
    <row r="220" spans="3:11" ht="18" customHeight="1">
      <c r="C220" s="182"/>
      <c r="D220" s="182"/>
      <c r="E220" s="183" t="s">
        <v>572</v>
      </c>
      <c r="F220" s="184" t="s">
        <v>573</v>
      </c>
      <c r="G220" s="185"/>
      <c r="H220" s="186"/>
      <c r="I220" s="187"/>
      <c r="J220" s="187"/>
      <c r="K220" s="186"/>
    </row>
    <row r="221" spans="3:11" ht="18" customHeight="1">
      <c r="C221" s="182">
        <v>85</v>
      </c>
      <c r="D221" s="182" t="s">
        <v>1781</v>
      </c>
      <c r="E221" s="183" t="s">
        <v>1397</v>
      </c>
      <c r="F221" s="184" t="s">
        <v>1948</v>
      </c>
      <c r="G221" s="185" t="s">
        <v>577</v>
      </c>
      <c r="H221" s="186">
        <v>25</v>
      </c>
      <c r="I221" s="187"/>
      <c r="J221" s="187"/>
      <c r="K221" s="186"/>
    </row>
    <row r="222" spans="3:11" ht="18" customHeight="1">
      <c r="C222" s="182">
        <v>86</v>
      </c>
      <c r="D222" s="182" t="s">
        <v>1781</v>
      </c>
      <c r="E222" s="183" t="s">
        <v>1400</v>
      </c>
      <c r="F222" s="184" t="s">
        <v>1782</v>
      </c>
      <c r="G222" s="185" t="s">
        <v>577</v>
      </c>
      <c r="H222" s="186">
        <v>45</v>
      </c>
      <c r="I222" s="187"/>
      <c r="J222" s="187"/>
      <c r="K222" s="186"/>
    </row>
    <row r="223" spans="3:11" ht="18" customHeight="1">
      <c r="C223" s="182">
        <v>87</v>
      </c>
      <c r="D223" s="182" t="s">
        <v>1781</v>
      </c>
      <c r="E223" s="183" t="s">
        <v>1949</v>
      </c>
      <c r="F223" s="184" t="s">
        <v>1950</v>
      </c>
      <c r="G223" s="185" t="s">
        <v>87</v>
      </c>
      <c r="H223" s="186">
        <v>1</v>
      </c>
      <c r="I223" s="187"/>
      <c r="J223" s="187"/>
      <c r="K223" s="186"/>
    </row>
    <row r="224" spans="3:11" ht="18" customHeight="1">
      <c r="C224" s="182">
        <v>88</v>
      </c>
      <c r="D224" s="182" t="s">
        <v>1781</v>
      </c>
      <c r="E224" s="183" t="s">
        <v>1951</v>
      </c>
      <c r="F224" s="184" t="s">
        <v>1952</v>
      </c>
      <c r="G224" s="185" t="s">
        <v>87</v>
      </c>
      <c r="H224" s="186">
        <v>1</v>
      </c>
      <c r="I224" s="187"/>
      <c r="J224" s="187"/>
      <c r="K224" s="186"/>
    </row>
    <row r="225" spans="3:11" ht="18" customHeight="1">
      <c r="C225" s="182">
        <v>89</v>
      </c>
      <c r="D225" s="182" t="s">
        <v>1781</v>
      </c>
      <c r="E225" s="183" t="s">
        <v>1953</v>
      </c>
      <c r="F225" s="184" t="s">
        <v>1954</v>
      </c>
      <c r="G225" s="185" t="s">
        <v>577</v>
      </c>
      <c r="H225" s="186">
        <v>35</v>
      </c>
      <c r="I225" s="187"/>
      <c r="J225" s="187"/>
      <c r="K225" s="186"/>
    </row>
    <row r="226" spans="3:11" ht="18" customHeight="1">
      <c r="C226" s="182">
        <v>90</v>
      </c>
      <c r="D226" s="182" t="s">
        <v>1781</v>
      </c>
      <c r="E226" s="183" t="s">
        <v>1955</v>
      </c>
      <c r="F226" s="184" t="s">
        <v>1956</v>
      </c>
      <c r="G226" s="185" t="s">
        <v>577</v>
      </c>
      <c r="H226" s="186">
        <v>45</v>
      </c>
      <c r="I226" s="187"/>
      <c r="J226" s="187"/>
      <c r="K226" s="186"/>
    </row>
    <row r="227" spans="3:11" ht="18" customHeight="1">
      <c r="C227" s="182">
        <v>91</v>
      </c>
      <c r="D227" s="182" t="s">
        <v>1781</v>
      </c>
      <c r="E227" s="183" t="s">
        <v>1957</v>
      </c>
      <c r="F227" s="184" t="s">
        <v>1958</v>
      </c>
      <c r="G227" s="185" t="s">
        <v>577</v>
      </c>
      <c r="H227" s="186">
        <v>15</v>
      </c>
      <c r="I227" s="187"/>
      <c r="J227" s="187"/>
      <c r="K227" s="186"/>
    </row>
    <row r="228" spans="3:11" ht="18" customHeight="1">
      <c r="C228" s="182">
        <v>92</v>
      </c>
      <c r="D228" s="182" t="s">
        <v>1781</v>
      </c>
      <c r="E228" s="183" t="s">
        <v>1959</v>
      </c>
      <c r="F228" s="184" t="s">
        <v>1960</v>
      </c>
      <c r="G228" s="185" t="s">
        <v>87</v>
      </c>
      <c r="H228" s="186">
        <v>1</v>
      </c>
      <c r="I228" s="187"/>
      <c r="J228" s="187"/>
      <c r="K228" s="186"/>
    </row>
    <row r="229" spans="3:11" ht="18" customHeight="1">
      <c r="C229" s="182">
        <v>93</v>
      </c>
      <c r="D229" s="182" t="s">
        <v>1781</v>
      </c>
      <c r="E229" s="183" t="s">
        <v>1961</v>
      </c>
      <c r="F229" s="184" t="s">
        <v>1962</v>
      </c>
      <c r="G229" s="185" t="s">
        <v>87</v>
      </c>
      <c r="H229" s="186">
        <v>1</v>
      </c>
      <c r="I229" s="187"/>
      <c r="J229" s="187"/>
      <c r="K229" s="186"/>
    </row>
    <row r="230" spans="3:11" ht="12">
      <c r="C230" s="182"/>
      <c r="D230" s="182"/>
      <c r="E230" s="183"/>
      <c r="F230" s="283" t="s">
        <v>1784</v>
      </c>
      <c r="G230" s="185"/>
      <c r="H230" s="186"/>
      <c r="I230" s="187"/>
      <c r="J230" s="187"/>
      <c r="K230" s="186"/>
    </row>
  </sheetData>
  <sheetProtection/>
  <autoFilter ref="C132:L139"/>
  <mergeCells count="17">
    <mergeCell ref="E121:H121"/>
    <mergeCell ref="E29:H29"/>
    <mergeCell ref="M2:Z2"/>
    <mergeCell ref="E7:H7"/>
    <mergeCell ref="E9:H9"/>
    <mergeCell ref="E11:H11"/>
    <mergeCell ref="E20:H20"/>
    <mergeCell ref="E123:H123"/>
    <mergeCell ref="E125:H125"/>
    <mergeCell ref="E85:H85"/>
    <mergeCell ref="E87:H87"/>
    <mergeCell ref="E89:H89"/>
    <mergeCell ref="D105:F105"/>
    <mergeCell ref="D106:F106"/>
    <mergeCell ref="D107:F107"/>
    <mergeCell ref="D108:F108"/>
    <mergeCell ref="D109:F10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132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" customHeight="1">
      <c r="B8" s="18"/>
      <c r="D8" s="25" t="s">
        <v>149</v>
      </c>
      <c r="M8" s="18"/>
    </row>
    <row r="9" spans="2:13" s="1" customFormat="1" ht="16.5" customHeight="1">
      <c r="B9" s="32"/>
      <c r="E9" s="278" t="s">
        <v>1047</v>
      </c>
      <c r="F9" s="281"/>
      <c r="G9" s="281"/>
      <c r="H9" s="281"/>
      <c r="I9" s="110"/>
      <c r="J9" s="110"/>
      <c r="M9" s="32"/>
    </row>
    <row r="10" spans="2:13" s="1" customFormat="1" ht="12" customHeight="1">
      <c r="B10" s="32"/>
      <c r="D10" s="25" t="s">
        <v>151</v>
      </c>
      <c r="I10" s="110"/>
      <c r="J10" s="110"/>
      <c r="M10" s="32"/>
    </row>
    <row r="11" spans="2:13" s="1" customFormat="1" ht="36.75" customHeight="1">
      <c r="B11" s="32"/>
      <c r="E11" s="239" t="s">
        <v>1413</v>
      </c>
      <c r="F11" s="281"/>
      <c r="G11" s="281"/>
      <c r="H11" s="281"/>
      <c r="I11" s="110"/>
      <c r="J11" s="110"/>
      <c r="M11" s="32"/>
    </row>
    <row r="12" spans="2:13" s="1" customFormat="1" ht="11.25">
      <c r="B12" s="32"/>
      <c r="I12" s="110"/>
      <c r="J12" s="110"/>
      <c r="M12" s="32"/>
    </row>
    <row r="13" spans="2:13" s="1" customFormat="1" ht="12" customHeight="1">
      <c r="B13" s="32"/>
      <c r="D13" s="25" t="s">
        <v>17</v>
      </c>
      <c r="F13" s="23" t="s">
        <v>1</v>
      </c>
      <c r="I13" s="111" t="s">
        <v>18</v>
      </c>
      <c r="J13" s="112" t="s">
        <v>1</v>
      </c>
      <c r="M13" s="32"/>
    </row>
    <row r="14" spans="2:13" s="1" customFormat="1" ht="12" customHeight="1">
      <c r="B14" s="32"/>
      <c r="D14" s="25" t="s">
        <v>19</v>
      </c>
      <c r="F14" s="23" t="s">
        <v>20</v>
      </c>
      <c r="I14" s="111" t="s">
        <v>21</v>
      </c>
      <c r="J14" s="113" t="str">
        <f>'Rekapitulácia stavby'!AN8</f>
        <v>29. 11. 2018</v>
      </c>
      <c r="M14" s="32"/>
    </row>
    <row r="15" spans="2:13" s="1" customFormat="1" ht="10.5" customHeight="1">
      <c r="B15" s="32"/>
      <c r="I15" s="110"/>
      <c r="J15" s="110"/>
      <c r="M15" s="32"/>
    </row>
    <row r="16" spans="2:13" s="1" customFormat="1" ht="12" customHeight="1">
      <c r="B16" s="32"/>
      <c r="D16" s="25" t="s">
        <v>23</v>
      </c>
      <c r="I16" s="111" t="s">
        <v>24</v>
      </c>
      <c r="J16" s="112">
        <f>IF('Rekapitulácia stavby'!AN10="","",'Rekapitulácia stavby'!AN10)</f>
      </c>
      <c r="M16" s="32"/>
    </row>
    <row r="17" spans="2:13" s="1" customFormat="1" ht="18" customHeight="1">
      <c r="B17" s="32"/>
      <c r="E17" s="23" t="str">
        <f>IF('Rekapitulácia stavby'!E11="","",'Rekapitulácia stavby'!E11)</f>
        <v> </v>
      </c>
      <c r="I17" s="111" t="s">
        <v>26</v>
      </c>
      <c r="J17" s="112">
        <f>IF('Rekapitulácia stavby'!AN11="","",'Rekapitulácia stavby'!AN11)</f>
      </c>
      <c r="M17" s="32"/>
    </row>
    <row r="18" spans="2:13" s="1" customFormat="1" ht="6.75" customHeight="1">
      <c r="B18" s="32"/>
      <c r="I18" s="110"/>
      <c r="J18" s="110"/>
      <c r="M18" s="32"/>
    </row>
    <row r="19" spans="2:13" s="1" customFormat="1" ht="12" customHeight="1">
      <c r="B19" s="32"/>
      <c r="D19" s="25" t="s">
        <v>27</v>
      </c>
      <c r="I19" s="111" t="s">
        <v>24</v>
      </c>
      <c r="J19" s="26" t="str">
        <f>'Rekapitulácia stavby'!AN13</f>
        <v>Vyplň údaj</v>
      </c>
      <c r="M19" s="32"/>
    </row>
    <row r="20" spans="2:13" s="1" customFormat="1" ht="18" customHeight="1">
      <c r="B20" s="32"/>
      <c r="E20" s="282" t="str">
        <f>'Rekapitulácia stavby'!E14</f>
        <v>Vyplň údaj</v>
      </c>
      <c r="F20" s="251"/>
      <c r="G20" s="251"/>
      <c r="H20" s="251"/>
      <c r="I20" s="111" t="s">
        <v>26</v>
      </c>
      <c r="J20" s="26" t="str">
        <f>'Rekapitulácia stavby'!AN14</f>
        <v>Vyplň údaj</v>
      </c>
      <c r="M20" s="32"/>
    </row>
    <row r="21" spans="2:13" s="1" customFormat="1" ht="6.75" customHeight="1">
      <c r="B21" s="32"/>
      <c r="I21" s="110"/>
      <c r="J21" s="110"/>
      <c r="M21" s="32"/>
    </row>
    <row r="22" spans="2:13" s="1" customFormat="1" ht="12" customHeight="1">
      <c r="B22" s="32"/>
      <c r="D22" s="25" t="s">
        <v>29</v>
      </c>
      <c r="I22" s="111" t="s">
        <v>24</v>
      </c>
      <c r="J22" s="112" t="s">
        <v>1</v>
      </c>
      <c r="M22" s="32"/>
    </row>
    <row r="23" spans="2:13" s="1" customFormat="1" ht="18" customHeight="1">
      <c r="B23" s="32"/>
      <c r="E23" s="23" t="s">
        <v>30</v>
      </c>
      <c r="I23" s="111" t="s">
        <v>26</v>
      </c>
      <c r="J23" s="112" t="s">
        <v>1</v>
      </c>
      <c r="M23" s="32"/>
    </row>
    <row r="24" spans="2:13" s="1" customFormat="1" ht="6.75" customHeight="1">
      <c r="B24" s="32"/>
      <c r="I24" s="110"/>
      <c r="J24" s="110"/>
      <c r="M24" s="32"/>
    </row>
    <row r="25" spans="2:13" s="1" customFormat="1" ht="12" customHeight="1">
      <c r="B25" s="32"/>
      <c r="D25" s="25" t="s">
        <v>32</v>
      </c>
      <c r="I25" s="111" t="s">
        <v>24</v>
      </c>
      <c r="J25" s="112">
        <f>IF('Rekapitulácia stavby'!AN19="","",'Rekapitulácia stavby'!AN19)</f>
      </c>
      <c r="M25" s="32"/>
    </row>
    <row r="26" spans="2:13" s="1" customFormat="1" ht="18" customHeight="1">
      <c r="B26" s="32"/>
      <c r="E26" s="23" t="str">
        <f>IF('Rekapitulácia stavby'!E20="","",'Rekapitulácia stavby'!E20)</f>
        <v> </v>
      </c>
      <c r="I26" s="111" t="s">
        <v>26</v>
      </c>
      <c r="J26" s="112">
        <f>IF('Rekapitulácia stavby'!AN20="","",'Rekapitulácia stavby'!AN20)</f>
      </c>
      <c r="M26" s="32"/>
    </row>
    <row r="27" spans="2:13" s="1" customFormat="1" ht="6.75" customHeight="1">
      <c r="B27" s="32"/>
      <c r="I27" s="110"/>
      <c r="J27" s="110"/>
      <c r="M27" s="32"/>
    </row>
    <row r="28" spans="2:13" s="1" customFormat="1" ht="12" customHeight="1">
      <c r="B28" s="32"/>
      <c r="D28" s="25" t="s">
        <v>33</v>
      </c>
      <c r="I28" s="110"/>
      <c r="J28" s="110"/>
      <c r="M28" s="32"/>
    </row>
    <row r="29" spans="2:13" s="7" customFormat="1" ht="16.5" customHeight="1">
      <c r="B29" s="114"/>
      <c r="E29" s="255" t="s">
        <v>1</v>
      </c>
      <c r="F29" s="255"/>
      <c r="G29" s="255"/>
      <c r="H29" s="255"/>
      <c r="I29" s="115"/>
      <c r="J29" s="115"/>
      <c r="M29" s="114"/>
    </row>
    <row r="30" spans="2:13" s="1" customFormat="1" ht="6.75" customHeight="1">
      <c r="B30" s="32"/>
      <c r="I30" s="110"/>
      <c r="J30" s="110"/>
      <c r="M30" s="32"/>
    </row>
    <row r="31" spans="2:13" s="1" customFormat="1" ht="6.75" customHeight="1">
      <c r="B31" s="32"/>
      <c r="D31" s="52"/>
      <c r="E31" s="52"/>
      <c r="F31" s="52"/>
      <c r="G31" s="52"/>
      <c r="H31" s="52"/>
      <c r="I31" s="116"/>
      <c r="J31" s="116"/>
      <c r="K31" s="52"/>
      <c r="L31" s="52"/>
      <c r="M31" s="32"/>
    </row>
    <row r="32" spans="2:13" s="1" customFormat="1" ht="14.25" customHeight="1">
      <c r="B32" s="32"/>
      <c r="D32" s="23" t="s">
        <v>155</v>
      </c>
      <c r="I32" s="110"/>
      <c r="J32" s="110"/>
      <c r="K32" s="30">
        <f>K98</f>
        <v>0</v>
      </c>
      <c r="M32" s="32"/>
    </row>
    <row r="33" spans="2:13" s="1" customFormat="1" ht="12.75">
      <c r="B33" s="32"/>
      <c r="E33" s="25" t="s">
        <v>35</v>
      </c>
      <c r="I33" s="110"/>
      <c r="J33" s="110"/>
      <c r="K33" s="117">
        <f>I98</f>
        <v>0</v>
      </c>
      <c r="M33" s="32"/>
    </row>
    <row r="34" spans="2:13" s="1" customFormat="1" ht="12.75">
      <c r="B34" s="32"/>
      <c r="E34" s="25" t="s">
        <v>36</v>
      </c>
      <c r="I34" s="110"/>
      <c r="J34" s="110"/>
      <c r="K34" s="117">
        <f>J98</f>
        <v>0</v>
      </c>
      <c r="M34" s="32"/>
    </row>
    <row r="35" spans="2:13" s="1" customFormat="1" ht="14.25" customHeight="1">
      <c r="B35" s="32"/>
      <c r="D35" s="29" t="s">
        <v>142</v>
      </c>
      <c r="I35" s="110"/>
      <c r="J35" s="110"/>
      <c r="K35" s="30">
        <f>K110</f>
        <v>0</v>
      </c>
      <c r="M35" s="32"/>
    </row>
    <row r="36" spans="2:13" s="1" customFormat="1" ht="24.75" customHeight="1">
      <c r="B36" s="32"/>
      <c r="D36" s="118" t="s">
        <v>38</v>
      </c>
      <c r="I36" s="110"/>
      <c r="J36" s="110"/>
      <c r="K36" s="65">
        <f>ROUND(K32+K35,2)</f>
        <v>0</v>
      </c>
      <c r="M36" s="32"/>
    </row>
    <row r="37" spans="2:13" s="1" customFormat="1" ht="6.75" customHeight="1">
      <c r="B37" s="32"/>
      <c r="D37" s="52"/>
      <c r="E37" s="52"/>
      <c r="F37" s="52"/>
      <c r="G37" s="52"/>
      <c r="H37" s="52"/>
      <c r="I37" s="116"/>
      <c r="J37" s="116"/>
      <c r="K37" s="52"/>
      <c r="L37" s="52"/>
      <c r="M37" s="32"/>
    </row>
    <row r="38" spans="2:13" s="1" customFormat="1" ht="14.25" customHeight="1">
      <c r="B38" s="32"/>
      <c r="F38" s="35" t="s">
        <v>40</v>
      </c>
      <c r="I38" s="119" t="s">
        <v>39</v>
      </c>
      <c r="J38" s="110"/>
      <c r="K38" s="35" t="s">
        <v>41</v>
      </c>
      <c r="M38" s="32"/>
    </row>
    <row r="39" spans="2:13" s="1" customFormat="1" ht="14.25" customHeight="1">
      <c r="B39" s="32"/>
      <c r="D39" s="109" t="s">
        <v>42</v>
      </c>
      <c r="E39" s="25" t="s">
        <v>43</v>
      </c>
      <c r="F39" s="117">
        <f>ROUND((SUM(BE110:BE117)+SUM(BE139:BE220)),2)</f>
        <v>0</v>
      </c>
      <c r="I39" s="120">
        <v>0.2</v>
      </c>
      <c r="J39" s="110"/>
      <c r="K39" s="117">
        <f>ROUND(((SUM(BE110:BE117)+SUM(BE139:BE220))*I39),2)</f>
        <v>0</v>
      </c>
      <c r="M39" s="32"/>
    </row>
    <row r="40" spans="2:13" s="1" customFormat="1" ht="14.25" customHeight="1">
      <c r="B40" s="32"/>
      <c r="E40" s="25" t="s">
        <v>44</v>
      </c>
      <c r="F40" s="117">
        <f>ROUND((SUM(BF110:BF117)+SUM(BF139:BF220)),2)</f>
        <v>0</v>
      </c>
      <c r="I40" s="120">
        <v>0.2</v>
      </c>
      <c r="J40" s="110"/>
      <c r="K40" s="117">
        <f>ROUND(((SUM(BF110:BF117)+SUM(BF139:BF220))*I40),2)</f>
        <v>0</v>
      </c>
      <c r="M40" s="32"/>
    </row>
    <row r="41" spans="2:13" s="1" customFormat="1" ht="14.25" customHeight="1" hidden="1">
      <c r="B41" s="32"/>
      <c r="E41" s="25" t="s">
        <v>45</v>
      </c>
      <c r="F41" s="117">
        <f>ROUND((SUM(BG110:BG117)+SUM(BG139:BG220)),2)</f>
        <v>0</v>
      </c>
      <c r="I41" s="120">
        <v>0.2</v>
      </c>
      <c r="J41" s="110"/>
      <c r="K41" s="117">
        <f>0</f>
        <v>0</v>
      </c>
      <c r="M41" s="32"/>
    </row>
    <row r="42" spans="2:13" s="1" customFormat="1" ht="14.25" customHeight="1" hidden="1">
      <c r="B42" s="32"/>
      <c r="E42" s="25" t="s">
        <v>46</v>
      </c>
      <c r="F42" s="117">
        <f>ROUND((SUM(BH110:BH117)+SUM(BH139:BH220)),2)</f>
        <v>0</v>
      </c>
      <c r="I42" s="120">
        <v>0.2</v>
      </c>
      <c r="J42" s="110"/>
      <c r="K42" s="117">
        <f>0</f>
        <v>0</v>
      </c>
      <c r="M42" s="32"/>
    </row>
    <row r="43" spans="2:13" s="1" customFormat="1" ht="14.25" customHeight="1" hidden="1">
      <c r="B43" s="32"/>
      <c r="E43" s="25" t="s">
        <v>47</v>
      </c>
      <c r="F43" s="117">
        <f>ROUND((SUM(BI110:BI117)+SUM(BI139:BI220)),2)</f>
        <v>0</v>
      </c>
      <c r="I43" s="120">
        <v>0</v>
      </c>
      <c r="J43" s="110"/>
      <c r="K43" s="117">
        <f>0</f>
        <v>0</v>
      </c>
      <c r="M43" s="32"/>
    </row>
    <row r="44" spans="2:13" s="1" customFormat="1" ht="6.75" customHeight="1">
      <c r="B44" s="32"/>
      <c r="I44" s="110"/>
      <c r="J44" s="110"/>
      <c r="M44" s="32"/>
    </row>
    <row r="45" spans="2:13" s="1" customFormat="1" ht="24.75" customHeight="1">
      <c r="B45" s="32"/>
      <c r="C45" s="104"/>
      <c r="D45" s="121" t="s">
        <v>48</v>
      </c>
      <c r="E45" s="56"/>
      <c r="F45" s="56"/>
      <c r="G45" s="122" t="s">
        <v>49</v>
      </c>
      <c r="H45" s="123" t="s">
        <v>50</v>
      </c>
      <c r="I45" s="124"/>
      <c r="J45" s="124"/>
      <c r="K45" s="125">
        <f>SUM(K36:K43)</f>
        <v>0</v>
      </c>
      <c r="L45" s="126"/>
      <c r="M45" s="32"/>
    </row>
    <row r="46" spans="2:13" s="1" customFormat="1" ht="14.25" customHeight="1">
      <c r="B46" s="32"/>
      <c r="I46" s="110"/>
      <c r="J46" s="110"/>
      <c r="M46" s="32"/>
    </row>
    <row r="47" spans="2:13" ht="14.25" customHeight="1">
      <c r="B47" s="18"/>
      <c r="M47" s="18"/>
    </row>
    <row r="48" spans="2:13" ht="14.25" customHeight="1">
      <c r="B48" s="18"/>
      <c r="M48" s="18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s="1" customFormat="1" ht="16.5" customHeight="1">
      <c r="B87" s="32"/>
      <c r="E87" s="278" t="s">
        <v>1047</v>
      </c>
      <c r="F87" s="281"/>
      <c r="G87" s="281"/>
      <c r="H87" s="281"/>
      <c r="I87" s="110"/>
      <c r="J87" s="110"/>
      <c r="M87" s="32"/>
    </row>
    <row r="88" spans="2:13" s="1" customFormat="1" ht="12" customHeight="1">
      <c r="B88" s="32"/>
      <c r="C88" s="25" t="s">
        <v>151</v>
      </c>
      <c r="I88" s="110"/>
      <c r="J88" s="110"/>
      <c r="M88" s="32"/>
    </row>
    <row r="89" spans="2:13" s="1" customFormat="1" ht="16.5" customHeight="1">
      <c r="B89" s="32"/>
      <c r="E89" s="239" t="str">
        <f>E11</f>
        <v>05 - Úprava jestvujúcich rozvodov vody a kanalizácie pre novú kotolňu-III. etapa</v>
      </c>
      <c r="F89" s="281"/>
      <c r="G89" s="281"/>
      <c r="H89" s="281"/>
      <c r="I89" s="110"/>
      <c r="J89" s="110"/>
      <c r="M89" s="32"/>
    </row>
    <row r="90" spans="2:13" s="1" customFormat="1" ht="6.75" customHeight="1">
      <c r="B90" s="32"/>
      <c r="I90" s="110"/>
      <c r="J90" s="110"/>
      <c r="M90" s="32"/>
    </row>
    <row r="91" spans="2:13" s="1" customFormat="1" ht="12" customHeight="1">
      <c r="B91" s="32"/>
      <c r="C91" s="25" t="s">
        <v>19</v>
      </c>
      <c r="F91" s="23" t="str">
        <f>F14</f>
        <v>R. Sobota</v>
      </c>
      <c r="I91" s="111" t="s">
        <v>21</v>
      </c>
      <c r="J91" s="113" t="str">
        <f>IF(J14="","",J14)</f>
        <v>29. 11. 2018</v>
      </c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42.75" customHeight="1">
      <c r="B93" s="32"/>
      <c r="C93" s="25" t="s">
        <v>23</v>
      </c>
      <c r="F93" s="23" t="str">
        <f>E17</f>
        <v> </v>
      </c>
      <c r="I93" s="111" t="s">
        <v>29</v>
      </c>
      <c r="J93" s="133" t="str">
        <f>E23</f>
        <v>Ján Cirák, Gemerterm-projekcia s.r.o.</v>
      </c>
      <c r="M93" s="32"/>
    </row>
    <row r="94" spans="2:13" s="1" customFormat="1" ht="15" customHeight="1">
      <c r="B94" s="32"/>
      <c r="C94" s="25" t="s">
        <v>27</v>
      </c>
      <c r="F94" s="23" t="str">
        <f>IF(E20="","",E20)</f>
        <v>Vyplň údaj</v>
      </c>
      <c r="I94" s="111" t="s">
        <v>32</v>
      </c>
      <c r="J94" s="133" t="str">
        <f>E26</f>
        <v> </v>
      </c>
      <c r="M94" s="32"/>
    </row>
    <row r="95" spans="2:13" s="1" customFormat="1" ht="9.75" customHeight="1">
      <c r="B95" s="32"/>
      <c r="I95" s="110"/>
      <c r="J95" s="110"/>
      <c r="M95" s="32"/>
    </row>
    <row r="96" spans="2:13" s="1" customFormat="1" ht="29.25" customHeight="1">
      <c r="B96" s="32"/>
      <c r="C96" s="134" t="s">
        <v>157</v>
      </c>
      <c r="D96" s="104"/>
      <c r="E96" s="104"/>
      <c r="F96" s="104"/>
      <c r="G96" s="104"/>
      <c r="H96" s="104"/>
      <c r="I96" s="135" t="s">
        <v>158</v>
      </c>
      <c r="J96" s="135" t="s">
        <v>159</v>
      </c>
      <c r="K96" s="136" t="s">
        <v>160</v>
      </c>
      <c r="L96" s="104"/>
      <c r="M96" s="32"/>
    </row>
    <row r="97" spans="2:13" s="1" customFormat="1" ht="9.75" customHeight="1">
      <c r="B97" s="32"/>
      <c r="I97" s="110"/>
      <c r="J97" s="110"/>
      <c r="M97" s="32"/>
    </row>
    <row r="98" spans="2:47" s="1" customFormat="1" ht="22.5" customHeight="1">
      <c r="B98" s="32"/>
      <c r="C98" s="137" t="s">
        <v>161</v>
      </c>
      <c r="I98" s="138">
        <f aca="true" t="shared" si="0" ref="I98:J100">Q139</f>
        <v>0</v>
      </c>
      <c r="J98" s="138">
        <f t="shared" si="0"/>
        <v>0</v>
      </c>
      <c r="K98" s="65">
        <f>K139</f>
        <v>0</v>
      </c>
      <c r="M98" s="32"/>
      <c r="AU98" s="15" t="s">
        <v>162</v>
      </c>
    </row>
    <row r="99" spans="2:13" s="8" customFormat="1" ht="24.75" customHeight="1">
      <c r="B99" s="139"/>
      <c r="D99" s="140" t="s">
        <v>163</v>
      </c>
      <c r="E99" s="141"/>
      <c r="F99" s="141"/>
      <c r="G99" s="141"/>
      <c r="H99" s="141"/>
      <c r="I99" s="142">
        <f t="shared" si="0"/>
        <v>0</v>
      </c>
      <c r="J99" s="142">
        <f t="shared" si="0"/>
        <v>0</v>
      </c>
      <c r="K99" s="143">
        <f>K140</f>
        <v>0</v>
      </c>
      <c r="M99" s="139"/>
    </row>
    <row r="100" spans="2:13" s="9" customFormat="1" ht="19.5" customHeight="1">
      <c r="B100" s="144"/>
      <c r="D100" s="145" t="s">
        <v>1414</v>
      </c>
      <c r="E100" s="146"/>
      <c r="F100" s="146"/>
      <c r="G100" s="146"/>
      <c r="H100" s="146"/>
      <c r="I100" s="147">
        <f t="shared" si="0"/>
        <v>0</v>
      </c>
      <c r="J100" s="147">
        <f t="shared" si="0"/>
        <v>0</v>
      </c>
      <c r="K100" s="148">
        <f>K141</f>
        <v>0</v>
      </c>
      <c r="M100" s="144"/>
    </row>
    <row r="101" spans="2:13" s="9" customFormat="1" ht="19.5" customHeight="1">
      <c r="B101" s="144"/>
      <c r="D101" s="145" t="s">
        <v>272</v>
      </c>
      <c r="E101" s="146"/>
      <c r="F101" s="146"/>
      <c r="G101" s="146"/>
      <c r="H101" s="146"/>
      <c r="I101" s="147">
        <f>Q152</f>
        <v>0</v>
      </c>
      <c r="J101" s="147">
        <f>R152</f>
        <v>0</v>
      </c>
      <c r="K101" s="148">
        <f>K152</f>
        <v>0</v>
      </c>
      <c r="M101" s="144"/>
    </row>
    <row r="102" spans="2:13" s="9" customFormat="1" ht="19.5" customHeight="1">
      <c r="B102" s="144"/>
      <c r="D102" s="145" t="s">
        <v>164</v>
      </c>
      <c r="E102" s="146"/>
      <c r="F102" s="146"/>
      <c r="G102" s="146"/>
      <c r="H102" s="146"/>
      <c r="I102" s="147">
        <f>Q155</f>
        <v>0</v>
      </c>
      <c r="J102" s="147">
        <f>R155</f>
        <v>0</v>
      </c>
      <c r="K102" s="148">
        <f>K155</f>
        <v>0</v>
      </c>
      <c r="M102" s="144"/>
    </row>
    <row r="103" spans="2:13" s="8" customFormat="1" ht="24.75" customHeight="1">
      <c r="B103" s="139"/>
      <c r="D103" s="140" t="s">
        <v>165</v>
      </c>
      <c r="E103" s="141"/>
      <c r="F103" s="141"/>
      <c r="G103" s="141"/>
      <c r="H103" s="141"/>
      <c r="I103" s="142">
        <f>Q173</f>
        <v>0</v>
      </c>
      <c r="J103" s="142">
        <f>R173</f>
        <v>0</v>
      </c>
      <c r="K103" s="143">
        <f>K173</f>
        <v>0</v>
      </c>
      <c r="M103" s="139"/>
    </row>
    <row r="104" spans="2:13" s="9" customFormat="1" ht="19.5" customHeight="1">
      <c r="B104" s="144"/>
      <c r="D104" s="145" t="s">
        <v>273</v>
      </c>
      <c r="E104" s="146"/>
      <c r="F104" s="146"/>
      <c r="G104" s="146"/>
      <c r="H104" s="146"/>
      <c r="I104" s="147">
        <f>Q174</f>
        <v>0</v>
      </c>
      <c r="J104" s="147">
        <f>R174</f>
        <v>0</v>
      </c>
      <c r="K104" s="148">
        <f>K174</f>
        <v>0</v>
      </c>
      <c r="M104" s="144"/>
    </row>
    <row r="105" spans="2:13" s="9" customFormat="1" ht="19.5" customHeight="1">
      <c r="B105" s="144"/>
      <c r="D105" s="145" t="s">
        <v>1415</v>
      </c>
      <c r="E105" s="146"/>
      <c r="F105" s="146"/>
      <c r="G105" s="146"/>
      <c r="H105" s="146"/>
      <c r="I105" s="147">
        <f>Q179</f>
        <v>0</v>
      </c>
      <c r="J105" s="147">
        <f>R179</f>
        <v>0</v>
      </c>
      <c r="K105" s="148">
        <f>K179</f>
        <v>0</v>
      </c>
      <c r="M105" s="144"/>
    </row>
    <row r="106" spans="2:13" s="9" customFormat="1" ht="19.5" customHeight="1">
      <c r="B106" s="144"/>
      <c r="D106" s="145" t="s">
        <v>683</v>
      </c>
      <c r="E106" s="146"/>
      <c r="F106" s="146"/>
      <c r="G106" s="146"/>
      <c r="H106" s="146"/>
      <c r="I106" s="147">
        <f>Q209</f>
        <v>0</v>
      </c>
      <c r="J106" s="147">
        <f>R209</f>
        <v>0</v>
      </c>
      <c r="K106" s="148">
        <f>K209</f>
        <v>0</v>
      </c>
      <c r="M106" s="144"/>
    </row>
    <row r="107" spans="2:13" s="9" customFormat="1" ht="19.5" customHeight="1">
      <c r="B107" s="144"/>
      <c r="D107" s="145" t="s">
        <v>1416</v>
      </c>
      <c r="E107" s="146"/>
      <c r="F107" s="146"/>
      <c r="G107" s="146"/>
      <c r="H107" s="146"/>
      <c r="I107" s="147">
        <f>Q217</f>
        <v>0</v>
      </c>
      <c r="J107" s="147">
        <f>R217</f>
        <v>0</v>
      </c>
      <c r="K107" s="148">
        <f>K217</f>
        <v>0</v>
      </c>
      <c r="M107" s="144"/>
    </row>
    <row r="108" spans="2:13" s="1" customFormat="1" ht="21.75" customHeight="1">
      <c r="B108" s="32"/>
      <c r="I108" s="110"/>
      <c r="J108" s="110"/>
      <c r="M108" s="32"/>
    </row>
    <row r="109" spans="2:13" s="1" customFormat="1" ht="6.75" customHeight="1">
      <c r="B109" s="32"/>
      <c r="I109" s="110"/>
      <c r="J109" s="110"/>
      <c r="M109" s="32"/>
    </row>
    <row r="110" spans="2:15" s="1" customFormat="1" ht="29.25" customHeight="1">
      <c r="B110" s="32"/>
      <c r="C110" s="137" t="s">
        <v>169</v>
      </c>
      <c r="I110" s="110"/>
      <c r="J110" s="110"/>
      <c r="K110" s="149">
        <f>ROUND(K111+K112+K113+K114+K115+K116,2)</f>
        <v>0</v>
      </c>
      <c r="M110" s="32"/>
      <c r="O110" s="150" t="s">
        <v>42</v>
      </c>
    </row>
    <row r="111" spans="2:65" s="1" customFormat="1" ht="18" customHeight="1">
      <c r="B111" s="151"/>
      <c r="C111" s="110"/>
      <c r="D111" s="272" t="s">
        <v>170</v>
      </c>
      <c r="E111" s="277"/>
      <c r="F111" s="277"/>
      <c r="G111" s="110"/>
      <c r="H111" s="110"/>
      <c r="I111" s="110"/>
      <c r="J111" s="110"/>
      <c r="K111" s="97">
        <v>0</v>
      </c>
      <c r="L111" s="110"/>
      <c r="M111" s="151"/>
      <c r="N111" s="110"/>
      <c r="O111" s="153" t="s">
        <v>44</v>
      </c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54" t="s">
        <v>171</v>
      </c>
      <c r="AZ111" s="110"/>
      <c r="BA111" s="110"/>
      <c r="BB111" s="110"/>
      <c r="BC111" s="110"/>
      <c r="BD111" s="110"/>
      <c r="BE111" s="155">
        <f aca="true" t="shared" si="1" ref="BE111:BE116">IF(O111="základná",K111,0)</f>
        <v>0</v>
      </c>
      <c r="BF111" s="155">
        <f aca="true" t="shared" si="2" ref="BF111:BF116">IF(O111="znížená",K111,0)</f>
        <v>0</v>
      </c>
      <c r="BG111" s="155">
        <f aca="true" t="shared" si="3" ref="BG111:BG116">IF(O111="zákl. prenesená",K111,0)</f>
        <v>0</v>
      </c>
      <c r="BH111" s="155">
        <f aca="true" t="shared" si="4" ref="BH111:BH116">IF(O111="zníž. prenesená",K111,0)</f>
        <v>0</v>
      </c>
      <c r="BI111" s="155">
        <f aca="true" t="shared" si="5" ref="BI111:BI116">IF(O111="nulová",K111,0)</f>
        <v>0</v>
      </c>
      <c r="BJ111" s="154" t="s">
        <v>92</v>
      </c>
      <c r="BK111" s="110"/>
      <c r="BL111" s="110"/>
      <c r="BM111" s="110"/>
    </row>
    <row r="112" spans="2:65" s="1" customFormat="1" ht="18" customHeight="1">
      <c r="B112" s="151"/>
      <c r="C112" s="110"/>
      <c r="D112" s="272" t="s">
        <v>172</v>
      </c>
      <c r="E112" s="277"/>
      <c r="F112" s="277"/>
      <c r="G112" s="110"/>
      <c r="H112" s="110"/>
      <c r="I112" s="110"/>
      <c r="J112" s="110"/>
      <c r="K112" s="97">
        <v>0</v>
      </c>
      <c r="L112" s="110"/>
      <c r="M112" s="151"/>
      <c r="N112" s="110"/>
      <c r="O112" s="153" t="s">
        <v>44</v>
      </c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54" t="s">
        <v>171</v>
      </c>
      <c r="AZ112" s="110"/>
      <c r="BA112" s="110"/>
      <c r="BB112" s="110"/>
      <c r="BC112" s="110"/>
      <c r="BD112" s="110"/>
      <c r="BE112" s="155">
        <f t="shared" si="1"/>
        <v>0</v>
      </c>
      <c r="BF112" s="155">
        <f t="shared" si="2"/>
        <v>0</v>
      </c>
      <c r="BG112" s="155">
        <f t="shared" si="3"/>
        <v>0</v>
      </c>
      <c r="BH112" s="155">
        <f t="shared" si="4"/>
        <v>0</v>
      </c>
      <c r="BI112" s="155">
        <f t="shared" si="5"/>
        <v>0</v>
      </c>
      <c r="BJ112" s="154" t="s">
        <v>92</v>
      </c>
      <c r="BK112" s="110"/>
      <c r="BL112" s="110"/>
      <c r="BM112" s="110"/>
    </row>
    <row r="113" spans="2:65" s="1" customFormat="1" ht="18" customHeight="1">
      <c r="B113" s="151"/>
      <c r="C113" s="110"/>
      <c r="D113" s="272" t="s">
        <v>173</v>
      </c>
      <c r="E113" s="277"/>
      <c r="F113" s="277"/>
      <c r="G113" s="110"/>
      <c r="H113" s="110"/>
      <c r="I113" s="110"/>
      <c r="J113" s="110"/>
      <c r="K113" s="97">
        <v>0</v>
      </c>
      <c r="L113" s="110"/>
      <c r="M113" s="151"/>
      <c r="N113" s="110"/>
      <c r="O113" s="153" t="s">
        <v>44</v>
      </c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54" t="s">
        <v>171</v>
      </c>
      <c r="AZ113" s="110"/>
      <c r="BA113" s="110"/>
      <c r="BB113" s="110"/>
      <c r="BC113" s="110"/>
      <c r="BD113" s="110"/>
      <c r="BE113" s="155">
        <f t="shared" si="1"/>
        <v>0</v>
      </c>
      <c r="BF113" s="155">
        <f t="shared" si="2"/>
        <v>0</v>
      </c>
      <c r="BG113" s="155">
        <f t="shared" si="3"/>
        <v>0</v>
      </c>
      <c r="BH113" s="155">
        <f t="shared" si="4"/>
        <v>0</v>
      </c>
      <c r="BI113" s="155">
        <f t="shared" si="5"/>
        <v>0</v>
      </c>
      <c r="BJ113" s="154" t="s">
        <v>92</v>
      </c>
      <c r="BK113" s="110"/>
      <c r="BL113" s="110"/>
      <c r="BM113" s="110"/>
    </row>
    <row r="114" spans="2:65" s="1" customFormat="1" ht="18" customHeight="1">
      <c r="B114" s="151"/>
      <c r="C114" s="110"/>
      <c r="D114" s="272" t="s">
        <v>174</v>
      </c>
      <c r="E114" s="277"/>
      <c r="F114" s="277"/>
      <c r="G114" s="110"/>
      <c r="H114" s="110"/>
      <c r="I114" s="110"/>
      <c r="J114" s="110"/>
      <c r="K114" s="97">
        <v>0</v>
      </c>
      <c r="L114" s="110"/>
      <c r="M114" s="151"/>
      <c r="N114" s="110"/>
      <c r="O114" s="153" t="s">
        <v>44</v>
      </c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54" t="s">
        <v>171</v>
      </c>
      <c r="AZ114" s="110"/>
      <c r="BA114" s="110"/>
      <c r="BB114" s="110"/>
      <c r="BC114" s="110"/>
      <c r="BD114" s="110"/>
      <c r="BE114" s="155">
        <f t="shared" si="1"/>
        <v>0</v>
      </c>
      <c r="BF114" s="155">
        <f t="shared" si="2"/>
        <v>0</v>
      </c>
      <c r="BG114" s="155">
        <f t="shared" si="3"/>
        <v>0</v>
      </c>
      <c r="BH114" s="155">
        <f t="shared" si="4"/>
        <v>0</v>
      </c>
      <c r="BI114" s="155">
        <f t="shared" si="5"/>
        <v>0</v>
      </c>
      <c r="BJ114" s="154" t="s">
        <v>92</v>
      </c>
      <c r="BK114" s="110"/>
      <c r="BL114" s="110"/>
      <c r="BM114" s="110"/>
    </row>
    <row r="115" spans="2:65" s="1" customFormat="1" ht="18" customHeight="1">
      <c r="B115" s="151"/>
      <c r="C115" s="110"/>
      <c r="D115" s="272" t="s">
        <v>175</v>
      </c>
      <c r="E115" s="277"/>
      <c r="F115" s="277"/>
      <c r="G115" s="110"/>
      <c r="H115" s="110"/>
      <c r="I115" s="110"/>
      <c r="J115" s="110"/>
      <c r="K115" s="97">
        <v>0</v>
      </c>
      <c r="L115" s="110"/>
      <c r="M115" s="151"/>
      <c r="N115" s="110"/>
      <c r="O115" s="153" t="s">
        <v>44</v>
      </c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54" t="s">
        <v>171</v>
      </c>
      <c r="AZ115" s="110"/>
      <c r="BA115" s="110"/>
      <c r="BB115" s="110"/>
      <c r="BC115" s="110"/>
      <c r="BD115" s="110"/>
      <c r="BE115" s="155">
        <f t="shared" si="1"/>
        <v>0</v>
      </c>
      <c r="BF115" s="155">
        <f t="shared" si="2"/>
        <v>0</v>
      </c>
      <c r="BG115" s="155">
        <f t="shared" si="3"/>
        <v>0</v>
      </c>
      <c r="BH115" s="155">
        <f t="shared" si="4"/>
        <v>0</v>
      </c>
      <c r="BI115" s="155">
        <f t="shared" si="5"/>
        <v>0</v>
      </c>
      <c r="BJ115" s="154" t="s">
        <v>92</v>
      </c>
      <c r="BK115" s="110"/>
      <c r="BL115" s="110"/>
      <c r="BM115" s="110"/>
    </row>
    <row r="116" spans="2:65" s="1" customFormat="1" ht="18" customHeight="1">
      <c r="B116" s="151"/>
      <c r="C116" s="110"/>
      <c r="D116" s="152" t="s">
        <v>176</v>
      </c>
      <c r="E116" s="110"/>
      <c r="F116" s="110"/>
      <c r="G116" s="110"/>
      <c r="H116" s="110"/>
      <c r="I116" s="110"/>
      <c r="J116" s="110"/>
      <c r="K116" s="97">
        <f>ROUND(K32*T116,2)</f>
        <v>0</v>
      </c>
      <c r="L116" s="110"/>
      <c r="M116" s="151"/>
      <c r="N116" s="110"/>
      <c r="O116" s="153" t="s">
        <v>44</v>
      </c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54" t="s">
        <v>177</v>
      </c>
      <c r="AZ116" s="110"/>
      <c r="BA116" s="110"/>
      <c r="BB116" s="110"/>
      <c r="BC116" s="110"/>
      <c r="BD116" s="110"/>
      <c r="BE116" s="155">
        <f t="shared" si="1"/>
        <v>0</v>
      </c>
      <c r="BF116" s="155">
        <f t="shared" si="2"/>
        <v>0</v>
      </c>
      <c r="BG116" s="155">
        <f t="shared" si="3"/>
        <v>0</v>
      </c>
      <c r="BH116" s="155">
        <f t="shared" si="4"/>
        <v>0</v>
      </c>
      <c r="BI116" s="155">
        <f t="shared" si="5"/>
        <v>0</v>
      </c>
      <c r="BJ116" s="154" t="s">
        <v>92</v>
      </c>
      <c r="BK116" s="110"/>
      <c r="BL116" s="110"/>
      <c r="BM116" s="110"/>
    </row>
    <row r="117" spans="2:13" s="1" customFormat="1" ht="11.25">
      <c r="B117" s="32"/>
      <c r="I117" s="110"/>
      <c r="J117" s="110"/>
      <c r="M117" s="32"/>
    </row>
    <row r="118" spans="2:13" s="1" customFormat="1" ht="29.25" customHeight="1">
      <c r="B118" s="32"/>
      <c r="C118" s="103" t="s">
        <v>147</v>
      </c>
      <c r="D118" s="104"/>
      <c r="E118" s="104"/>
      <c r="F118" s="104"/>
      <c r="G118" s="104"/>
      <c r="H118" s="104"/>
      <c r="I118" s="156"/>
      <c r="J118" s="156"/>
      <c r="K118" s="105">
        <f>ROUND(K98+K110,2)</f>
        <v>0</v>
      </c>
      <c r="L118" s="104"/>
      <c r="M118" s="32"/>
    </row>
    <row r="119" spans="2:13" s="1" customFormat="1" ht="6.75" customHeight="1">
      <c r="B119" s="44"/>
      <c r="C119" s="45"/>
      <c r="D119" s="45"/>
      <c r="E119" s="45"/>
      <c r="F119" s="45"/>
      <c r="G119" s="45"/>
      <c r="H119" s="45"/>
      <c r="I119" s="131"/>
      <c r="J119" s="131"/>
      <c r="K119" s="45"/>
      <c r="L119" s="45"/>
      <c r="M119" s="32"/>
    </row>
    <row r="123" spans="2:13" s="1" customFormat="1" ht="6.75" customHeight="1">
      <c r="B123" s="46"/>
      <c r="C123" s="47"/>
      <c r="D123" s="47"/>
      <c r="E123" s="47"/>
      <c r="F123" s="47"/>
      <c r="G123" s="47"/>
      <c r="H123" s="47"/>
      <c r="I123" s="132"/>
      <c r="J123" s="132"/>
      <c r="K123" s="47"/>
      <c r="L123" s="47"/>
      <c r="M123" s="32"/>
    </row>
    <row r="124" spans="2:13" s="1" customFormat="1" ht="24.75" customHeight="1">
      <c r="B124" s="32"/>
      <c r="C124" s="19" t="s">
        <v>178</v>
      </c>
      <c r="I124" s="110"/>
      <c r="J124" s="110"/>
      <c r="M124" s="32"/>
    </row>
    <row r="125" spans="2:13" s="1" customFormat="1" ht="6.75" customHeight="1">
      <c r="B125" s="32"/>
      <c r="I125" s="110"/>
      <c r="J125" s="110"/>
      <c r="M125" s="32"/>
    </row>
    <row r="126" spans="2:13" s="1" customFormat="1" ht="12" customHeight="1">
      <c r="B126" s="32"/>
      <c r="C126" s="25" t="s">
        <v>15</v>
      </c>
      <c r="I126" s="110"/>
      <c r="J126" s="110"/>
      <c r="M126" s="32"/>
    </row>
    <row r="127" spans="2:13" s="1" customFormat="1" ht="16.5" customHeight="1">
      <c r="B127" s="32"/>
      <c r="E127" s="278" t="str">
        <f>E7</f>
        <v>Obchodná akadémia R. Sobota – rekonštrukcia vykurovacieho systému</v>
      </c>
      <c r="F127" s="279"/>
      <c r="G127" s="279"/>
      <c r="H127" s="279"/>
      <c r="I127" s="110"/>
      <c r="J127" s="110"/>
      <c r="M127" s="32"/>
    </row>
    <row r="128" spans="2:13" ht="12" customHeight="1">
      <c r="B128" s="18"/>
      <c r="C128" s="25" t="s">
        <v>149</v>
      </c>
      <c r="M128" s="18"/>
    </row>
    <row r="129" spans="2:13" s="1" customFormat="1" ht="16.5" customHeight="1">
      <c r="B129" s="32"/>
      <c r="E129" s="278" t="s">
        <v>1047</v>
      </c>
      <c r="F129" s="281"/>
      <c r="G129" s="281"/>
      <c r="H129" s="281"/>
      <c r="I129" s="110"/>
      <c r="J129" s="110"/>
      <c r="M129" s="32"/>
    </row>
    <row r="130" spans="2:13" s="1" customFormat="1" ht="12" customHeight="1">
      <c r="B130" s="32"/>
      <c r="C130" s="25" t="s">
        <v>151</v>
      </c>
      <c r="I130" s="110"/>
      <c r="J130" s="110"/>
      <c r="M130" s="32"/>
    </row>
    <row r="131" spans="2:13" s="1" customFormat="1" ht="16.5" customHeight="1">
      <c r="B131" s="32"/>
      <c r="E131" s="239" t="str">
        <f>E11</f>
        <v>05 - Úprava jestvujúcich rozvodov vody a kanalizácie pre novú kotolňu-III. etapa</v>
      </c>
      <c r="F131" s="281"/>
      <c r="G131" s="281"/>
      <c r="H131" s="281"/>
      <c r="I131" s="110"/>
      <c r="J131" s="110"/>
      <c r="M131" s="32"/>
    </row>
    <row r="132" spans="2:13" s="1" customFormat="1" ht="6.75" customHeight="1">
      <c r="B132" s="32"/>
      <c r="I132" s="110"/>
      <c r="J132" s="110"/>
      <c r="M132" s="32"/>
    </row>
    <row r="133" spans="2:13" s="1" customFormat="1" ht="12" customHeight="1">
      <c r="B133" s="32"/>
      <c r="C133" s="25" t="s">
        <v>19</v>
      </c>
      <c r="F133" s="23" t="str">
        <f>F14</f>
        <v>R. Sobota</v>
      </c>
      <c r="I133" s="111" t="s">
        <v>21</v>
      </c>
      <c r="J133" s="113" t="str">
        <f>IF(J14="","",J14)</f>
        <v>29. 11. 2018</v>
      </c>
      <c r="M133" s="32"/>
    </row>
    <row r="134" spans="2:13" s="1" customFormat="1" ht="6.75" customHeight="1">
      <c r="B134" s="32"/>
      <c r="I134" s="110"/>
      <c r="J134" s="110"/>
      <c r="M134" s="32"/>
    </row>
    <row r="135" spans="2:13" s="1" customFormat="1" ht="42.75" customHeight="1">
      <c r="B135" s="32"/>
      <c r="C135" s="25" t="s">
        <v>23</v>
      </c>
      <c r="F135" s="23" t="str">
        <f>E17</f>
        <v> </v>
      </c>
      <c r="I135" s="111" t="s">
        <v>29</v>
      </c>
      <c r="J135" s="133" t="str">
        <f>E23</f>
        <v>Ján Cirák, Gemerterm-projekcia s.r.o.</v>
      </c>
      <c r="M135" s="32"/>
    </row>
    <row r="136" spans="2:13" s="1" customFormat="1" ht="15" customHeight="1">
      <c r="B136" s="32"/>
      <c r="C136" s="25" t="s">
        <v>27</v>
      </c>
      <c r="F136" s="23" t="str">
        <f>IF(E20="","",E20)</f>
        <v>Vyplň údaj</v>
      </c>
      <c r="I136" s="111" t="s">
        <v>32</v>
      </c>
      <c r="J136" s="133" t="str">
        <f>E26</f>
        <v> </v>
      </c>
      <c r="M136" s="32"/>
    </row>
    <row r="137" spans="2:13" s="1" customFormat="1" ht="9.75" customHeight="1">
      <c r="B137" s="32"/>
      <c r="I137" s="110"/>
      <c r="J137" s="110"/>
      <c r="M137" s="32"/>
    </row>
    <row r="138" spans="2:24" s="10" customFormat="1" ht="29.25" customHeight="1">
      <c r="B138" s="157"/>
      <c r="C138" s="158" t="s">
        <v>179</v>
      </c>
      <c r="D138" s="159" t="s">
        <v>63</v>
      </c>
      <c r="E138" s="159" t="s">
        <v>59</v>
      </c>
      <c r="F138" s="159" t="s">
        <v>60</v>
      </c>
      <c r="G138" s="159" t="s">
        <v>180</v>
      </c>
      <c r="H138" s="159" t="s">
        <v>181</v>
      </c>
      <c r="I138" s="160" t="s">
        <v>182</v>
      </c>
      <c r="J138" s="160" t="s">
        <v>183</v>
      </c>
      <c r="K138" s="161" t="s">
        <v>160</v>
      </c>
      <c r="L138" s="162" t="s">
        <v>184</v>
      </c>
      <c r="M138" s="157"/>
      <c r="N138" s="58" t="s">
        <v>1</v>
      </c>
      <c r="O138" s="59" t="s">
        <v>42</v>
      </c>
      <c r="P138" s="59" t="s">
        <v>185</v>
      </c>
      <c r="Q138" s="59" t="s">
        <v>186</v>
      </c>
      <c r="R138" s="59" t="s">
        <v>187</v>
      </c>
      <c r="S138" s="59" t="s">
        <v>188</v>
      </c>
      <c r="T138" s="59" t="s">
        <v>189</v>
      </c>
      <c r="U138" s="59" t="s">
        <v>190</v>
      </c>
      <c r="V138" s="59" t="s">
        <v>191</v>
      </c>
      <c r="W138" s="59" t="s">
        <v>192</v>
      </c>
      <c r="X138" s="60" t="s">
        <v>193</v>
      </c>
    </row>
    <row r="139" spans="2:63" s="1" customFormat="1" ht="22.5" customHeight="1">
      <c r="B139" s="32"/>
      <c r="C139" s="63" t="s">
        <v>155</v>
      </c>
      <c r="I139" s="110"/>
      <c r="J139" s="110"/>
      <c r="K139" s="163">
        <f>BK139</f>
        <v>0</v>
      </c>
      <c r="M139" s="32"/>
      <c r="N139" s="61"/>
      <c r="O139" s="52"/>
      <c r="P139" s="52"/>
      <c r="Q139" s="164">
        <f>Q140+Q173</f>
        <v>0</v>
      </c>
      <c r="R139" s="164">
        <f>R140+R173</f>
        <v>0</v>
      </c>
      <c r="S139" s="52"/>
      <c r="T139" s="165">
        <f>T140+T173</f>
        <v>0</v>
      </c>
      <c r="U139" s="52"/>
      <c r="V139" s="165">
        <f>V140+V173</f>
        <v>2.07520425</v>
      </c>
      <c r="W139" s="52"/>
      <c r="X139" s="166">
        <f>X140+X173</f>
        <v>2.146823</v>
      </c>
      <c r="AT139" s="15" t="s">
        <v>79</v>
      </c>
      <c r="AU139" s="15" t="s">
        <v>162</v>
      </c>
      <c r="BK139" s="167">
        <f>BK140+BK173</f>
        <v>0</v>
      </c>
    </row>
    <row r="140" spans="2:63" s="11" customFormat="1" ht="25.5" customHeight="1">
      <c r="B140" s="168"/>
      <c r="D140" s="169" t="s">
        <v>79</v>
      </c>
      <c r="E140" s="170" t="s">
        <v>194</v>
      </c>
      <c r="F140" s="170" t="s">
        <v>195</v>
      </c>
      <c r="I140" s="171"/>
      <c r="J140" s="171"/>
      <c r="K140" s="172">
        <f>BK140</f>
        <v>0</v>
      </c>
      <c r="M140" s="168"/>
      <c r="N140" s="173"/>
      <c r="O140" s="174"/>
      <c r="P140" s="174"/>
      <c r="Q140" s="175">
        <f>Q141+Q152+Q155</f>
        <v>0</v>
      </c>
      <c r="R140" s="175">
        <f>R141+R152+R155</f>
        <v>0</v>
      </c>
      <c r="S140" s="174"/>
      <c r="T140" s="176">
        <f>T141+T152+T155</f>
        <v>0</v>
      </c>
      <c r="U140" s="174"/>
      <c r="V140" s="176">
        <f>V141+V152+V155</f>
        <v>1.88301125</v>
      </c>
      <c r="W140" s="174"/>
      <c r="X140" s="177">
        <f>X141+X152+X155</f>
        <v>1.287</v>
      </c>
      <c r="AR140" s="169" t="s">
        <v>87</v>
      </c>
      <c r="AT140" s="178" t="s">
        <v>79</v>
      </c>
      <c r="AU140" s="178" t="s">
        <v>80</v>
      </c>
      <c r="AY140" s="169" t="s">
        <v>196</v>
      </c>
      <c r="BK140" s="179">
        <f>BK141+BK152+BK155</f>
        <v>0</v>
      </c>
    </row>
    <row r="141" spans="2:63" s="11" customFormat="1" ht="22.5" customHeight="1">
      <c r="B141" s="168"/>
      <c r="D141" s="169" t="s">
        <v>79</v>
      </c>
      <c r="E141" s="180" t="s">
        <v>87</v>
      </c>
      <c r="F141" s="180" t="s">
        <v>1417</v>
      </c>
      <c r="I141" s="171"/>
      <c r="J141" s="171"/>
      <c r="K141" s="181">
        <f>BK141</f>
        <v>0</v>
      </c>
      <c r="M141" s="168"/>
      <c r="N141" s="173"/>
      <c r="O141" s="174"/>
      <c r="P141" s="174"/>
      <c r="Q141" s="175">
        <f>SUM(Q142:Q151)</f>
        <v>0</v>
      </c>
      <c r="R141" s="175">
        <f>SUM(R142:R151)</f>
        <v>0</v>
      </c>
      <c r="S141" s="174"/>
      <c r="T141" s="176">
        <f>SUM(T142:T151)</f>
        <v>0</v>
      </c>
      <c r="U141" s="174"/>
      <c r="V141" s="176">
        <f>SUM(V142:V151)</f>
        <v>0</v>
      </c>
      <c r="W141" s="174"/>
      <c r="X141" s="177">
        <f>SUM(X142:X151)</f>
        <v>0</v>
      </c>
      <c r="AR141" s="169" t="s">
        <v>87</v>
      </c>
      <c r="AT141" s="178" t="s">
        <v>79</v>
      </c>
      <c r="AU141" s="178" t="s">
        <v>87</v>
      </c>
      <c r="AY141" s="169" t="s">
        <v>196</v>
      </c>
      <c r="BK141" s="179">
        <f>SUM(BK142:BK151)</f>
        <v>0</v>
      </c>
    </row>
    <row r="142" spans="2:65" s="1" customFormat="1" ht="24" customHeight="1">
      <c r="B142" s="151"/>
      <c r="C142" s="182" t="s">
        <v>87</v>
      </c>
      <c r="D142" s="182" t="s">
        <v>199</v>
      </c>
      <c r="E142" s="183" t="s">
        <v>1418</v>
      </c>
      <c r="F142" s="184" t="s">
        <v>1419</v>
      </c>
      <c r="G142" s="185" t="s">
        <v>611</v>
      </c>
      <c r="H142" s="186">
        <v>1.17</v>
      </c>
      <c r="I142" s="187"/>
      <c r="J142" s="187"/>
      <c r="K142" s="186">
        <f>ROUND(P142*H142,3)</f>
        <v>0</v>
      </c>
      <c r="L142" s="184" t="s">
        <v>249</v>
      </c>
      <c r="M142" s="32"/>
      <c r="N142" s="188" t="s">
        <v>1</v>
      </c>
      <c r="O142" s="189" t="s">
        <v>44</v>
      </c>
      <c r="P142" s="190">
        <f>I142+J142</f>
        <v>0</v>
      </c>
      <c r="Q142" s="190">
        <f>ROUND(I142*H142,3)</f>
        <v>0</v>
      </c>
      <c r="R142" s="190">
        <f>ROUND(J142*H142,3)</f>
        <v>0</v>
      </c>
      <c r="S142" s="54"/>
      <c r="T142" s="191">
        <f>S142*H142</f>
        <v>0</v>
      </c>
      <c r="U142" s="191">
        <v>0</v>
      </c>
      <c r="V142" s="191">
        <f>U142*H142</f>
        <v>0</v>
      </c>
      <c r="W142" s="191">
        <v>0</v>
      </c>
      <c r="X142" s="192">
        <f>W142*H142</f>
        <v>0</v>
      </c>
      <c r="AR142" s="193" t="s">
        <v>203</v>
      </c>
      <c r="AT142" s="193" t="s">
        <v>199</v>
      </c>
      <c r="AU142" s="193" t="s">
        <v>92</v>
      </c>
      <c r="AY142" s="15" t="s">
        <v>196</v>
      </c>
      <c r="BE142" s="100">
        <f>IF(O142="základná",K142,0)</f>
        <v>0</v>
      </c>
      <c r="BF142" s="100">
        <f>IF(O142="znížená",K142,0)</f>
        <v>0</v>
      </c>
      <c r="BG142" s="100">
        <f>IF(O142="zákl. prenesená",K142,0)</f>
        <v>0</v>
      </c>
      <c r="BH142" s="100">
        <f>IF(O142="zníž. prenesená",K142,0)</f>
        <v>0</v>
      </c>
      <c r="BI142" s="100">
        <f>IF(O142="nulová",K142,0)</f>
        <v>0</v>
      </c>
      <c r="BJ142" s="15" t="s">
        <v>92</v>
      </c>
      <c r="BK142" s="194">
        <f>ROUND(P142*H142,3)</f>
        <v>0</v>
      </c>
      <c r="BL142" s="15" t="s">
        <v>203</v>
      </c>
      <c r="BM142" s="193" t="s">
        <v>1420</v>
      </c>
    </row>
    <row r="143" spans="2:51" s="12" customFormat="1" ht="11.25">
      <c r="B143" s="195"/>
      <c r="D143" s="196" t="s">
        <v>208</v>
      </c>
      <c r="E143" s="203" t="s">
        <v>1</v>
      </c>
      <c r="F143" s="197" t="s">
        <v>1421</v>
      </c>
      <c r="H143" s="198">
        <v>0.72</v>
      </c>
      <c r="I143" s="199"/>
      <c r="J143" s="199"/>
      <c r="M143" s="195"/>
      <c r="N143" s="200"/>
      <c r="O143" s="201"/>
      <c r="P143" s="201"/>
      <c r="Q143" s="201"/>
      <c r="R143" s="201"/>
      <c r="S143" s="201"/>
      <c r="T143" s="201"/>
      <c r="U143" s="201"/>
      <c r="V143" s="201"/>
      <c r="W143" s="201"/>
      <c r="X143" s="202"/>
      <c r="AT143" s="203" t="s">
        <v>208</v>
      </c>
      <c r="AU143" s="203" t="s">
        <v>92</v>
      </c>
      <c r="AV143" s="12" t="s">
        <v>92</v>
      </c>
      <c r="AW143" s="12" t="s">
        <v>4</v>
      </c>
      <c r="AX143" s="12" t="s">
        <v>80</v>
      </c>
      <c r="AY143" s="203" t="s">
        <v>196</v>
      </c>
    </row>
    <row r="144" spans="2:51" s="12" customFormat="1" ht="11.25">
      <c r="B144" s="195"/>
      <c r="D144" s="196" t="s">
        <v>208</v>
      </c>
      <c r="E144" s="203" t="s">
        <v>1</v>
      </c>
      <c r="F144" s="197" t="s">
        <v>1422</v>
      </c>
      <c r="H144" s="198">
        <v>0.45</v>
      </c>
      <c r="I144" s="199"/>
      <c r="J144" s="199"/>
      <c r="M144" s="195"/>
      <c r="N144" s="200"/>
      <c r="O144" s="201"/>
      <c r="P144" s="201"/>
      <c r="Q144" s="201"/>
      <c r="R144" s="201"/>
      <c r="S144" s="201"/>
      <c r="T144" s="201"/>
      <c r="U144" s="201"/>
      <c r="V144" s="201"/>
      <c r="W144" s="201"/>
      <c r="X144" s="202"/>
      <c r="AT144" s="203" t="s">
        <v>208</v>
      </c>
      <c r="AU144" s="203" t="s">
        <v>92</v>
      </c>
      <c r="AV144" s="12" t="s">
        <v>92</v>
      </c>
      <c r="AW144" s="12" t="s">
        <v>4</v>
      </c>
      <c r="AX144" s="12" t="s">
        <v>80</v>
      </c>
      <c r="AY144" s="203" t="s">
        <v>196</v>
      </c>
    </row>
    <row r="145" spans="2:51" s="13" customFormat="1" ht="11.25">
      <c r="B145" s="219"/>
      <c r="D145" s="196" t="s">
        <v>208</v>
      </c>
      <c r="E145" s="220" t="s">
        <v>1</v>
      </c>
      <c r="F145" s="221" t="s">
        <v>354</v>
      </c>
      <c r="H145" s="222">
        <v>1.17</v>
      </c>
      <c r="I145" s="223"/>
      <c r="J145" s="223"/>
      <c r="M145" s="219"/>
      <c r="N145" s="224"/>
      <c r="O145" s="225"/>
      <c r="P145" s="225"/>
      <c r="Q145" s="225"/>
      <c r="R145" s="225"/>
      <c r="S145" s="225"/>
      <c r="T145" s="225"/>
      <c r="U145" s="225"/>
      <c r="V145" s="225"/>
      <c r="W145" s="225"/>
      <c r="X145" s="226"/>
      <c r="AT145" s="220" t="s">
        <v>208</v>
      </c>
      <c r="AU145" s="220" t="s">
        <v>92</v>
      </c>
      <c r="AV145" s="13" t="s">
        <v>203</v>
      </c>
      <c r="AW145" s="13" t="s">
        <v>4</v>
      </c>
      <c r="AX145" s="13" t="s">
        <v>87</v>
      </c>
      <c r="AY145" s="220" t="s">
        <v>196</v>
      </c>
    </row>
    <row r="146" spans="2:65" s="1" customFormat="1" ht="24" customHeight="1">
      <c r="B146" s="151"/>
      <c r="C146" s="182" t="s">
        <v>92</v>
      </c>
      <c r="D146" s="182" t="s">
        <v>199</v>
      </c>
      <c r="E146" s="183" t="s">
        <v>1423</v>
      </c>
      <c r="F146" s="184" t="s">
        <v>1424</v>
      </c>
      <c r="G146" s="185" t="s">
        <v>611</v>
      </c>
      <c r="H146" s="186">
        <v>1.17</v>
      </c>
      <c r="I146" s="187"/>
      <c r="J146" s="187"/>
      <c r="K146" s="186">
        <f>ROUND(P146*H146,3)</f>
        <v>0</v>
      </c>
      <c r="L146" s="184" t="s">
        <v>249</v>
      </c>
      <c r="M146" s="32"/>
      <c r="N146" s="188" t="s">
        <v>1</v>
      </c>
      <c r="O146" s="189" t="s">
        <v>44</v>
      </c>
      <c r="P146" s="190">
        <f>I146+J146</f>
        <v>0</v>
      </c>
      <c r="Q146" s="190">
        <f>ROUND(I146*H146,3)</f>
        <v>0</v>
      </c>
      <c r="R146" s="190">
        <f>ROUND(J146*H146,3)</f>
        <v>0</v>
      </c>
      <c r="S146" s="54"/>
      <c r="T146" s="191">
        <f>S146*H146</f>
        <v>0</v>
      </c>
      <c r="U146" s="191">
        <v>0</v>
      </c>
      <c r="V146" s="191">
        <f>U146*H146</f>
        <v>0</v>
      </c>
      <c r="W146" s="191">
        <v>0</v>
      </c>
      <c r="X146" s="192">
        <f>W146*H146</f>
        <v>0</v>
      </c>
      <c r="AR146" s="193" t="s">
        <v>203</v>
      </c>
      <c r="AT146" s="193" t="s">
        <v>199</v>
      </c>
      <c r="AU146" s="193" t="s">
        <v>92</v>
      </c>
      <c r="AY146" s="15" t="s">
        <v>196</v>
      </c>
      <c r="BE146" s="100">
        <f>IF(O146="základná",K146,0)</f>
        <v>0</v>
      </c>
      <c r="BF146" s="100">
        <f>IF(O146="znížená",K146,0)</f>
        <v>0</v>
      </c>
      <c r="BG146" s="100">
        <f>IF(O146="zákl. prenesená",K146,0)</f>
        <v>0</v>
      </c>
      <c r="BH146" s="100">
        <f>IF(O146="zníž. prenesená",K146,0)</f>
        <v>0</v>
      </c>
      <c r="BI146" s="100">
        <f>IF(O146="nulová",K146,0)</f>
        <v>0</v>
      </c>
      <c r="BJ146" s="15" t="s">
        <v>92</v>
      </c>
      <c r="BK146" s="194">
        <f>ROUND(P146*H146,3)</f>
        <v>0</v>
      </c>
      <c r="BL146" s="15" t="s">
        <v>203</v>
      </c>
      <c r="BM146" s="193" t="s">
        <v>1425</v>
      </c>
    </row>
    <row r="147" spans="2:65" s="1" customFormat="1" ht="16.5" customHeight="1">
      <c r="B147" s="151"/>
      <c r="C147" s="182" t="s">
        <v>97</v>
      </c>
      <c r="D147" s="182" t="s">
        <v>199</v>
      </c>
      <c r="E147" s="183" t="s">
        <v>1426</v>
      </c>
      <c r="F147" s="184" t="s">
        <v>1427</v>
      </c>
      <c r="G147" s="185" t="s">
        <v>611</v>
      </c>
      <c r="H147" s="186">
        <v>1.17</v>
      </c>
      <c r="I147" s="187"/>
      <c r="J147" s="187"/>
      <c r="K147" s="186">
        <f>ROUND(P147*H147,3)</f>
        <v>0</v>
      </c>
      <c r="L147" s="184" t="s">
        <v>1</v>
      </c>
      <c r="M147" s="32"/>
      <c r="N147" s="188" t="s">
        <v>1</v>
      </c>
      <c r="O147" s="189" t="s">
        <v>44</v>
      </c>
      <c r="P147" s="190">
        <f>I147+J147</f>
        <v>0</v>
      </c>
      <c r="Q147" s="190">
        <f>ROUND(I147*H147,3)</f>
        <v>0</v>
      </c>
      <c r="R147" s="190">
        <f>ROUND(J147*H147,3)</f>
        <v>0</v>
      </c>
      <c r="S147" s="54"/>
      <c r="T147" s="191">
        <f>S147*H147</f>
        <v>0</v>
      </c>
      <c r="U147" s="191">
        <v>0</v>
      </c>
      <c r="V147" s="191">
        <f>U147*H147</f>
        <v>0</v>
      </c>
      <c r="W147" s="191">
        <v>0</v>
      </c>
      <c r="X147" s="192">
        <f>W147*H147</f>
        <v>0</v>
      </c>
      <c r="AR147" s="193" t="s">
        <v>203</v>
      </c>
      <c r="AT147" s="193" t="s">
        <v>199</v>
      </c>
      <c r="AU147" s="193" t="s">
        <v>92</v>
      </c>
      <c r="AY147" s="15" t="s">
        <v>196</v>
      </c>
      <c r="BE147" s="100">
        <f>IF(O147="základná",K147,0)</f>
        <v>0</v>
      </c>
      <c r="BF147" s="100">
        <f>IF(O147="znížená",K147,0)</f>
        <v>0</v>
      </c>
      <c r="BG147" s="100">
        <f>IF(O147="zákl. prenesená",K147,0)</f>
        <v>0</v>
      </c>
      <c r="BH147" s="100">
        <f>IF(O147="zníž. prenesená",K147,0)</f>
        <v>0</v>
      </c>
      <c r="BI147" s="100">
        <f>IF(O147="nulová",K147,0)</f>
        <v>0</v>
      </c>
      <c r="BJ147" s="15" t="s">
        <v>92</v>
      </c>
      <c r="BK147" s="194">
        <f>ROUND(P147*H147,3)</f>
        <v>0</v>
      </c>
      <c r="BL147" s="15" t="s">
        <v>203</v>
      </c>
      <c r="BM147" s="193" t="s">
        <v>1428</v>
      </c>
    </row>
    <row r="148" spans="2:65" s="1" customFormat="1" ht="24" customHeight="1">
      <c r="B148" s="151"/>
      <c r="C148" s="182" t="s">
        <v>203</v>
      </c>
      <c r="D148" s="182" t="s">
        <v>199</v>
      </c>
      <c r="E148" s="183" t="s">
        <v>1429</v>
      </c>
      <c r="F148" s="184" t="s">
        <v>1430</v>
      </c>
      <c r="G148" s="185" t="s">
        <v>202</v>
      </c>
      <c r="H148" s="186">
        <v>2.34</v>
      </c>
      <c r="I148" s="187"/>
      <c r="J148" s="187"/>
      <c r="K148" s="186">
        <f>ROUND(P148*H148,3)</f>
        <v>0</v>
      </c>
      <c r="L148" s="184" t="s">
        <v>1</v>
      </c>
      <c r="M148" s="32"/>
      <c r="N148" s="188" t="s">
        <v>1</v>
      </c>
      <c r="O148" s="189" t="s">
        <v>44</v>
      </c>
      <c r="P148" s="190">
        <f>I148+J148</f>
        <v>0</v>
      </c>
      <c r="Q148" s="190">
        <f>ROUND(I148*H148,3)</f>
        <v>0</v>
      </c>
      <c r="R148" s="190">
        <f>ROUND(J148*H148,3)</f>
        <v>0</v>
      </c>
      <c r="S148" s="54"/>
      <c r="T148" s="191">
        <f>S148*H148</f>
        <v>0</v>
      </c>
      <c r="U148" s="191">
        <v>0</v>
      </c>
      <c r="V148" s="191">
        <f>U148*H148</f>
        <v>0</v>
      </c>
      <c r="W148" s="191">
        <v>0</v>
      </c>
      <c r="X148" s="192">
        <f>W148*H148</f>
        <v>0</v>
      </c>
      <c r="AR148" s="193" t="s">
        <v>203</v>
      </c>
      <c r="AT148" s="193" t="s">
        <v>199</v>
      </c>
      <c r="AU148" s="193" t="s">
        <v>92</v>
      </c>
      <c r="AY148" s="15" t="s">
        <v>196</v>
      </c>
      <c r="BE148" s="100">
        <f>IF(O148="základná",K148,0)</f>
        <v>0</v>
      </c>
      <c r="BF148" s="100">
        <f>IF(O148="znížená",K148,0)</f>
        <v>0</v>
      </c>
      <c r="BG148" s="100">
        <f>IF(O148="zákl. prenesená",K148,0)</f>
        <v>0</v>
      </c>
      <c r="BH148" s="100">
        <f>IF(O148="zníž. prenesená",K148,0)</f>
        <v>0</v>
      </c>
      <c r="BI148" s="100">
        <f>IF(O148="nulová",K148,0)</f>
        <v>0</v>
      </c>
      <c r="BJ148" s="15" t="s">
        <v>92</v>
      </c>
      <c r="BK148" s="194">
        <f>ROUND(P148*H148,3)</f>
        <v>0</v>
      </c>
      <c r="BL148" s="15" t="s">
        <v>203</v>
      </c>
      <c r="BM148" s="193" t="s">
        <v>1431</v>
      </c>
    </row>
    <row r="149" spans="2:51" s="12" customFormat="1" ht="11.25">
      <c r="B149" s="195"/>
      <c r="D149" s="196" t="s">
        <v>208</v>
      </c>
      <c r="E149" s="203" t="s">
        <v>1</v>
      </c>
      <c r="F149" s="197" t="s">
        <v>1432</v>
      </c>
      <c r="H149" s="198">
        <v>2.34</v>
      </c>
      <c r="I149" s="199"/>
      <c r="J149" s="199"/>
      <c r="M149" s="195"/>
      <c r="N149" s="200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  <c r="AT149" s="203" t="s">
        <v>208</v>
      </c>
      <c r="AU149" s="203" t="s">
        <v>92</v>
      </c>
      <c r="AV149" s="12" t="s">
        <v>92</v>
      </c>
      <c r="AW149" s="12" t="s">
        <v>4</v>
      </c>
      <c r="AX149" s="12" t="s">
        <v>87</v>
      </c>
      <c r="AY149" s="203" t="s">
        <v>196</v>
      </c>
    </row>
    <row r="150" spans="2:65" s="1" customFormat="1" ht="24" customHeight="1">
      <c r="B150" s="151"/>
      <c r="C150" s="182" t="s">
        <v>222</v>
      </c>
      <c r="D150" s="182" t="s">
        <v>199</v>
      </c>
      <c r="E150" s="183" t="s">
        <v>1433</v>
      </c>
      <c r="F150" s="184" t="s">
        <v>1434</v>
      </c>
      <c r="G150" s="185" t="s">
        <v>611</v>
      </c>
      <c r="H150" s="186">
        <v>1.17</v>
      </c>
      <c r="I150" s="187"/>
      <c r="J150" s="187"/>
      <c r="K150" s="186">
        <f>ROUND(P150*H150,3)</f>
        <v>0</v>
      </c>
      <c r="L150" s="184" t="s">
        <v>1435</v>
      </c>
      <c r="M150" s="32"/>
      <c r="N150" s="188" t="s">
        <v>1</v>
      </c>
      <c r="O150" s="189" t="s">
        <v>44</v>
      </c>
      <c r="P150" s="190">
        <f>I150+J150</f>
        <v>0</v>
      </c>
      <c r="Q150" s="190">
        <f>ROUND(I150*H150,3)</f>
        <v>0</v>
      </c>
      <c r="R150" s="190">
        <f>ROUND(J150*H150,3)</f>
        <v>0</v>
      </c>
      <c r="S150" s="54"/>
      <c r="T150" s="191">
        <f>S150*H150</f>
        <v>0</v>
      </c>
      <c r="U150" s="191">
        <v>0</v>
      </c>
      <c r="V150" s="191">
        <f>U150*H150</f>
        <v>0</v>
      </c>
      <c r="W150" s="191">
        <v>0</v>
      </c>
      <c r="X150" s="192">
        <f>W150*H150</f>
        <v>0</v>
      </c>
      <c r="AR150" s="193" t="s">
        <v>203</v>
      </c>
      <c r="AT150" s="193" t="s">
        <v>199</v>
      </c>
      <c r="AU150" s="193" t="s">
        <v>92</v>
      </c>
      <c r="AY150" s="15" t="s">
        <v>196</v>
      </c>
      <c r="BE150" s="100">
        <f>IF(O150="základná",K150,0)</f>
        <v>0</v>
      </c>
      <c r="BF150" s="100">
        <f>IF(O150="znížená",K150,0)</f>
        <v>0</v>
      </c>
      <c r="BG150" s="100">
        <f>IF(O150="zákl. prenesená",K150,0)</f>
        <v>0</v>
      </c>
      <c r="BH150" s="100">
        <f>IF(O150="zníž. prenesená",K150,0)</f>
        <v>0</v>
      </c>
      <c r="BI150" s="100">
        <f>IF(O150="nulová",K150,0)</f>
        <v>0</v>
      </c>
      <c r="BJ150" s="15" t="s">
        <v>92</v>
      </c>
      <c r="BK150" s="194">
        <f>ROUND(P150*H150,3)</f>
        <v>0</v>
      </c>
      <c r="BL150" s="15" t="s">
        <v>203</v>
      </c>
      <c r="BM150" s="193" t="s">
        <v>1436</v>
      </c>
    </row>
    <row r="151" spans="2:65" s="1" customFormat="1" ht="16.5" customHeight="1">
      <c r="B151" s="151"/>
      <c r="C151" s="210" t="s">
        <v>228</v>
      </c>
      <c r="D151" s="210" t="s">
        <v>291</v>
      </c>
      <c r="E151" s="211" t="s">
        <v>1437</v>
      </c>
      <c r="F151" s="212" t="s">
        <v>1438</v>
      </c>
      <c r="G151" s="213" t="s">
        <v>611</v>
      </c>
      <c r="H151" s="214">
        <v>1.17</v>
      </c>
      <c r="I151" s="215"/>
      <c r="J151" s="216"/>
      <c r="K151" s="214">
        <f>ROUND(P151*H151,3)</f>
        <v>0</v>
      </c>
      <c r="L151" s="212" t="s">
        <v>1</v>
      </c>
      <c r="M151" s="217"/>
      <c r="N151" s="218" t="s">
        <v>1</v>
      </c>
      <c r="O151" s="189" t="s">
        <v>44</v>
      </c>
      <c r="P151" s="190">
        <f>I151+J151</f>
        <v>0</v>
      </c>
      <c r="Q151" s="190">
        <f>ROUND(I151*H151,3)</f>
        <v>0</v>
      </c>
      <c r="R151" s="190">
        <f>ROUND(J151*H151,3)</f>
        <v>0</v>
      </c>
      <c r="S151" s="54"/>
      <c r="T151" s="191">
        <f>S151*H151</f>
        <v>0</v>
      </c>
      <c r="U151" s="191">
        <v>0</v>
      </c>
      <c r="V151" s="191">
        <f>U151*H151</f>
        <v>0</v>
      </c>
      <c r="W151" s="191">
        <v>0</v>
      </c>
      <c r="X151" s="192">
        <f>W151*H151</f>
        <v>0</v>
      </c>
      <c r="AR151" s="193" t="s">
        <v>236</v>
      </c>
      <c r="AT151" s="193" t="s">
        <v>291</v>
      </c>
      <c r="AU151" s="193" t="s">
        <v>92</v>
      </c>
      <c r="AY151" s="15" t="s">
        <v>196</v>
      </c>
      <c r="BE151" s="100">
        <f>IF(O151="základná",K151,0)</f>
        <v>0</v>
      </c>
      <c r="BF151" s="100">
        <f>IF(O151="znížená",K151,0)</f>
        <v>0</v>
      </c>
      <c r="BG151" s="100">
        <f>IF(O151="zákl. prenesená",K151,0)</f>
        <v>0</v>
      </c>
      <c r="BH151" s="100">
        <f>IF(O151="zníž. prenesená",K151,0)</f>
        <v>0</v>
      </c>
      <c r="BI151" s="100">
        <f>IF(O151="nulová",K151,0)</f>
        <v>0</v>
      </c>
      <c r="BJ151" s="15" t="s">
        <v>92</v>
      </c>
      <c r="BK151" s="194">
        <f>ROUND(P151*H151,3)</f>
        <v>0</v>
      </c>
      <c r="BL151" s="15" t="s">
        <v>203</v>
      </c>
      <c r="BM151" s="193" t="s">
        <v>1439</v>
      </c>
    </row>
    <row r="152" spans="2:63" s="11" customFormat="1" ht="22.5" customHeight="1">
      <c r="B152" s="168"/>
      <c r="D152" s="169" t="s">
        <v>79</v>
      </c>
      <c r="E152" s="180" t="s">
        <v>228</v>
      </c>
      <c r="F152" s="180" t="s">
        <v>278</v>
      </c>
      <c r="I152" s="171"/>
      <c r="J152" s="171"/>
      <c r="K152" s="181">
        <f>BK152</f>
        <v>0</v>
      </c>
      <c r="M152" s="168"/>
      <c r="N152" s="173"/>
      <c r="O152" s="174"/>
      <c r="P152" s="174"/>
      <c r="Q152" s="175">
        <f>SUM(Q153:Q154)</f>
        <v>0</v>
      </c>
      <c r="R152" s="175">
        <f>SUM(R153:R154)</f>
        <v>0</v>
      </c>
      <c r="S152" s="174"/>
      <c r="T152" s="176">
        <f>SUM(T153:T154)</f>
        <v>0</v>
      </c>
      <c r="U152" s="174"/>
      <c r="V152" s="176">
        <f>SUM(V153:V154)</f>
        <v>1.2257212499999999</v>
      </c>
      <c r="W152" s="174"/>
      <c r="X152" s="177">
        <f>SUM(X153:X154)</f>
        <v>0</v>
      </c>
      <c r="AR152" s="169" t="s">
        <v>87</v>
      </c>
      <c r="AT152" s="178" t="s">
        <v>79</v>
      </c>
      <c r="AU152" s="178" t="s">
        <v>87</v>
      </c>
      <c r="AY152" s="169" t="s">
        <v>196</v>
      </c>
      <c r="BK152" s="179">
        <f>SUM(BK153:BK154)</f>
        <v>0</v>
      </c>
    </row>
    <row r="153" spans="2:65" s="1" customFormat="1" ht="24" customHeight="1">
      <c r="B153" s="151"/>
      <c r="C153" s="182" t="s">
        <v>232</v>
      </c>
      <c r="D153" s="182" t="s">
        <v>199</v>
      </c>
      <c r="E153" s="183" t="s">
        <v>1440</v>
      </c>
      <c r="F153" s="184" t="s">
        <v>1441</v>
      </c>
      <c r="G153" s="185" t="s">
        <v>611</v>
      </c>
      <c r="H153" s="186">
        <v>0.585</v>
      </c>
      <c r="I153" s="187"/>
      <c r="J153" s="187"/>
      <c r="K153" s="186">
        <f>ROUND(P153*H153,3)</f>
        <v>0</v>
      </c>
      <c r="L153" s="184" t="s">
        <v>1</v>
      </c>
      <c r="M153" s="32"/>
      <c r="N153" s="188" t="s">
        <v>1</v>
      </c>
      <c r="O153" s="189" t="s">
        <v>44</v>
      </c>
      <c r="P153" s="190">
        <f>I153+J153</f>
        <v>0</v>
      </c>
      <c r="Q153" s="190">
        <f>ROUND(I153*H153,3)</f>
        <v>0</v>
      </c>
      <c r="R153" s="190">
        <f>ROUND(J153*H153,3)</f>
        <v>0</v>
      </c>
      <c r="S153" s="54"/>
      <c r="T153" s="191">
        <f>S153*H153</f>
        <v>0</v>
      </c>
      <c r="U153" s="191">
        <v>2.09525</v>
      </c>
      <c r="V153" s="191">
        <f>U153*H153</f>
        <v>1.2257212499999999</v>
      </c>
      <c r="W153" s="191">
        <v>0</v>
      </c>
      <c r="X153" s="192">
        <f>W153*H153</f>
        <v>0</v>
      </c>
      <c r="AR153" s="193" t="s">
        <v>203</v>
      </c>
      <c r="AT153" s="193" t="s">
        <v>199</v>
      </c>
      <c r="AU153" s="193" t="s">
        <v>92</v>
      </c>
      <c r="AY153" s="15" t="s">
        <v>196</v>
      </c>
      <c r="BE153" s="100">
        <f>IF(O153="základná",K153,0)</f>
        <v>0</v>
      </c>
      <c r="BF153" s="100">
        <f>IF(O153="znížená",K153,0)</f>
        <v>0</v>
      </c>
      <c r="BG153" s="100">
        <f>IF(O153="zákl. prenesená",K153,0)</f>
        <v>0</v>
      </c>
      <c r="BH153" s="100">
        <f>IF(O153="zníž. prenesená",K153,0)</f>
        <v>0</v>
      </c>
      <c r="BI153" s="100">
        <f>IF(O153="nulová",K153,0)</f>
        <v>0</v>
      </c>
      <c r="BJ153" s="15" t="s">
        <v>92</v>
      </c>
      <c r="BK153" s="194">
        <f>ROUND(P153*H153,3)</f>
        <v>0</v>
      </c>
      <c r="BL153" s="15" t="s">
        <v>203</v>
      </c>
      <c r="BM153" s="193" t="s">
        <v>1442</v>
      </c>
    </row>
    <row r="154" spans="2:51" s="12" customFormat="1" ht="11.25">
      <c r="B154" s="195"/>
      <c r="D154" s="196" t="s">
        <v>208</v>
      </c>
      <c r="E154" s="203" t="s">
        <v>1</v>
      </c>
      <c r="F154" s="197" t="s">
        <v>1443</v>
      </c>
      <c r="H154" s="198">
        <v>0.585</v>
      </c>
      <c r="I154" s="199"/>
      <c r="J154" s="199"/>
      <c r="M154" s="195"/>
      <c r="N154" s="200"/>
      <c r="O154" s="201"/>
      <c r="P154" s="201"/>
      <c r="Q154" s="201"/>
      <c r="R154" s="201"/>
      <c r="S154" s="201"/>
      <c r="T154" s="201"/>
      <c r="U154" s="201"/>
      <c r="V154" s="201"/>
      <c r="W154" s="201"/>
      <c r="X154" s="202"/>
      <c r="AT154" s="203" t="s">
        <v>208</v>
      </c>
      <c r="AU154" s="203" t="s">
        <v>92</v>
      </c>
      <c r="AV154" s="12" t="s">
        <v>92</v>
      </c>
      <c r="AW154" s="12" t="s">
        <v>4</v>
      </c>
      <c r="AX154" s="12" t="s">
        <v>87</v>
      </c>
      <c r="AY154" s="203" t="s">
        <v>196</v>
      </c>
    </row>
    <row r="155" spans="2:63" s="11" customFormat="1" ht="22.5" customHeight="1">
      <c r="B155" s="168"/>
      <c r="D155" s="169" t="s">
        <v>79</v>
      </c>
      <c r="E155" s="180" t="s">
        <v>197</v>
      </c>
      <c r="F155" s="180" t="s">
        <v>198</v>
      </c>
      <c r="I155" s="171"/>
      <c r="J155" s="171"/>
      <c r="K155" s="181">
        <f>BK155</f>
        <v>0</v>
      </c>
      <c r="M155" s="168"/>
      <c r="N155" s="173"/>
      <c r="O155" s="174"/>
      <c r="P155" s="174"/>
      <c r="Q155" s="175">
        <f>SUM(Q156:Q172)</f>
        <v>0</v>
      </c>
      <c r="R155" s="175">
        <f>SUM(R156:R172)</f>
        <v>0</v>
      </c>
      <c r="S155" s="174"/>
      <c r="T155" s="176">
        <f>SUM(T156:T172)</f>
        <v>0</v>
      </c>
      <c r="U155" s="174"/>
      <c r="V155" s="176">
        <f>SUM(V156:V172)</f>
        <v>0.6572900000000002</v>
      </c>
      <c r="W155" s="174"/>
      <c r="X155" s="177">
        <f>SUM(X156:X172)</f>
        <v>1.287</v>
      </c>
      <c r="AR155" s="169" t="s">
        <v>87</v>
      </c>
      <c r="AT155" s="178" t="s">
        <v>79</v>
      </c>
      <c r="AU155" s="178" t="s">
        <v>87</v>
      </c>
      <c r="AY155" s="169" t="s">
        <v>196</v>
      </c>
      <c r="BK155" s="179">
        <f>SUM(BK156:BK172)</f>
        <v>0</v>
      </c>
    </row>
    <row r="156" spans="2:65" s="1" customFormat="1" ht="36" customHeight="1">
      <c r="B156" s="151"/>
      <c r="C156" s="182" t="s">
        <v>236</v>
      </c>
      <c r="D156" s="182" t="s">
        <v>199</v>
      </c>
      <c r="E156" s="183" t="s">
        <v>1444</v>
      </c>
      <c r="F156" s="184" t="s">
        <v>1445</v>
      </c>
      <c r="G156" s="185" t="s">
        <v>225</v>
      </c>
      <c r="H156" s="186">
        <v>4</v>
      </c>
      <c r="I156" s="187"/>
      <c r="J156" s="187"/>
      <c r="K156" s="186">
        <f aca="true" t="shared" si="6" ref="K156:K164">ROUND(P156*H156,3)</f>
        <v>0</v>
      </c>
      <c r="L156" s="184" t="s">
        <v>215</v>
      </c>
      <c r="M156" s="32"/>
      <c r="N156" s="188" t="s">
        <v>1</v>
      </c>
      <c r="O156" s="189" t="s">
        <v>44</v>
      </c>
      <c r="P156" s="190">
        <f aca="true" t="shared" si="7" ref="P156:P164">I156+J156</f>
        <v>0</v>
      </c>
      <c r="Q156" s="190">
        <f aca="true" t="shared" si="8" ref="Q156:Q164">ROUND(I156*H156,3)</f>
        <v>0</v>
      </c>
      <c r="R156" s="190">
        <f aca="true" t="shared" si="9" ref="R156:R164">ROUND(J156*H156,3)</f>
        <v>0</v>
      </c>
      <c r="S156" s="54"/>
      <c r="T156" s="191">
        <f aca="true" t="shared" si="10" ref="T156:T164">S156*H156</f>
        <v>0</v>
      </c>
      <c r="U156" s="191">
        <v>0.09089</v>
      </c>
      <c r="V156" s="191">
        <f aca="true" t="shared" si="11" ref="V156:V164">U156*H156</f>
        <v>0.36356</v>
      </c>
      <c r="W156" s="191">
        <v>0</v>
      </c>
      <c r="X156" s="192">
        <f aca="true" t="shared" si="12" ref="X156:X164">W156*H156</f>
        <v>0</v>
      </c>
      <c r="AR156" s="193" t="s">
        <v>203</v>
      </c>
      <c r="AT156" s="193" t="s">
        <v>199</v>
      </c>
      <c r="AU156" s="193" t="s">
        <v>92</v>
      </c>
      <c r="AY156" s="15" t="s">
        <v>196</v>
      </c>
      <c r="BE156" s="100">
        <f aca="true" t="shared" si="13" ref="BE156:BE164">IF(O156="základná",K156,0)</f>
        <v>0</v>
      </c>
      <c r="BF156" s="100">
        <f aca="true" t="shared" si="14" ref="BF156:BF164">IF(O156="znížená",K156,0)</f>
        <v>0</v>
      </c>
      <c r="BG156" s="100">
        <f aca="true" t="shared" si="15" ref="BG156:BG164">IF(O156="zákl. prenesená",K156,0)</f>
        <v>0</v>
      </c>
      <c r="BH156" s="100">
        <f aca="true" t="shared" si="16" ref="BH156:BH164">IF(O156="zníž. prenesená",K156,0)</f>
        <v>0</v>
      </c>
      <c r="BI156" s="100">
        <f aca="true" t="shared" si="17" ref="BI156:BI164">IF(O156="nulová",K156,0)</f>
        <v>0</v>
      </c>
      <c r="BJ156" s="15" t="s">
        <v>92</v>
      </c>
      <c r="BK156" s="194">
        <f aca="true" t="shared" si="18" ref="BK156:BK164">ROUND(P156*H156,3)</f>
        <v>0</v>
      </c>
      <c r="BL156" s="15" t="s">
        <v>203</v>
      </c>
      <c r="BM156" s="193" t="s">
        <v>1446</v>
      </c>
    </row>
    <row r="157" spans="2:65" s="1" customFormat="1" ht="36" customHeight="1">
      <c r="B157" s="151"/>
      <c r="C157" s="210" t="s">
        <v>197</v>
      </c>
      <c r="D157" s="210" t="s">
        <v>291</v>
      </c>
      <c r="E157" s="211" t="s">
        <v>1447</v>
      </c>
      <c r="F157" s="212" t="s">
        <v>1448</v>
      </c>
      <c r="G157" s="213" t="s">
        <v>248</v>
      </c>
      <c r="H157" s="214">
        <v>1</v>
      </c>
      <c r="I157" s="215"/>
      <c r="J157" s="216"/>
      <c r="K157" s="214">
        <f t="shared" si="6"/>
        <v>0</v>
      </c>
      <c r="L157" s="212" t="s">
        <v>1</v>
      </c>
      <c r="M157" s="217"/>
      <c r="N157" s="218" t="s">
        <v>1</v>
      </c>
      <c r="O157" s="189" t="s">
        <v>44</v>
      </c>
      <c r="P157" s="190">
        <f t="shared" si="7"/>
        <v>0</v>
      </c>
      <c r="Q157" s="190">
        <f t="shared" si="8"/>
        <v>0</v>
      </c>
      <c r="R157" s="190">
        <f t="shared" si="9"/>
        <v>0</v>
      </c>
      <c r="S157" s="54"/>
      <c r="T157" s="191">
        <f t="shared" si="10"/>
        <v>0</v>
      </c>
      <c r="U157" s="191">
        <v>0.035</v>
      </c>
      <c r="V157" s="191">
        <f t="shared" si="11"/>
        <v>0.035</v>
      </c>
      <c r="W157" s="191">
        <v>0</v>
      </c>
      <c r="X157" s="192">
        <f t="shared" si="12"/>
        <v>0</v>
      </c>
      <c r="AR157" s="193" t="s">
        <v>236</v>
      </c>
      <c r="AT157" s="193" t="s">
        <v>291</v>
      </c>
      <c r="AU157" s="193" t="s">
        <v>92</v>
      </c>
      <c r="AY157" s="15" t="s">
        <v>196</v>
      </c>
      <c r="BE157" s="100">
        <f t="shared" si="13"/>
        <v>0</v>
      </c>
      <c r="BF157" s="100">
        <f t="shared" si="14"/>
        <v>0</v>
      </c>
      <c r="BG157" s="100">
        <f t="shared" si="15"/>
        <v>0</v>
      </c>
      <c r="BH157" s="100">
        <f t="shared" si="16"/>
        <v>0</v>
      </c>
      <c r="BI157" s="100">
        <f t="shared" si="17"/>
        <v>0</v>
      </c>
      <c r="BJ157" s="15" t="s">
        <v>92</v>
      </c>
      <c r="BK157" s="194">
        <f t="shared" si="18"/>
        <v>0</v>
      </c>
      <c r="BL157" s="15" t="s">
        <v>203</v>
      </c>
      <c r="BM157" s="193" t="s">
        <v>1449</v>
      </c>
    </row>
    <row r="158" spans="2:65" s="1" customFormat="1" ht="36" customHeight="1">
      <c r="B158" s="151"/>
      <c r="C158" s="210" t="s">
        <v>245</v>
      </c>
      <c r="D158" s="210" t="s">
        <v>291</v>
      </c>
      <c r="E158" s="211" t="s">
        <v>1450</v>
      </c>
      <c r="F158" s="212" t="s">
        <v>1451</v>
      </c>
      <c r="G158" s="213" t="s">
        <v>248</v>
      </c>
      <c r="H158" s="214">
        <v>1</v>
      </c>
      <c r="I158" s="215"/>
      <c r="J158" s="216"/>
      <c r="K158" s="214">
        <f t="shared" si="6"/>
        <v>0</v>
      </c>
      <c r="L158" s="212" t="s">
        <v>1</v>
      </c>
      <c r="M158" s="217"/>
      <c r="N158" s="218" t="s">
        <v>1</v>
      </c>
      <c r="O158" s="189" t="s">
        <v>44</v>
      </c>
      <c r="P158" s="190">
        <f t="shared" si="7"/>
        <v>0</v>
      </c>
      <c r="Q158" s="190">
        <f t="shared" si="8"/>
        <v>0</v>
      </c>
      <c r="R158" s="190">
        <f t="shared" si="9"/>
        <v>0</v>
      </c>
      <c r="S158" s="54"/>
      <c r="T158" s="191">
        <f t="shared" si="10"/>
        <v>0</v>
      </c>
      <c r="U158" s="191">
        <v>0.035</v>
      </c>
      <c r="V158" s="191">
        <f t="shared" si="11"/>
        <v>0.035</v>
      </c>
      <c r="W158" s="191">
        <v>0</v>
      </c>
      <c r="X158" s="192">
        <f t="shared" si="12"/>
        <v>0</v>
      </c>
      <c r="AR158" s="193" t="s">
        <v>236</v>
      </c>
      <c r="AT158" s="193" t="s">
        <v>291</v>
      </c>
      <c r="AU158" s="193" t="s">
        <v>92</v>
      </c>
      <c r="AY158" s="15" t="s">
        <v>196</v>
      </c>
      <c r="BE158" s="100">
        <f t="shared" si="13"/>
        <v>0</v>
      </c>
      <c r="BF158" s="100">
        <f t="shared" si="14"/>
        <v>0</v>
      </c>
      <c r="BG158" s="100">
        <f t="shared" si="15"/>
        <v>0</v>
      </c>
      <c r="BH158" s="100">
        <f t="shared" si="16"/>
        <v>0</v>
      </c>
      <c r="BI158" s="100">
        <f t="shared" si="17"/>
        <v>0</v>
      </c>
      <c r="BJ158" s="15" t="s">
        <v>92</v>
      </c>
      <c r="BK158" s="194">
        <f t="shared" si="18"/>
        <v>0</v>
      </c>
      <c r="BL158" s="15" t="s">
        <v>203</v>
      </c>
      <c r="BM158" s="193" t="s">
        <v>1452</v>
      </c>
    </row>
    <row r="159" spans="2:65" s="1" customFormat="1" ht="36" customHeight="1">
      <c r="B159" s="151"/>
      <c r="C159" s="210" t="s">
        <v>252</v>
      </c>
      <c r="D159" s="210" t="s">
        <v>291</v>
      </c>
      <c r="E159" s="211" t="s">
        <v>1453</v>
      </c>
      <c r="F159" s="212" t="s">
        <v>1454</v>
      </c>
      <c r="G159" s="213" t="s">
        <v>248</v>
      </c>
      <c r="H159" s="214">
        <v>1</v>
      </c>
      <c r="I159" s="215"/>
      <c r="J159" s="216"/>
      <c r="K159" s="214">
        <f t="shared" si="6"/>
        <v>0</v>
      </c>
      <c r="L159" s="212" t="s">
        <v>1</v>
      </c>
      <c r="M159" s="217"/>
      <c r="N159" s="218" t="s">
        <v>1</v>
      </c>
      <c r="O159" s="189" t="s">
        <v>44</v>
      </c>
      <c r="P159" s="190">
        <f t="shared" si="7"/>
        <v>0</v>
      </c>
      <c r="Q159" s="190">
        <f t="shared" si="8"/>
        <v>0</v>
      </c>
      <c r="R159" s="190">
        <f t="shared" si="9"/>
        <v>0</v>
      </c>
      <c r="S159" s="54"/>
      <c r="T159" s="191">
        <f t="shared" si="10"/>
        <v>0</v>
      </c>
      <c r="U159" s="191">
        <v>0.035</v>
      </c>
      <c r="V159" s="191">
        <f t="shared" si="11"/>
        <v>0.035</v>
      </c>
      <c r="W159" s="191">
        <v>0</v>
      </c>
      <c r="X159" s="192">
        <f t="shared" si="12"/>
        <v>0</v>
      </c>
      <c r="AR159" s="193" t="s">
        <v>236</v>
      </c>
      <c r="AT159" s="193" t="s">
        <v>291</v>
      </c>
      <c r="AU159" s="193" t="s">
        <v>92</v>
      </c>
      <c r="AY159" s="15" t="s">
        <v>196</v>
      </c>
      <c r="BE159" s="100">
        <f t="shared" si="13"/>
        <v>0</v>
      </c>
      <c r="BF159" s="100">
        <f t="shared" si="14"/>
        <v>0</v>
      </c>
      <c r="BG159" s="100">
        <f t="shared" si="15"/>
        <v>0</v>
      </c>
      <c r="BH159" s="100">
        <f t="shared" si="16"/>
        <v>0</v>
      </c>
      <c r="BI159" s="100">
        <f t="shared" si="17"/>
        <v>0</v>
      </c>
      <c r="BJ159" s="15" t="s">
        <v>92</v>
      </c>
      <c r="BK159" s="194">
        <f t="shared" si="18"/>
        <v>0</v>
      </c>
      <c r="BL159" s="15" t="s">
        <v>203</v>
      </c>
      <c r="BM159" s="193" t="s">
        <v>1455</v>
      </c>
    </row>
    <row r="160" spans="2:65" s="1" customFormat="1" ht="36" customHeight="1">
      <c r="B160" s="151"/>
      <c r="C160" s="210" t="s">
        <v>258</v>
      </c>
      <c r="D160" s="210" t="s">
        <v>291</v>
      </c>
      <c r="E160" s="211" t="s">
        <v>1456</v>
      </c>
      <c r="F160" s="212" t="s">
        <v>1457</v>
      </c>
      <c r="G160" s="213" t="s">
        <v>248</v>
      </c>
      <c r="H160" s="214">
        <v>1</v>
      </c>
      <c r="I160" s="215"/>
      <c r="J160" s="216"/>
      <c r="K160" s="214">
        <f t="shared" si="6"/>
        <v>0</v>
      </c>
      <c r="L160" s="212" t="s">
        <v>1</v>
      </c>
      <c r="M160" s="217"/>
      <c r="N160" s="218" t="s">
        <v>1</v>
      </c>
      <c r="O160" s="189" t="s">
        <v>44</v>
      </c>
      <c r="P160" s="190">
        <f t="shared" si="7"/>
        <v>0</v>
      </c>
      <c r="Q160" s="190">
        <f t="shared" si="8"/>
        <v>0</v>
      </c>
      <c r="R160" s="190">
        <f t="shared" si="9"/>
        <v>0</v>
      </c>
      <c r="S160" s="54"/>
      <c r="T160" s="191">
        <f t="shared" si="10"/>
        <v>0</v>
      </c>
      <c r="U160" s="191">
        <v>0.035</v>
      </c>
      <c r="V160" s="191">
        <f t="shared" si="11"/>
        <v>0.035</v>
      </c>
      <c r="W160" s="191">
        <v>0</v>
      </c>
      <c r="X160" s="192">
        <f t="shared" si="12"/>
        <v>0</v>
      </c>
      <c r="AR160" s="193" t="s">
        <v>236</v>
      </c>
      <c r="AT160" s="193" t="s">
        <v>291</v>
      </c>
      <c r="AU160" s="193" t="s">
        <v>92</v>
      </c>
      <c r="AY160" s="15" t="s">
        <v>196</v>
      </c>
      <c r="BE160" s="100">
        <f t="shared" si="13"/>
        <v>0</v>
      </c>
      <c r="BF160" s="100">
        <f t="shared" si="14"/>
        <v>0</v>
      </c>
      <c r="BG160" s="100">
        <f t="shared" si="15"/>
        <v>0</v>
      </c>
      <c r="BH160" s="100">
        <f t="shared" si="16"/>
        <v>0</v>
      </c>
      <c r="BI160" s="100">
        <f t="shared" si="17"/>
        <v>0</v>
      </c>
      <c r="BJ160" s="15" t="s">
        <v>92</v>
      </c>
      <c r="BK160" s="194">
        <f t="shared" si="18"/>
        <v>0</v>
      </c>
      <c r="BL160" s="15" t="s">
        <v>203</v>
      </c>
      <c r="BM160" s="193" t="s">
        <v>1458</v>
      </c>
    </row>
    <row r="161" spans="2:65" s="1" customFormat="1" ht="16.5" customHeight="1">
      <c r="B161" s="151"/>
      <c r="C161" s="210" t="s">
        <v>262</v>
      </c>
      <c r="D161" s="210" t="s">
        <v>291</v>
      </c>
      <c r="E161" s="211" t="s">
        <v>1459</v>
      </c>
      <c r="F161" s="212" t="s">
        <v>1460</v>
      </c>
      <c r="G161" s="213" t="s">
        <v>248</v>
      </c>
      <c r="H161" s="214">
        <v>1</v>
      </c>
      <c r="I161" s="215"/>
      <c r="J161" s="216"/>
      <c r="K161" s="214">
        <f t="shared" si="6"/>
        <v>0</v>
      </c>
      <c r="L161" s="212" t="s">
        <v>1</v>
      </c>
      <c r="M161" s="217"/>
      <c r="N161" s="218" t="s">
        <v>1</v>
      </c>
      <c r="O161" s="189" t="s">
        <v>44</v>
      </c>
      <c r="P161" s="190">
        <f t="shared" si="7"/>
        <v>0</v>
      </c>
      <c r="Q161" s="190">
        <f t="shared" si="8"/>
        <v>0</v>
      </c>
      <c r="R161" s="190">
        <f t="shared" si="9"/>
        <v>0</v>
      </c>
      <c r="S161" s="54"/>
      <c r="T161" s="191">
        <f t="shared" si="10"/>
        <v>0</v>
      </c>
      <c r="U161" s="191">
        <v>0.0003</v>
      </c>
      <c r="V161" s="191">
        <f t="shared" si="11"/>
        <v>0.0003</v>
      </c>
      <c r="W161" s="191">
        <v>0</v>
      </c>
      <c r="X161" s="192">
        <f t="shared" si="12"/>
        <v>0</v>
      </c>
      <c r="AR161" s="193" t="s">
        <v>236</v>
      </c>
      <c r="AT161" s="193" t="s">
        <v>291</v>
      </c>
      <c r="AU161" s="193" t="s">
        <v>92</v>
      </c>
      <c r="AY161" s="15" t="s">
        <v>196</v>
      </c>
      <c r="BE161" s="100">
        <f t="shared" si="13"/>
        <v>0</v>
      </c>
      <c r="BF161" s="100">
        <f t="shared" si="14"/>
        <v>0</v>
      </c>
      <c r="BG161" s="100">
        <f t="shared" si="15"/>
        <v>0</v>
      </c>
      <c r="BH161" s="100">
        <f t="shared" si="16"/>
        <v>0</v>
      </c>
      <c r="BI161" s="100">
        <f t="shared" si="17"/>
        <v>0</v>
      </c>
      <c r="BJ161" s="15" t="s">
        <v>92</v>
      </c>
      <c r="BK161" s="194">
        <f t="shared" si="18"/>
        <v>0</v>
      </c>
      <c r="BL161" s="15" t="s">
        <v>203</v>
      </c>
      <c r="BM161" s="193" t="s">
        <v>1461</v>
      </c>
    </row>
    <row r="162" spans="2:65" s="1" customFormat="1" ht="24" customHeight="1">
      <c r="B162" s="151"/>
      <c r="C162" s="182" t="s">
        <v>267</v>
      </c>
      <c r="D162" s="182" t="s">
        <v>199</v>
      </c>
      <c r="E162" s="183" t="s">
        <v>1462</v>
      </c>
      <c r="F162" s="184" t="s">
        <v>1463</v>
      </c>
      <c r="G162" s="185" t="s">
        <v>248</v>
      </c>
      <c r="H162" s="186">
        <v>1</v>
      </c>
      <c r="I162" s="187"/>
      <c r="J162" s="187"/>
      <c r="K162" s="186">
        <f t="shared" si="6"/>
        <v>0</v>
      </c>
      <c r="L162" s="184" t="s">
        <v>215</v>
      </c>
      <c r="M162" s="32"/>
      <c r="N162" s="188" t="s">
        <v>1</v>
      </c>
      <c r="O162" s="189" t="s">
        <v>44</v>
      </c>
      <c r="P162" s="190">
        <f t="shared" si="7"/>
        <v>0</v>
      </c>
      <c r="Q162" s="190">
        <f t="shared" si="8"/>
        <v>0</v>
      </c>
      <c r="R162" s="190">
        <f t="shared" si="9"/>
        <v>0</v>
      </c>
      <c r="S162" s="54"/>
      <c r="T162" s="191">
        <f t="shared" si="10"/>
        <v>0</v>
      </c>
      <c r="U162" s="191">
        <v>0.14943</v>
      </c>
      <c r="V162" s="191">
        <f t="shared" si="11"/>
        <v>0.14943</v>
      </c>
      <c r="W162" s="191">
        <v>0</v>
      </c>
      <c r="X162" s="192">
        <f t="shared" si="12"/>
        <v>0</v>
      </c>
      <c r="AR162" s="193" t="s">
        <v>203</v>
      </c>
      <c r="AT162" s="193" t="s">
        <v>199</v>
      </c>
      <c r="AU162" s="193" t="s">
        <v>92</v>
      </c>
      <c r="AY162" s="15" t="s">
        <v>196</v>
      </c>
      <c r="BE162" s="100">
        <f t="shared" si="13"/>
        <v>0</v>
      </c>
      <c r="BF162" s="100">
        <f t="shared" si="14"/>
        <v>0</v>
      </c>
      <c r="BG162" s="100">
        <f t="shared" si="15"/>
        <v>0</v>
      </c>
      <c r="BH162" s="100">
        <f t="shared" si="16"/>
        <v>0</v>
      </c>
      <c r="BI162" s="100">
        <f t="shared" si="17"/>
        <v>0</v>
      </c>
      <c r="BJ162" s="15" t="s">
        <v>92</v>
      </c>
      <c r="BK162" s="194">
        <f t="shared" si="18"/>
        <v>0</v>
      </c>
      <c r="BL162" s="15" t="s">
        <v>203</v>
      </c>
      <c r="BM162" s="193" t="s">
        <v>1464</v>
      </c>
    </row>
    <row r="163" spans="2:65" s="1" customFormat="1" ht="24" customHeight="1">
      <c r="B163" s="151"/>
      <c r="C163" s="210" t="s">
        <v>337</v>
      </c>
      <c r="D163" s="210" t="s">
        <v>291</v>
      </c>
      <c r="E163" s="211" t="s">
        <v>1465</v>
      </c>
      <c r="F163" s="212" t="s">
        <v>1466</v>
      </c>
      <c r="G163" s="213" t="s">
        <v>248</v>
      </c>
      <c r="H163" s="214">
        <v>1</v>
      </c>
      <c r="I163" s="215"/>
      <c r="J163" s="216"/>
      <c r="K163" s="214">
        <f t="shared" si="6"/>
        <v>0</v>
      </c>
      <c r="L163" s="212" t="s">
        <v>1</v>
      </c>
      <c r="M163" s="217"/>
      <c r="N163" s="218" t="s">
        <v>1</v>
      </c>
      <c r="O163" s="189" t="s">
        <v>44</v>
      </c>
      <c r="P163" s="190">
        <f t="shared" si="7"/>
        <v>0</v>
      </c>
      <c r="Q163" s="190">
        <f t="shared" si="8"/>
        <v>0</v>
      </c>
      <c r="R163" s="190">
        <f t="shared" si="9"/>
        <v>0</v>
      </c>
      <c r="S163" s="54"/>
      <c r="T163" s="191">
        <f t="shared" si="10"/>
        <v>0</v>
      </c>
      <c r="U163" s="191">
        <v>0.004</v>
      </c>
      <c r="V163" s="191">
        <f t="shared" si="11"/>
        <v>0.004</v>
      </c>
      <c r="W163" s="191">
        <v>0</v>
      </c>
      <c r="X163" s="192">
        <f t="shared" si="12"/>
        <v>0</v>
      </c>
      <c r="AR163" s="193" t="s">
        <v>236</v>
      </c>
      <c r="AT163" s="193" t="s">
        <v>291</v>
      </c>
      <c r="AU163" s="193" t="s">
        <v>92</v>
      </c>
      <c r="AY163" s="15" t="s">
        <v>196</v>
      </c>
      <c r="BE163" s="100">
        <f t="shared" si="13"/>
        <v>0</v>
      </c>
      <c r="BF163" s="100">
        <f t="shared" si="14"/>
        <v>0</v>
      </c>
      <c r="BG163" s="100">
        <f t="shared" si="15"/>
        <v>0</v>
      </c>
      <c r="BH163" s="100">
        <f t="shared" si="16"/>
        <v>0</v>
      </c>
      <c r="BI163" s="100">
        <f t="shared" si="17"/>
        <v>0</v>
      </c>
      <c r="BJ163" s="15" t="s">
        <v>92</v>
      </c>
      <c r="BK163" s="194">
        <f t="shared" si="18"/>
        <v>0</v>
      </c>
      <c r="BL163" s="15" t="s">
        <v>203</v>
      </c>
      <c r="BM163" s="193" t="s">
        <v>1467</v>
      </c>
    </row>
    <row r="164" spans="2:65" s="1" customFormat="1" ht="36" customHeight="1">
      <c r="B164" s="151"/>
      <c r="C164" s="182" t="s">
        <v>226</v>
      </c>
      <c r="D164" s="182" t="s">
        <v>199</v>
      </c>
      <c r="E164" s="183" t="s">
        <v>1468</v>
      </c>
      <c r="F164" s="184" t="s">
        <v>1469</v>
      </c>
      <c r="G164" s="185" t="s">
        <v>611</v>
      </c>
      <c r="H164" s="186">
        <v>0.585</v>
      </c>
      <c r="I164" s="187"/>
      <c r="J164" s="187"/>
      <c r="K164" s="186">
        <f t="shared" si="6"/>
        <v>0</v>
      </c>
      <c r="L164" s="184" t="s">
        <v>249</v>
      </c>
      <c r="M164" s="32"/>
      <c r="N164" s="188" t="s">
        <v>1</v>
      </c>
      <c r="O164" s="189" t="s">
        <v>44</v>
      </c>
      <c r="P164" s="190">
        <f t="shared" si="7"/>
        <v>0</v>
      </c>
      <c r="Q164" s="190">
        <f t="shared" si="8"/>
        <v>0</v>
      </c>
      <c r="R164" s="190">
        <f t="shared" si="9"/>
        <v>0</v>
      </c>
      <c r="S164" s="54"/>
      <c r="T164" s="191">
        <f t="shared" si="10"/>
        <v>0</v>
      </c>
      <c r="U164" s="191">
        <v>0</v>
      </c>
      <c r="V164" s="191">
        <f t="shared" si="11"/>
        <v>0</v>
      </c>
      <c r="W164" s="191">
        <v>2.2</v>
      </c>
      <c r="X164" s="192">
        <f t="shared" si="12"/>
        <v>1.287</v>
      </c>
      <c r="AR164" s="193" t="s">
        <v>203</v>
      </c>
      <c r="AT164" s="193" t="s">
        <v>199</v>
      </c>
      <c r="AU164" s="193" t="s">
        <v>92</v>
      </c>
      <c r="AY164" s="15" t="s">
        <v>196</v>
      </c>
      <c r="BE164" s="100">
        <f t="shared" si="13"/>
        <v>0</v>
      </c>
      <c r="BF164" s="100">
        <f t="shared" si="14"/>
        <v>0</v>
      </c>
      <c r="BG164" s="100">
        <f t="shared" si="15"/>
        <v>0</v>
      </c>
      <c r="BH164" s="100">
        <f t="shared" si="16"/>
        <v>0</v>
      </c>
      <c r="BI164" s="100">
        <f t="shared" si="17"/>
        <v>0</v>
      </c>
      <c r="BJ164" s="15" t="s">
        <v>92</v>
      </c>
      <c r="BK164" s="194">
        <f t="shared" si="18"/>
        <v>0</v>
      </c>
      <c r="BL164" s="15" t="s">
        <v>203</v>
      </c>
      <c r="BM164" s="193" t="s">
        <v>1470</v>
      </c>
    </row>
    <row r="165" spans="2:51" s="12" customFormat="1" ht="11.25">
      <c r="B165" s="195"/>
      <c r="D165" s="196" t="s">
        <v>208</v>
      </c>
      <c r="E165" s="203" t="s">
        <v>1</v>
      </c>
      <c r="F165" s="197" t="s">
        <v>1471</v>
      </c>
      <c r="H165" s="198">
        <v>0.36</v>
      </c>
      <c r="I165" s="199"/>
      <c r="J165" s="199"/>
      <c r="M165" s="195"/>
      <c r="N165" s="200"/>
      <c r="O165" s="201"/>
      <c r="P165" s="201"/>
      <c r="Q165" s="201"/>
      <c r="R165" s="201"/>
      <c r="S165" s="201"/>
      <c r="T165" s="201"/>
      <c r="U165" s="201"/>
      <c r="V165" s="201"/>
      <c r="W165" s="201"/>
      <c r="X165" s="202"/>
      <c r="AT165" s="203" t="s">
        <v>208</v>
      </c>
      <c r="AU165" s="203" t="s">
        <v>92</v>
      </c>
      <c r="AV165" s="12" t="s">
        <v>92</v>
      </c>
      <c r="AW165" s="12" t="s">
        <v>4</v>
      </c>
      <c r="AX165" s="12" t="s">
        <v>80</v>
      </c>
      <c r="AY165" s="203" t="s">
        <v>196</v>
      </c>
    </row>
    <row r="166" spans="2:51" s="12" customFormat="1" ht="11.25">
      <c r="B166" s="195"/>
      <c r="D166" s="196" t="s">
        <v>208</v>
      </c>
      <c r="E166" s="203" t="s">
        <v>1</v>
      </c>
      <c r="F166" s="197" t="s">
        <v>1472</v>
      </c>
      <c r="H166" s="198">
        <v>0.225</v>
      </c>
      <c r="I166" s="199"/>
      <c r="J166" s="199"/>
      <c r="M166" s="195"/>
      <c r="N166" s="200"/>
      <c r="O166" s="201"/>
      <c r="P166" s="201"/>
      <c r="Q166" s="201"/>
      <c r="R166" s="201"/>
      <c r="S166" s="201"/>
      <c r="T166" s="201"/>
      <c r="U166" s="201"/>
      <c r="V166" s="201"/>
      <c r="W166" s="201"/>
      <c r="X166" s="202"/>
      <c r="AT166" s="203" t="s">
        <v>208</v>
      </c>
      <c r="AU166" s="203" t="s">
        <v>92</v>
      </c>
      <c r="AV166" s="12" t="s">
        <v>92</v>
      </c>
      <c r="AW166" s="12" t="s">
        <v>4</v>
      </c>
      <c r="AX166" s="12" t="s">
        <v>80</v>
      </c>
      <c r="AY166" s="203" t="s">
        <v>196</v>
      </c>
    </row>
    <row r="167" spans="2:51" s="13" customFormat="1" ht="11.25">
      <c r="B167" s="219"/>
      <c r="D167" s="196" t="s">
        <v>208</v>
      </c>
      <c r="E167" s="220" t="s">
        <v>1</v>
      </c>
      <c r="F167" s="221" t="s">
        <v>354</v>
      </c>
      <c r="H167" s="222">
        <v>0.585</v>
      </c>
      <c r="I167" s="223"/>
      <c r="J167" s="223"/>
      <c r="M167" s="219"/>
      <c r="N167" s="224"/>
      <c r="O167" s="225"/>
      <c r="P167" s="225"/>
      <c r="Q167" s="225"/>
      <c r="R167" s="225"/>
      <c r="S167" s="225"/>
      <c r="T167" s="225"/>
      <c r="U167" s="225"/>
      <c r="V167" s="225"/>
      <c r="W167" s="225"/>
      <c r="X167" s="226"/>
      <c r="AT167" s="220" t="s">
        <v>208</v>
      </c>
      <c r="AU167" s="220" t="s">
        <v>92</v>
      </c>
      <c r="AV167" s="13" t="s">
        <v>203</v>
      </c>
      <c r="AW167" s="13" t="s">
        <v>4</v>
      </c>
      <c r="AX167" s="13" t="s">
        <v>87</v>
      </c>
      <c r="AY167" s="220" t="s">
        <v>196</v>
      </c>
    </row>
    <row r="168" spans="2:65" s="1" customFormat="1" ht="16.5" customHeight="1">
      <c r="B168" s="151"/>
      <c r="C168" s="182" t="s">
        <v>347</v>
      </c>
      <c r="D168" s="182" t="s">
        <v>199</v>
      </c>
      <c r="E168" s="183" t="s">
        <v>200</v>
      </c>
      <c r="F168" s="184" t="s">
        <v>201</v>
      </c>
      <c r="G168" s="185" t="s">
        <v>202</v>
      </c>
      <c r="H168" s="186">
        <v>2.147</v>
      </c>
      <c r="I168" s="187"/>
      <c r="J168" s="187"/>
      <c r="K168" s="186">
        <f>ROUND(P168*H168,3)</f>
        <v>0</v>
      </c>
      <c r="L168" s="184" t="s">
        <v>1</v>
      </c>
      <c r="M168" s="32"/>
      <c r="N168" s="188" t="s">
        <v>1</v>
      </c>
      <c r="O168" s="189" t="s">
        <v>44</v>
      </c>
      <c r="P168" s="190">
        <f>I168+J168</f>
        <v>0</v>
      </c>
      <c r="Q168" s="190">
        <f>ROUND(I168*H168,3)</f>
        <v>0</v>
      </c>
      <c r="R168" s="190">
        <f>ROUND(J168*H168,3)</f>
        <v>0</v>
      </c>
      <c r="S168" s="54"/>
      <c r="T168" s="191">
        <f>S168*H168</f>
        <v>0</v>
      </c>
      <c r="U168" s="191">
        <v>0</v>
      </c>
      <c r="V168" s="191">
        <f>U168*H168</f>
        <v>0</v>
      </c>
      <c r="W168" s="191">
        <v>0</v>
      </c>
      <c r="X168" s="192">
        <f>W168*H168</f>
        <v>0</v>
      </c>
      <c r="AR168" s="193" t="s">
        <v>203</v>
      </c>
      <c r="AT168" s="193" t="s">
        <v>199</v>
      </c>
      <c r="AU168" s="193" t="s">
        <v>92</v>
      </c>
      <c r="AY168" s="15" t="s">
        <v>196</v>
      </c>
      <c r="BE168" s="100">
        <f>IF(O168="základná",K168,0)</f>
        <v>0</v>
      </c>
      <c r="BF168" s="100">
        <f>IF(O168="znížená",K168,0)</f>
        <v>0</v>
      </c>
      <c r="BG168" s="100">
        <f>IF(O168="zákl. prenesená",K168,0)</f>
        <v>0</v>
      </c>
      <c r="BH168" s="100">
        <f>IF(O168="zníž. prenesená",K168,0)</f>
        <v>0</v>
      </c>
      <c r="BI168" s="100">
        <f>IF(O168="nulová",K168,0)</f>
        <v>0</v>
      </c>
      <c r="BJ168" s="15" t="s">
        <v>92</v>
      </c>
      <c r="BK168" s="194">
        <f>ROUND(P168*H168,3)</f>
        <v>0</v>
      </c>
      <c r="BL168" s="15" t="s">
        <v>203</v>
      </c>
      <c r="BM168" s="193" t="s">
        <v>1473</v>
      </c>
    </row>
    <row r="169" spans="2:65" s="1" customFormat="1" ht="24" customHeight="1">
      <c r="B169" s="151"/>
      <c r="C169" s="182" t="s">
        <v>355</v>
      </c>
      <c r="D169" s="182" t="s">
        <v>199</v>
      </c>
      <c r="E169" s="183" t="s">
        <v>205</v>
      </c>
      <c r="F169" s="184" t="s">
        <v>206</v>
      </c>
      <c r="G169" s="185" t="s">
        <v>202</v>
      </c>
      <c r="H169" s="186">
        <v>21.47</v>
      </c>
      <c r="I169" s="187"/>
      <c r="J169" s="187"/>
      <c r="K169" s="186">
        <f>ROUND(P169*H169,3)</f>
        <v>0</v>
      </c>
      <c r="L169" s="184" t="s">
        <v>1</v>
      </c>
      <c r="M169" s="32"/>
      <c r="N169" s="188" t="s">
        <v>1</v>
      </c>
      <c r="O169" s="189" t="s">
        <v>44</v>
      </c>
      <c r="P169" s="190">
        <f>I169+J169</f>
        <v>0</v>
      </c>
      <c r="Q169" s="190">
        <f>ROUND(I169*H169,3)</f>
        <v>0</v>
      </c>
      <c r="R169" s="190">
        <f>ROUND(J169*H169,3)</f>
        <v>0</v>
      </c>
      <c r="S169" s="54"/>
      <c r="T169" s="191">
        <f>S169*H169</f>
        <v>0</v>
      </c>
      <c r="U169" s="191">
        <v>0</v>
      </c>
      <c r="V169" s="191">
        <f>U169*H169</f>
        <v>0</v>
      </c>
      <c r="W169" s="191">
        <v>0</v>
      </c>
      <c r="X169" s="192">
        <f>W169*H169</f>
        <v>0</v>
      </c>
      <c r="AR169" s="193" t="s">
        <v>203</v>
      </c>
      <c r="AT169" s="193" t="s">
        <v>199</v>
      </c>
      <c r="AU169" s="193" t="s">
        <v>92</v>
      </c>
      <c r="AY169" s="15" t="s">
        <v>196</v>
      </c>
      <c r="BE169" s="100">
        <f>IF(O169="základná",K169,0)</f>
        <v>0</v>
      </c>
      <c r="BF169" s="100">
        <f>IF(O169="znížená",K169,0)</f>
        <v>0</v>
      </c>
      <c r="BG169" s="100">
        <f>IF(O169="zákl. prenesená",K169,0)</f>
        <v>0</v>
      </c>
      <c r="BH169" s="100">
        <f>IF(O169="zníž. prenesená",K169,0)</f>
        <v>0</v>
      </c>
      <c r="BI169" s="100">
        <f>IF(O169="nulová",K169,0)</f>
        <v>0</v>
      </c>
      <c r="BJ169" s="15" t="s">
        <v>92</v>
      </c>
      <c r="BK169" s="194">
        <f>ROUND(P169*H169,3)</f>
        <v>0</v>
      </c>
      <c r="BL169" s="15" t="s">
        <v>203</v>
      </c>
      <c r="BM169" s="193" t="s">
        <v>1474</v>
      </c>
    </row>
    <row r="170" spans="2:51" s="12" customFormat="1" ht="11.25">
      <c r="B170" s="195"/>
      <c r="D170" s="196" t="s">
        <v>208</v>
      </c>
      <c r="F170" s="197" t="s">
        <v>1475</v>
      </c>
      <c r="H170" s="198">
        <v>21.47</v>
      </c>
      <c r="I170" s="199"/>
      <c r="J170" s="199"/>
      <c r="M170" s="195"/>
      <c r="N170" s="200"/>
      <c r="O170" s="201"/>
      <c r="P170" s="201"/>
      <c r="Q170" s="201"/>
      <c r="R170" s="201"/>
      <c r="S170" s="201"/>
      <c r="T170" s="201"/>
      <c r="U170" s="201"/>
      <c r="V170" s="201"/>
      <c r="W170" s="201"/>
      <c r="X170" s="202"/>
      <c r="AT170" s="203" t="s">
        <v>208</v>
      </c>
      <c r="AU170" s="203" t="s">
        <v>92</v>
      </c>
      <c r="AV170" s="12" t="s">
        <v>92</v>
      </c>
      <c r="AW170" s="12" t="s">
        <v>3</v>
      </c>
      <c r="AX170" s="12" t="s">
        <v>87</v>
      </c>
      <c r="AY170" s="203" t="s">
        <v>196</v>
      </c>
    </row>
    <row r="171" spans="2:65" s="1" customFormat="1" ht="24" customHeight="1">
      <c r="B171" s="151"/>
      <c r="C171" s="182" t="s">
        <v>359</v>
      </c>
      <c r="D171" s="182" t="s">
        <v>199</v>
      </c>
      <c r="E171" s="183" t="s">
        <v>210</v>
      </c>
      <c r="F171" s="184" t="s">
        <v>211</v>
      </c>
      <c r="G171" s="185" t="s">
        <v>202</v>
      </c>
      <c r="H171" s="186">
        <v>2.147</v>
      </c>
      <c r="I171" s="187"/>
      <c r="J171" s="187"/>
      <c r="K171" s="186">
        <f>ROUND(P171*H171,3)</f>
        <v>0</v>
      </c>
      <c r="L171" s="184" t="s">
        <v>1</v>
      </c>
      <c r="M171" s="32"/>
      <c r="N171" s="188" t="s">
        <v>1</v>
      </c>
      <c r="O171" s="189" t="s">
        <v>44</v>
      </c>
      <c r="P171" s="190">
        <f>I171+J171</f>
        <v>0</v>
      </c>
      <c r="Q171" s="190">
        <f>ROUND(I171*H171,3)</f>
        <v>0</v>
      </c>
      <c r="R171" s="190">
        <f>ROUND(J171*H171,3)</f>
        <v>0</v>
      </c>
      <c r="S171" s="54"/>
      <c r="T171" s="191">
        <f>S171*H171</f>
        <v>0</v>
      </c>
      <c r="U171" s="191">
        <v>0</v>
      </c>
      <c r="V171" s="191">
        <f>U171*H171</f>
        <v>0</v>
      </c>
      <c r="W171" s="191">
        <v>0</v>
      </c>
      <c r="X171" s="192">
        <f>W171*H171</f>
        <v>0</v>
      </c>
      <c r="AR171" s="193" t="s">
        <v>203</v>
      </c>
      <c r="AT171" s="193" t="s">
        <v>199</v>
      </c>
      <c r="AU171" s="193" t="s">
        <v>92</v>
      </c>
      <c r="AY171" s="15" t="s">
        <v>196</v>
      </c>
      <c r="BE171" s="100">
        <f>IF(O171="základná",K171,0)</f>
        <v>0</v>
      </c>
      <c r="BF171" s="100">
        <f>IF(O171="znížená",K171,0)</f>
        <v>0</v>
      </c>
      <c r="BG171" s="100">
        <f>IF(O171="zákl. prenesená",K171,0)</f>
        <v>0</v>
      </c>
      <c r="BH171" s="100">
        <f>IF(O171="zníž. prenesená",K171,0)</f>
        <v>0</v>
      </c>
      <c r="BI171" s="100">
        <f>IF(O171="nulová",K171,0)</f>
        <v>0</v>
      </c>
      <c r="BJ171" s="15" t="s">
        <v>92</v>
      </c>
      <c r="BK171" s="194">
        <f>ROUND(P171*H171,3)</f>
        <v>0</v>
      </c>
      <c r="BL171" s="15" t="s">
        <v>203</v>
      </c>
      <c r="BM171" s="193" t="s">
        <v>1476</v>
      </c>
    </row>
    <row r="172" spans="2:65" s="1" customFormat="1" ht="24" customHeight="1">
      <c r="B172" s="151"/>
      <c r="C172" s="182" t="s">
        <v>8</v>
      </c>
      <c r="D172" s="182" t="s">
        <v>199</v>
      </c>
      <c r="E172" s="183" t="s">
        <v>621</v>
      </c>
      <c r="F172" s="184" t="s">
        <v>622</v>
      </c>
      <c r="G172" s="185" t="s">
        <v>202</v>
      </c>
      <c r="H172" s="186">
        <v>2.147</v>
      </c>
      <c r="I172" s="187"/>
      <c r="J172" s="187"/>
      <c r="K172" s="186">
        <f>ROUND(P172*H172,3)</f>
        <v>0</v>
      </c>
      <c r="L172" s="184" t="s">
        <v>1</v>
      </c>
      <c r="M172" s="32"/>
      <c r="N172" s="188" t="s">
        <v>1</v>
      </c>
      <c r="O172" s="189" t="s">
        <v>44</v>
      </c>
      <c r="P172" s="190">
        <f>I172+J172</f>
        <v>0</v>
      </c>
      <c r="Q172" s="190">
        <f>ROUND(I172*H172,3)</f>
        <v>0</v>
      </c>
      <c r="R172" s="190">
        <f>ROUND(J172*H172,3)</f>
        <v>0</v>
      </c>
      <c r="S172" s="54"/>
      <c r="T172" s="191">
        <f>S172*H172</f>
        <v>0</v>
      </c>
      <c r="U172" s="191">
        <v>0</v>
      </c>
      <c r="V172" s="191">
        <f>U172*H172</f>
        <v>0</v>
      </c>
      <c r="W172" s="191">
        <v>0</v>
      </c>
      <c r="X172" s="192">
        <f>W172*H172</f>
        <v>0</v>
      </c>
      <c r="AR172" s="193" t="s">
        <v>203</v>
      </c>
      <c r="AT172" s="193" t="s">
        <v>199</v>
      </c>
      <c r="AU172" s="193" t="s">
        <v>92</v>
      </c>
      <c r="AY172" s="15" t="s">
        <v>196</v>
      </c>
      <c r="BE172" s="100">
        <f>IF(O172="základná",K172,0)</f>
        <v>0</v>
      </c>
      <c r="BF172" s="100">
        <f>IF(O172="znížená",K172,0)</f>
        <v>0</v>
      </c>
      <c r="BG172" s="100">
        <f>IF(O172="zákl. prenesená",K172,0)</f>
        <v>0</v>
      </c>
      <c r="BH172" s="100">
        <f>IF(O172="zníž. prenesená",K172,0)</f>
        <v>0</v>
      </c>
      <c r="BI172" s="100">
        <f>IF(O172="nulová",K172,0)</f>
        <v>0</v>
      </c>
      <c r="BJ172" s="15" t="s">
        <v>92</v>
      </c>
      <c r="BK172" s="194">
        <f>ROUND(P172*H172,3)</f>
        <v>0</v>
      </c>
      <c r="BL172" s="15" t="s">
        <v>203</v>
      </c>
      <c r="BM172" s="193" t="s">
        <v>1477</v>
      </c>
    </row>
    <row r="173" spans="2:63" s="11" customFormat="1" ht="25.5" customHeight="1">
      <c r="B173" s="168"/>
      <c r="D173" s="169" t="s">
        <v>79</v>
      </c>
      <c r="E173" s="170" t="s">
        <v>218</v>
      </c>
      <c r="F173" s="170" t="s">
        <v>219</v>
      </c>
      <c r="I173" s="171"/>
      <c r="J173" s="171"/>
      <c r="K173" s="172">
        <f>BK173</f>
        <v>0</v>
      </c>
      <c r="M173" s="168"/>
      <c r="N173" s="173"/>
      <c r="O173" s="174"/>
      <c r="P173" s="174"/>
      <c r="Q173" s="175">
        <f>Q174+Q179+Q209+Q217</f>
        <v>0</v>
      </c>
      <c r="R173" s="175">
        <f>R174+R179+R209+R217</f>
        <v>0</v>
      </c>
      <c r="S173" s="174"/>
      <c r="T173" s="176">
        <f>T174+T179+T209+T217</f>
        <v>0</v>
      </c>
      <c r="U173" s="174"/>
      <c r="V173" s="176">
        <f>V174+V179+V209+V217</f>
        <v>0.19219299999999997</v>
      </c>
      <c r="W173" s="174"/>
      <c r="X173" s="177">
        <f>X174+X179+X209+X217</f>
        <v>0.859823</v>
      </c>
      <c r="AR173" s="169" t="s">
        <v>92</v>
      </c>
      <c r="AT173" s="178" t="s">
        <v>79</v>
      </c>
      <c r="AU173" s="178" t="s">
        <v>80</v>
      </c>
      <c r="AY173" s="169" t="s">
        <v>196</v>
      </c>
      <c r="BK173" s="179">
        <f>BK174+BK179+BK209+BK217</f>
        <v>0</v>
      </c>
    </row>
    <row r="174" spans="2:63" s="11" customFormat="1" ht="22.5" customHeight="1">
      <c r="B174" s="168"/>
      <c r="D174" s="169" t="s">
        <v>79</v>
      </c>
      <c r="E174" s="180" t="s">
        <v>285</v>
      </c>
      <c r="F174" s="180" t="s">
        <v>286</v>
      </c>
      <c r="I174" s="171"/>
      <c r="J174" s="171"/>
      <c r="K174" s="181">
        <f>BK174</f>
        <v>0</v>
      </c>
      <c r="M174" s="168"/>
      <c r="N174" s="173"/>
      <c r="O174" s="174"/>
      <c r="P174" s="174"/>
      <c r="Q174" s="175">
        <f>SUM(Q175:Q178)</f>
        <v>0</v>
      </c>
      <c r="R174" s="175">
        <f>SUM(R175:R178)</f>
        <v>0</v>
      </c>
      <c r="S174" s="174"/>
      <c r="T174" s="176">
        <f>SUM(T175:T178)</f>
        <v>0</v>
      </c>
      <c r="U174" s="174"/>
      <c r="V174" s="176">
        <f>SUM(V175:V178)</f>
        <v>0.002236</v>
      </c>
      <c r="W174" s="174"/>
      <c r="X174" s="177">
        <f>SUM(X175:X178)</f>
        <v>0</v>
      </c>
      <c r="AR174" s="169" t="s">
        <v>92</v>
      </c>
      <c r="AT174" s="178" t="s">
        <v>79</v>
      </c>
      <c r="AU174" s="178" t="s">
        <v>87</v>
      </c>
      <c r="AY174" s="169" t="s">
        <v>196</v>
      </c>
      <c r="BK174" s="179">
        <f>SUM(BK175:BK178)</f>
        <v>0</v>
      </c>
    </row>
    <row r="175" spans="2:65" s="1" customFormat="1" ht="24" customHeight="1">
      <c r="B175" s="151"/>
      <c r="C175" s="182" t="s">
        <v>366</v>
      </c>
      <c r="D175" s="182" t="s">
        <v>199</v>
      </c>
      <c r="E175" s="183" t="s">
        <v>1478</v>
      </c>
      <c r="F175" s="184" t="s">
        <v>1479</v>
      </c>
      <c r="G175" s="185" t="s">
        <v>225</v>
      </c>
      <c r="H175" s="186">
        <v>20</v>
      </c>
      <c r="I175" s="187"/>
      <c r="J175" s="187"/>
      <c r="K175" s="186">
        <f>ROUND(P175*H175,3)</f>
        <v>0</v>
      </c>
      <c r="L175" s="184" t="s">
        <v>249</v>
      </c>
      <c r="M175" s="32"/>
      <c r="N175" s="188" t="s">
        <v>1</v>
      </c>
      <c r="O175" s="189" t="s">
        <v>44</v>
      </c>
      <c r="P175" s="190">
        <f>I175+J175</f>
        <v>0</v>
      </c>
      <c r="Q175" s="190">
        <f>ROUND(I175*H175,3)</f>
        <v>0</v>
      </c>
      <c r="R175" s="190">
        <f>ROUND(J175*H175,3)</f>
        <v>0</v>
      </c>
      <c r="S175" s="54"/>
      <c r="T175" s="191">
        <f>S175*H175</f>
        <v>0</v>
      </c>
      <c r="U175" s="191">
        <v>2E-05</v>
      </c>
      <c r="V175" s="191">
        <f>U175*H175</f>
        <v>0.0004</v>
      </c>
      <c r="W175" s="191">
        <v>0</v>
      </c>
      <c r="X175" s="192">
        <f>W175*H175</f>
        <v>0</v>
      </c>
      <c r="AR175" s="193" t="s">
        <v>226</v>
      </c>
      <c r="AT175" s="193" t="s">
        <v>199</v>
      </c>
      <c r="AU175" s="193" t="s">
        <v>92</v>
      </c>
      <c r="AY175" s="15" t="s">
        <v>196</v>
      </c>
      <c r="BE175" s="100">
        <f>IF(O175="základná",K175,0)</f>
        <v>0</v>
      </c>
      <c r="BF175" s="100">
        <f>IF(O175="znížená",K175,0)</f>
        <v>0</v>
      </c>
      <c r="BG175" s="100">
        <f>IF(O175="zákl. prenesená",K175,0)</f>
        <v>0</v>
      </c>
      <c r="BH175" s="100">
        <f>IF(O175="zníž. prenesená",K175,0)</f>
        <v>0</v>
      </c>
      <c r="BI175" s="100">
        <f>IF(O175="nulová",K175,0)</f>
        <v>0</v>
      </c>
      <c r="BJ175" s="15" t="s">
        <v>92</v>
      </c>
      <c r="BK175" s="194">
        <f>ROUND(P175*H175,3)</f>
        <v>0</v>
      </c>
      <c r="BL175" s="15" t="s">
        <v>226</v>
      </c>
      <c r="BM175" s="193" t="s">
        <v>1480</v>
      </c>
    </row>
    <row r="176" spans="2:65" s="1" customFormat="1" ht="24" customHeight="1">
      <c r="B176" s="151"/>
      <c r="C176" s="210" t="s">
        <v>370</v>
      </c>
      <c r="D176" s="210" t="s">
        <v>291</v>
      </c>
      <c r="E176" s="211" t="s">
        <v>1481</v>
      </c>
      <c r="F176" s="212" t="s">
        <v>1482</v>
      </c>
      <c r="G176" s="213" t="s">
        <v>225</v>
      </c>
      <c r="H176" s="214">
        <v>20.4</v>
      </c>
      <c r="I176" s="215"/>
      <c r="J176" s="216"/>
      <c r="K176" s="214">
        <f>ROUND(P176*H176,3)</f>
        <v>0</v>
      </c>
      <c r="L176" s="212" t="s">
        <v>249</v>
      </c>
      <c r="M176" s="217"/>
      <c r="N176" s="218" t="s">
        <v>1</v>
      </c>
      <c r="O176" s="189" t="s">
        <v>44</v>
      </c>
      <c r="P176" s="190">
        <f>I176+J176</f>
        <v>0</v>
      </c>
      <c r="Q176" s="190">
        <f>ROUND(I176*H176,3)</f>
        <v>0</v>
      </c>
      <c r="R176" s="190">
        <f>ROUND(J176*H176,3)</f>
        <v>0</v>
      </c>
      <c r="S176" s="54"/>
      <c r="T176" s="191">
        <f>S176*H176</f>
        <v>0</v>
      </c>
      <c r="U176" s="191">
        <v>9E-05</v>
      </c>
      <c r="V176" s="191">
        <f>U176*H176</f>
        <v>0.001836</v>
      </c>
      <c r="W176" s="191">
        <v>0</v>
      </c>
      <c r="X176" s="192">
        <f>W176*H176</f>
        <v>0</v>
      </c>
      <c r="AR176" s="193" t="s">
        <v>294</v>
      </c>
      <c r="AT176" s="193" t="s">
        <v>291</v>
      </c>
      <c r="AU176" s="193" t="s">
        <v>92</v>
      </c>
      <c r="AY176" s="15" t="s">
        <v>196</v>
      </c>
      <c r="BE176" s="100">
        <f>IF(O176="základná",K176,0)</f>
        <v>0</v>
      </c>
      <c r="BF176" s="100">
        <f>IF(O176="znížená",K176,0)</f>
        <v>0</v>
      </c>
      <c r="BG176" s="100">
        <f>IF(O176="zákl. prenesená",K176,0)</f>
        <v>0</v>
      </c>
      <c r="BH176" s="100">
        <f>IF(O176="zníž. prenesená",K176,0)</f>
        <v>0</v>
      </c>
      <c r="BI176" s="100">
        <f>IF(O176="nulová",K176,0)</f>
        <v>0</v>
      </c>
      <c r="BJ176" s="15" t="s">
        <v>92</v>
      </c>
      <c r="BK176" s="194">
        <f>ROUND(P176*H176,3)</f>
        <v>0</v>
      </c>
      <c r="BL176" s="15" t="s">
        <v>226</v>
      </c>
      <c r="BM176" s="193" t="s">
        <v>1483</v>
      </c>
    </row>
    <row r="177" spans="2:51" s="12" customFormat="1" ht="11.25">
      <c r="B177" s="195"/>
      <c r="D177" s="196" t="s">
        <v>208</v>
      </c>
      <c r="F177" s="197" t="s">
        <v>1484</v>
      </c>
      <c r="H177" s="198">
        <v>20.4</v>
      </c>
      <c r="I177" s="199"/>
      <c r="J177" s="199"/>
      <c r="M177" s="195"/>
      <c r="N177" s="200"/>
      <c r="O177" s="201"/>
      <c r="P177" s="201"/>
      <c r="Q177" s="201"/>
      <c r="R177" s="201"/>
      <c r="S177" s="201"/>
      <c r="T177" s="201"/>
      <c r="U177" s="201"/>
      <c r="V177" s="201"/>
      <c r="W177" s="201"/>
      <c r="X177" s="202"/>
      <c r="AT177" s="203" t="s">
        <v>208</v>
      </c>
      <c r="AU177" s="203" t="s">
        <v>92</v>
      </c>
      <c r="AV177" s="12" t="s">
        <v>92</v>
      </c>
      <c r="AW177" s="12" t="s">
        <v>3</v>
      </c>
      <c r="AX177" s="12" t="s">
        <v>87</v>
      </c>
      <c r="AY177" s="203" t="s">
        <v>196</v>
      </c>
    </row>
    <row r="178" spans="2:65" s="1" customFormat="1" ht="24" customHeight="1">
      <c r="B178" s="151"/>
      <c r="C178" s="182" t="s">
        <v>374</v>
      </c>
      <c r="D178" s="182" t="s">
        <v>199</v>
      </c>
      <c r="E178" s="183" t="s">
        <v>338</v>
      </c>
      <c r="F178" s="184" t="s">
        <v>339</v>
      </c>
      <c r="G178" s="185" t="s">
        <v>340</v>
      </c>
      <c r="H178" s="187"/>
      <c r="I178" s="187"/>
      <c r="J178" s="187"/>
      <c r="K178" s="186">
        <f>ROUND(P178*H178,3)</f>
        <v>0</v>
      </c>
      <c r="L178" s="184" t="s">
        <v>249</v>
      </c>
      <c r="M178" s="32"/>
      <c r="N178" s="188" t="s">
        <v>1</v>
      </c>
      <c r="O178" s="189" t="s">
        <v>44</v>
      </c>
      <c r="P178" s="190">
        <f>I178+J178</f>
        <v>0</v>
      </c>
      <c r="Q178" s="190">
        <f>ROUND(I178*H178,3)</f>
        <v>0</v>
      </c>
      <c r="R178" s="190">
        <f>ROUND(J178*H178,3)</f>
        <v>0</v>
      </c>
      <c r="S178" s="54"/>
      <c r="T178" s="191">
        <f>S178*H178</f>
        <v>0</v>
      </c>
      <c r="U178" s="191">
        <v>0</v>
      </c>
      <c r="V178" s="191">
        <f>U178*H178</f>
        <v>0</v>
      </c>
      <c r="W178" s="191">
        <v>0</v>
      </c>
      <c r="X178" s="192">
        <f>W178*H178</f>
        <v>0</v>
      </c>
      <c r="AR178" s="193" t="s">
        <v>226</v>
      </c>
      <c r="AT178" s="193" t="s">
        <v>199</v>
      </c>
      <c r="AU178" s="193" t="s">
        <v>92</v>
      </c>
      <c r="AY178" s="15" t="s">
        <v>196</v>
      </c>
      <c r="BE178" s="100">
        <f>IF(O178="základná",K178,0)</f>
        <v>0</v>
      </c>
      <c r="BF178" s="100">
        <f>IF(O178="znížená",K178,0)</f>
        <v>0</v>
      </c>
      <c r="BG178" s="100">
        <f>IF(O178="zákl. prenesená",K178,0)</f>
        <v>0</v>
      </c>
      <c r="BH178" s="100">
        <f>IF(O178="zníž. prenesená",K178,0)</f>
        <v>0</v>
      </c>
      <c r="BI178" s="100">
        <f>IF(O178="nulová",K178,0)</f>
        <v>0</v>
      </c>
      <c r="BJ178" s="15" t="s">
        <v>92</v>
      </c>
      <c r="BK178" s="194">
        <f>ROUND(P178*H178,3)</f>
        <v>0</v>
      </c>
      <c r="BL178" s="15" t="s">
        <v>226</v>
      </c>
      <c r="BM178" s="193" t="s">
        <v>1485</v>
      </c>
    </row>
    <row r="179" spans="2:63" s="11" customFormat="1" ht="22.5" customHeight="1">
      <c r="B179" s="168"/>
      <c r="D179" s="169" t="s">
        <v>79</v>
      </c>
      <c r="E179" s="180" t="s">
        <v>1486</v>
      </c>
      <c r="F179" s="180" t="s">
        <v>1487</v>
      </c>
      <c r="I179" s="171"/>
      <c r="J179" s="171"/>
      <c r="K179" s="181">
        <f>BK179</f>
        <v>0</v>
      </c>
      <c r="M179" s="168"/>
      <c r="N179" s="173"/>
      <c r="O179" s="174"/>
      <c r="P179" s="174"/>
      <c r="Q179" s="175">
        <f>SUM(Q180:Q208)</f>
        <v>0</v>
      </c>
      <c r="R179" s="175">
        <f>SUM(R180:R208)</f>
        <v>0</v>
      </c>
      <c r="S179" s="174"/>
      <c r="T179" s="176">
        <f>SUM(T180:T208)</f>
        <v>0</v>
      </c>
      <c r="U179" s="174"/>
      <c r="V179" s="176">
        <f>SUM(V180:V208)</f>
        <v>0.10949699999999998</v>
      </c>
      <c r="W179" s="174"/>
      <c r="X179" s="177">
        <f>SUM(X180:X208)</f>
        <v>0.743123</v>
      </c>
      <c r="AR179" s="169" t="s">
        <v>92</v>
      </c>
      <c r="AT179" s="178" t="s">
        <v>79</v>
      </c>
      <c r="AU179" s="178" t="s">
        <v>87</v>
      </c>
      <c r="AY179" s="169" t="s">
        <v>196</v>
      </c>
      <c r="BK179" s="179">
        <f>SUM(BK180:BK208)</f>
        <v>0</v>
      </c>
    </row>
    <row r="180" spans="2:65" s="1" customFormat="1" ht="24" customHeight="1">
      <c r="B180" s="151"/>
      <c r="C180" s="182" t="s">
        <v>378</v>
      </c>
      <c r="D180" s="182" t="s">
        <v>199</v>
      </c>
      <c r="E180" s="183" t="s">
        <v>1488</v>
      </c>
      <c r="F180" s="184" t="s">
        <v>1489</v>
      </c>
      <c r="G180" s="185" t="s">
        <v>225</v>
      </c>
      <c r="H180" s="186">
        <v>34.4</v>
      </c>
      <c r="I180" s="187"/>
      <c r="J180" s="187"/>
      <c r="K180" s="186">
        <f>ROUND(P180*H180,3)</f>
        <v>0</v>
      </c>
      <c r="L180" s="184" t="s">
        <v>249</v>
      </c>
      <c r="M180" s="32"/>
      <c r="N180" s="188" t="s">
        <v>1</v>
      </c>
      <c r="O180" s="189" t="s">
        <v>44</v>
      </c>
      <c r="P180" s="190">
        <f>I180+J180</f>
        <v>0</v>
      </c>
      <c r="Q180" s="190">
        <f>ROUND(I180*H180,3)</f>
        <v>0</v>
      </c>
      <c r="R180" s="190">
        <f>ROUND(J180*H180,3)</f>
        <v>0</v>
      </c>
      <c r="S180" s="54"/>
      <c r="T180" s="191">
        <f>S180*H180</f>
        <v>0</v>
      </c>
      <c r="U180" s="191">
        <v>0</v>
      </c>
      <c r="V180" s="191">
        <f>U180*H180</f>
        <v>0</v>
      </c>
      <c r="W180" s="191">
        <v>0.01492</v>
      </c>
      <c r="X180" s="192">
        <f>W180*H180</f>
        <v>0.5132479999999999</v>
      </c>
      <c r="AR180" s="193" t="s">
        <v>226</v>
      </c>
      <c r="AT180" s="193" t="s">
        <v>199</v>
      </c>
      <c r="AU180" s="193" t="s">
        <v>92</v>
      </c>
      <c r="AY180" s="15" t="s">
        <v>196</v>
      </c>
      <c r="BE180" s="100">
        <f>IF(O180="základná",K180,0)</f>
        <v>0</v>
      </c>
      <c r="BF180" s="100">
        <f>IF(O180="znížená",K180,0)</f>
        <v>0</v>
      </c>
      <c r="BG180" s="100">
        <f>IF(O180="zákl. prenesená",K180,0)</f>
        <v>0</v>
      </c>
      <c r="BH180" s="100">
        <f>IF(O180="zníž. prenesená",K180,0)</f>
        <v>0</v>
      </c>
      <c r="BI180" s="100">
        <f>IF(O180="nulová",K180,0)</f>
        <v>0</v>
      </c>
      <c r="BJ180" s="15" t="s">
        <v>92</v>
      </c>
      <c r="BK180" s="194">
        <f>ROUND(P180*H180,3)</f>
        <v>0</v>
      </c>
      <c r="BL180" s="15" t="s">
        <v>226</v>
      </c>
      <c r="BM180" s="193" t="s">
        <v>1490</v>
      </c>
    </row>
    <row r="181" spans="2:51" s="12" customFormat="1" ht="11.25">
      <c r="B181" s="195"/>
      <c r="D181" s="196" t="s">
        <v>208</v>
      </c>
      <c r="E181" s="203" t="s">
        <v>1</v>
      </c>
      <c r="F181" s="197" t="s">
        <v>1491</v>
      </c>
      <c r="H181" s="198">
        <v>3.6</v>
      </c>
      <c r="I181" s="199"/>
      <c r="J181" s="199"/>
      <c r="M181" s="195"/>
      <c r="N181" s="200"/>
      <c r="O181" s="201"/>
      <c r="P181" s="201"/>
      <c r="Q181" s="201"/>
      <c r="R181" s="201"/>
      <c r="S181" s="201"/>
      <c r="T181" s="201"/>
      <c r="U181" s="201"/>
      <c r="V181" s="201"/>
      <c r="W181" s="201"/>
      <c r="X181" s="202"/>
      <c r="AT181" s="203" t="s">
        <v>208</v>
      </c>
      <c r="AU181" s="203" t="s">
        <v>92</v>
      </c>
      <c r="AV181" s="12" t="s">
        <v>92</v>
      </c>
      <c r="AW181" s="12" t="s">
        <v>4</v>
      </c>
      <c r="AX181" s="12" t="s">
        <v>80</v>
      </c>
      <c r="AY181" s="203" t="s">
        <v>196</v>
      </c>
    </row>
    <row r="182" spans="2:51" s="12" customFormat="1" ht="11.25">
      <c r="B182" s="195"/>
      <c r="D182" s="196" t="s">
        <v>208</v>
      </c>
      <c r="E182" s="203" t="s">
        <v>1</v>
      </c>
      <c r="F182" s="197" t="s">
        <v>1492</v>
      </c>
      <c r="H182" s="198">
        <v>5.65</v>
      </c>
      <c r="I182" s="199"/>
      <c r="J182" s="199"/>
      <c r="M182" s="195"/>
      <c r="N182" s="200"/>
      <c r="O182" s="201"/>
      <c r="P182" s="201"/>
      <c r="Q182" s="201"/>
      <c r="R182" s="201"/>
      <c r="S182" s="201"/>
      <c r="T182" s="201"/>
      <c r="U182" s="201"/>
      <c r="V182" s="201"/>
      <c r="W182" s="201"/>
      <c r="X182" s="202"/>
      <c r="AT182" s="203" t="s">
        <v>208</v>
      </c>
      <c r="AU182" s="203" t="s">
        <v>92</v>
      </c>
      <c r="AV182" s="12" t="s">
        <v>92</v>
      </c>
      <c r="AW182" s="12" t="s">
        <v>4</v>
      </c>
      <c r="AX182" s="12" t="s">
        <v>80</v>
      </c>
      <c r="AY182" s="203" t="s">
        <v>196</v>
      </c>
    </row>
    <row r="183" spans="2:51" s="12" customFormat="1" ht="33.75">
      <c r="B183" s="195"/>
      <c r="D183" s="196" t="s">
        <v>208</v>
      </c>
      <c r="E183" s="203" t="s">
        <v>1</v>
      </c>
      <c r="F183" s="197" t="s">
        <v>1493</v>
      </c>
      <c r="H183" s="198">
        <v>25.15</v>
      </c>
      <c r="I183" s="199"/>
      <c r="J183" s="199"/>
      <c r="M183" s="195"/>
      <c r="N183" s="200"/>
      <c r="O183" s="201"/>
      <c r="P183" s="201"/>
      <c r="Q183" s="201"/>
      <c r="R183" s="201"/>
      <c r="S183" s="201"/>
      <c r="T183" s="201"/>
      <c r="U183" s="201"/>
      <c r="V183" s="201"/>
      <c r="W183" s="201"/>
      <c r="X183" s="202"/>
      <c r="AT183" s="203" t="s">
        <v>208</v>
      </c>
      <c r="AU183" s="203" t="s">
        <v>92</v>
      </c>
      <c r="AV183" s="12" t="s">
        <v>92</v>
      </c>
      <c r="AW183" s="12" t="s">
        <v>4</v>
      </c>
      <c r="AX183" s="12" t="s">
        <v>80</v>
      </c>
      <c r="AY183" s="203" t="s">
        <v>196</v>
      </c>
    </row>
    <row r="184" spans="2:51" s="13" customFormat="1" ht="11.25">
      <c r="B184" s="219"/>
      <c r="D184" s="196" t="s">
        <v>208</v>
      </c>
      <c r="E184" s="220" t="s">
        <v>1</v>
      </c>
      <c r="F184" s="221" t="s">
        <v>354</v>
      </c>
      <c r="H184" s="222">
        <v>34.4</v>
      </c>
      <c r="I184" s="223"/>
      <c r="J184" s="223"/>
      <c r="M184" s="219"/>
      <c r="N184" s="224"/>
      <c r="O184" s="225"/>
      <c r="P184" s="225"/>
      <c r="Q184" s="225"/>
      <c r="R184" s="225"/>
      <c r="S184" s="225"/>
      <c r="T184" s="225"/>
      <c r="U184" s="225"/>
      <c r="V184" s="225"/>
      <c r="W184" s="225"/>
      <c r="X184" s="226"/>
      <c r="AT184" s="220" t="s">
        <v>208</v>
      </c>
      <c r="AU184" s="220" t="s">
        <v>92</v>
      </c>
      <c r="AV184" s="13" t="s">
        <v>203</v>
      </c>
      <c r="AW184" s="13" t="s">
        <v>4</v>
      </c>
      <c r="AX184" s="13" t="s">
        <v>87</v>
      </c>
      <c r="AY184" s="220" t="s">
        <v>196</v>
      </c>
    </row>
    <row r="185" spans="2:65" s="1" customFormat="1" ht="24" customHeight="1">
      <c r="B185" s="151"/>
      <c r="C185" s="182" t="s">
        <v>382</v>
      </c>
      <c r="D185" s="182" t="s">
        <v>199</v>
      </c>
      <c r="E185" s="183" t="s">
        <v>1494</v>
      </c>
      <c r="F185" s="184" t="s">
        <v>1495</v>
      </c>
      <c r="G185" s="185" t="s">
        <v>225</v>
      </c>
      <c r="H185" s="186">
        <v>7.5</v>
      </c>
      <c r="I185" s="187"/>
      <c r="J185" s="187"/>
      <c r="K185" s="186">
        <f>ROUND(P185*H185,3)</f>
        <v>0</v>
      </c>
      <c r="L185" s="184" t="s">
        <v>249</v>
      </c>
      <c r="M185" s="32"/>
      <c r="N185" s="188" t="s">
        <v>1</v>
      </c>
      <c r="O185" s="189" t="s">
        <v>44</v>
      </c>
      <c r="P185" s="190">
        <f>I185+J185</f>
        <v>0</v>
      </c>
      <c r="Q185" s="190">
        <f>ROUND(I185*H185,3)</f>
        <v>0</v>
      </c>
      <c r="R185" s="190">
        <f>ROUND(J185*H185,3)</f>
        <v>0</v>
      </c>
      <c r="S185" s="54"/>
      <c r="T185" s="191">
        <f>S185*H185</f>
        <v>0</v>
      </c>
      <c r="U185" s="191">
        <v>0</v>
      </c>
      <c r="V185" s="191">
        <f>U185*H185</f>
        <v>0</v>
      </c>
      <c r="W185" s="191">
        <v>0.03065</v>
      </c>
      <c r="X185" s="192">
        <f>W185*H185</f>
        <v>0.229875</v>
      </c>
      <c r="AR185" s="193" t="s">
        <v>226</v>
      </c>
      <c r="AT185" s="193" t="s">
        <v>199</v>
      </c>
      <c r="AU185" s="193" t="s">
        <v>92</v>
      </c>
      <c r="AY185" s="15" t="s">
        <v>196</v>
      </c>
      <c r="BE185" s="100">
        <f>IF(O185="základná",K185,0)</f>
        <v>0</v>
      </c>
      <c r="BF185" s="100">
        <f>IF(O185="znížená",K185,0)</f>
        <v>0</v>
      </c>
      <c r="BG185" s="100">
        <f>IF(O185="zákl. prenesená",K185,0)</f>
        <v>0</v>
      </c>
      <c r="BH185" s="100">
        <f>IF(O185="zníž. prenesená",K185,0)</f>
        <v>0</v>
      </c>
      <c r="BI185" s="100">
        <f>IF(O185="nulová",K185,0)</f>
        <v>0</v>
      </c>
      <c r="BJ185" s="15" t="s">
        <v>92</v>
      </c>
      <c r="BK185" s="194">
        <f>ROUND(P185*H185,3)</f>
        <v>0</v>
      </c>
      <c r="BL185" s="15" t="s">
        <v>226</v>
      </c>
      <c r="BM185" s="193" t="s">
        <v>1496</v>
      </c>
    </row>
    <row r="186" spans="2:51" s="12" customFormat="1" ht="11.25">
      <c r="B186" s="195"/>
      <c r="D186" s="196" t="s">
        <v>208</v>
      </c>
      <c r="E186" s="203" t="s">
        <v>1</v>
      </c>
      <c r="F186" s="197" t="s">
        <v>1497</v>
      </c>
      <c r="H186" s="198">
        <v>3.5</v>
      </c>
      <c r="I186" s="199"/>
      <c r="J186" s="199"/>
      <c r="M186" s="195"/>
      <c r="N186" s="200"/>
      <c r="O186" s="201"/>
      <c r="P186" s="201"/>
      <c r="Q186" s="201"/>
      <c r="R186" s="201"/>
      <c r="S186" s="201"/>
      <c r="T186" s="201"/>
      <c r="U186" s="201"/>
      <c r="V186" s="201"/>
      <c r="W186" s="201"/>
      <c r="X186" s="202"/>
      <c r="AT186" s="203" t="s">
        <v>208</v>
      </c>
      <c r="AU186" s="203" t="s">
        <v>92</v>
      </c>
      <c r="AV186" s="12" t="s">
        <v>92</v>
      </c>
      <c r="AW186" s="12" t="s">
        <v>4</v>
      </c>
      <c r="AX186" s="12" t="s">
        <v>80</v>
      </c>
      <c r="AY186" s="203" t="s">
        <v>196</v>
      </c>
    </row>
    <row r="187" spans="2:51" s="12" customFormat="1" ht="11.25">
      <c r="B187" s="195"/>
      <c r="D187" s="196" t="s">
        <v>208</v>
      </c>
      <c r="E187" s="203" t="s">
        <v>1</v>
      </c>
      <c r="F187" s="197" t="s">
        <v>1498</v>
      </c>
      <c r="H187" s="198">
        <v>4</v>
      </c>
      <c r="I187" s="199"/>
      <c r="J187" s="199"/>
      <c r="M187" s="195"/>
      <c r="N187" s="200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  <c r="AT187" s="203" t="s">
        <v>208</v>
      </c>
      <c r="AU187" s="203" t="s">
        <v>92</v>
      </c>
      <c r="AV187" s="12" t="s">
        <v>92</v>
      </c>
      <c r="AW187" s="12" t="s">
        <v>4</v>
      </c>
      <c r="AX187" s="12" t="s">
        <v>80</v>
      </c>
      <c r="AY187" s="203" t="s">
        <v>196</v>
      </c>
    </row>
    <row r="188" spans="2:51" s="13" customFormat="1" ht="11.25">
      <c r="B188" s="219"/>
      <c r="D188" s="196" t="s">
        <v>208</v>
      </c>
      <c r="E188" s="220" t="s">
        <v>1</v>
      </c>
      <c r="F188" s="221" t="s">
        <v>354</v>
      </c>
      <c r="H188" s="222">
        <v>7.5</v>
      </c>
      <c r="I188" s="223"/>
      <c r="J188" s="223"/>
      <c r="M188" s="219"/>
      <c r="N188" s="224"/>
      <c r="O188" s="225"/>
      <c r="P188" s="225"/>
      <c r="Q188" s="225"/>
      <c r="R188" s="225"/>
      <c r="S188" s="225"/>
      <c r="T188" s="225"/>
      <c r="U188" s="225"/>
      <c r="V188" s="225"/>
      <c r="W188" s="225"/>
      <c r="X188" s="226"/>
      <c r="AT188" s="220" t="s">
        <v>208</v>
      </c>
      <c r="AU188" s="220" t="s">
        <v>92</v>
      </c>
      <c r="AV188" s="13" t="s">
        <v>203</v>
      </c>
      <c r="AW188" s="13" t="s">
        <v>4</v>
      </c>
      <c r="AX188" s="13" t="s">
        <v>87</v>
      </c>
      <c r="AY188" s="220" t="s">
        <v>196</v>
      </c>
    </row>
    <row r="189" spans="2:65" s="1" customFormat="1" ht="16.5" customHeight="1">
      <c r="B189" s="151"/>
      <c r="C189" s="182" t="s">
        <v>386</v>
      </c>
      <c r="D189" s="182" t="s">
        <v>199</v>
      </c>
      <c r="E189" s="183" t="s">
        <v>1499</v>
      </c>
      <c r="F189" s="184" t="s">
        <v>1500</v>
      </c>
      <c r="G189" s="185" t="s">
        <v>225</v>
      </c>
      <c r="H189" s="186">
        <v>3.6</v>
      </c>
      <c r="I189" s="187"/>
      <c r="J189" s="187"/>
      <c r="K189" s="186">
        <f>ROUND(P189*H189,3)</f>
        <v>0</v>
      </c>
      <c r="L189" s="184" t="s">
        <v>249</v>
      </c>
      <c r="M189" s="32"/>
      <c r="N189" s="188" t="s">
        <v>1</v>
      </c>
      <c r="O189" s="189" t="s">
        <v>44</v>
      </c>
      <c r="P189" s="190">
        <f>I189+J189</f>
        <v>0</v>
      </c>
      <c r="Q189" s="190">
        <f>ROUND(I189*H189,3)</f>
        <v>0</v>
      </c>
      <c r="R189" s="190">
        <f>ROUND(J189*H189,3)</f>
        <v>0</v>
      </c>
      <c r="S189" s="54"/>
      <c r="T189" s="191">
        <f>S189*H189</f>
        <v>0</v>
      </c>
      <c r="U189" s="191">
        <v>0.00117</v>
      </c>
      <c r="V189" s="191">
        <f>U189*H189</f>
        <v>0.0042120000000000005</v>
      </c>
      <c r="W189" s="191">
        <v>0</v>
      </c>
      <c r="X189" s="192">
        <f>W189*H189</f>
        <v>0</v>
      </c>
      <c r="AR189" s="193" t="s">
        <v>226</v>
      </c>
      <c r="AT189" s="193" t="s">
        <v>199</v>
      </c>
      <c r="AU189" s="193" t="s">
        <v>92</v>
      </c>
      <c r="AY189" s="15" t="s">
        <v>196</v>
      </c>
      <c r="BE189" s="100">
        <f>IF(O189="základná",K189,0)</f>
        <v>0</v>
      </c>
      <c r="BF189" s="100">
        <f>IF(O189="znížená",K189,0)</f>
        <v>0</v>
      </c>
      <c r="BG189" s="100">
        <f>IF(O189="zákl. prenesená",K189,0)</f>
        <v>0</v>
      </c>
      <c r="BH189" s="100">
        <f>IF(O189="zníž. prenesená",K189,0)</f>
        <v>0</v>
      </c>
      <c r="BI189" s="100">
        <f>IF(O189="nulová",K189,0)</f>
        <v>0</v>
      </c>
      <c r="BJ189" s="15" t="s">
        <v>92</v>
      </c>
      <c r="BK189" s="194">
        <f>ROUND(P189*H189,3)</f>
        <v>0</v>
      </c>
      <c r="BL189" s="15" t="s">
        <v>226</v>
      </c>
      <c r="BM189" s="193" t="s">
        <v>1501</v>
      </c>
    </row>
    <row r="190" spans="2:65" s="1" customFormat="1" ht="16.5" customHeight="1">
      <c r="B190" s="151"/>
      <c r="C190" s="182" t="s">
        <v>390</v>
      </c>
      <c r="D190" s="182" t="s">
        <v>199</v>
      </c>
      <c r="E190" s="183" t="s">
        <v>1502</v>
      </c>
      <c r="F190" s="184" t="s">
        <v>1503</v>
      </c>
      <c r="G190" s="185" t="s">
        <v>225</v>
      </c>
      <c r="H190" s="186">
        <v>5.65</v>
      </c>
      <c r="I190" s="187"/>
      <c r="J190" s="187"/>
      <c r="K190" s="186">
        <f>ROUND(P190*H190,3)</f>
        <v>0</v>
      </c>
      <c r="L190" s="184" t="s">
        <v>249</v>
      </c>
      <c r="M190" s="32"/>
      <c r="N190" s="188" t="s">
        <v>1</v>
      </c>
      <c r="O190" s="189" t="s">
        <v>44</v>
      </c>
      <c r="P190" s="190">
        <f>I190+J190</f>
        <v>0</v>
      </c>
      <c r="Q190" s="190">
        <f>ROUND(I190*H190,3)</f>
        <v>0</v>
      </c>
      <c r="R190" s="190">
        <f>ROUND(J190*H190,3)</f>
        <v>0</v>
      </c>
      <c r="S190" s="54"/>
      <c r="T190" s="191">
        <f>S190*H190</f>
        <v>0</v>
      </c>
      <c r="U190" s="191">
        <v>0.00157</v>
      </c>
      <c r="V190" s="191">
        <f>U190*H190</f>
        <v>0.0088705</v>
      </c>
      <c r="W190" s="191">
        <v>0</v>
      </c>
      <c r="X190" s="192">
        <f>W190*H190</f>
        <v>0</v>
      </c>
      <c r="AR190" s="193" t="s">
        <v>226</v>
      </c>
      <c r="AT190" s="193" t="s">
        <v>199</v>
      </c>
      <c r="AU190" s="193" t="s">
        <v>92</v>
      </c>
      <c r="AY190" s="15" t="s">
        <v>196</v>
      </c>
      <c r="BE190" s="100">
        <f>IF(O190="základná",K190,0)</f>
        <v>0</v>
      </c>
      <c r="BF190" s="100">
        <f>IF(O190="znížená",K190,0)</f>
        <v>0</v>
      </c>
      <c r="BG190" s="100">
        <f>IF(O190="zákl. prenesená",K190,0)</f>
        <v>0</v>
      </c>
      <c r="BH190" s="100">
        <f>IF(O190="zníž. prenesená",K190,0)</f>
        <v>0</v>
      </c>
      <c r="BI190" s="100">
        <f>IF(O190="nulová",K190,0)</f>
        <v>0</v>
      </c>
      <c r="BJ190" s="15" t="s">
        <v>92</v>
      </c>
      <c r="BK190" s="194">
        <f>ROUND(P190*H190,3)</f>
        <v>0</v>
      </c>
      <c r="BL190" s="15" t="s">
        <v>226</v>
      </c>
      <c r="BM190" s="193" t="s">
        <v>1504</v>
      </c>
    </row>
    <row r="191" spans="2:65" s="1" customFormat="1" ht="16.5" customHeight="1">
      <c r="B191" s="151"/>
      <c r="C191" s="182" t="s">
        <v>394</v>
      </c>
      <c r="D191" s="182" t="s">
        <v>199</v>
      </c>
      <c r="E191" s="183" t="s">
        <v>1505</v>
      </c>
      <c r="F191" s="184" t="s">
        <v>1506</v>
      </c>
      <c r="G191" s="185" t="s">
        <v>225</v>
      </c>
      <c r="H191" s="186">
        <v>33.15</v>
      </c>
      <c r="I191" s="187"/>
      <c r="J191" s="187"/>
      <c r="K191" s="186">
        <f>ROUND(P191*H191,3)</f>
        <v>0</v>
      </c>
      <c r="L191" s="184" t="s">
        <v>249</v>
      </c>
      <c r="M191" s="32"/>
      <c r="N191" s="188" t="s">
        <v>1</v>
      </c>
      <c r="O191" s="189" t="s">
        <v>44</v>
      </c>
      <c r="P191" s="190">
        <f>I191+J191</f>
        <v>0</v>
      </c>
      <c r="Q191" s="190">
        <f>ROUND(I191*H191,3)</f>
        <v>0</v>
      </c>
      <c r="R191" s="190">
        <f>ROUND(J191*H191,3)</f>
        <v>0</v>
      </c>
      <c r="S191" s="54"/>
      <c r="T191" s="191">
        <f>S191*H191</f>
        <v>0</v>
      </c>
      <c r="U191" s="191">
        <v>0.00163</v>
      </c>
      <c r="V191" s="191">
        <f>U191*H191</f>
        <v>0.05403449999999999</v>
      </c>
      <c r="W191" s="191">
        <v>0</v>
      </c>
      <c r="X191" s="192">
        <f>W191*H191</f>
        <v>0</v>
      </c>
      <c r="AR191" s="193" t="s">
        <v>226</v>
      </c>
      <c r="AT191" s="193" t="s">
        <v>199</v>
      </c>
      <c r="AU191" s="193" t="s">
        <v>92</v>
      </c>
      <c r="AY191" s="15" t="s">
        <v>196</v>
      </c>
      <c r="BE191" s="100">
        <f>IF(O191="základná",K191,0)</f>
        <v>0</v>
      </c>
      <c r="BF191" s="100">
        <f>IF(O191="znížená",K191,0)</f>
        <v>0</v>
      </c>
      <c r="BG191" s="100">
        <f>IF(O191="zákl. prenesená",K191,0)</f>
        <v>0</v>
      </c>
      <c r="BH191" s="100">
        <f>IF(O191="zníž. prenesená",K191,0)</f>
        <v>0</v>
      </c>
      <c r="BI191" s="100">
        <f>IF(O191="nulová",K191,0)</f>
        <v>0</v>
      </c>
      <c r="BJ191" s="15" t="s">
        <v>92</v>
      </c>
      <c r="BK191" s="194">
        <f>ROUND(P191*H191,3)</f>
        <v>0</v>
      </c>
      <c r="BL191" s="15" t="s">
        <v>226</v>
      </c>
      <c r="BM191" s="193" t="s">
        <v>1507</v>
      </c>
    </row>
    <row r="192" spans="2:51" s="12" customFormat="1" ht="11.25">
      <c r="B192" s="195"/>
      <c r="D192" s="196" t="s">
        <v>208</v>
      </c>
      <c r="E192" s="203" t="s">
        <v>1</v>
      </c>
      <c r="F192" s="197" t="s">
        <v>1508</v>
      </c>
      <c r="H192" s="198">
        <v>25.15</v>
      </c>
      <c r="I192" s="199"/>
      <c r="J192" s="199"/>
      <c r="M192" s="195"/>
      <c r="N192" s="200"/>
      <c r="O192" s="201"/>
      <c r="P192" s="201"/>
      <c r="Q192" s="201"/>
      <c r="R192" s="201"/>
      <c r="S192" s="201"/>
      <c r="T192" s="201"/>
      <c r="U192" s="201"/>
      <c r="V192" s="201"/>
      <c r="W192" s="201"/>
      <c r="X192" s="202"/>
      <c r="AT192" s="203" t="s">
        <v>208</v>
      </c>
      <c r="AU192" s="203" t="s">
        <v>92</v>
      </c>
      <c r="AV192" s="12" t="s">
        <v>92</v>
      </c>
      <c r="AW192" s="12" t="s">
        <v>4</v>
      </c>
      <c r="AX192" s="12" t="s">
        <v>80</v>
      </c>
      <c r="AY192" s="203" t="s">
        <v>196</v>
      </c>
    </row>
    <row r="193" spans="2:51" s="12" customFormat="1" ht="11.25">
      <c r="B193" s="195"/>
      <c r="D193" s="196" t="s">
        <v>208</v>
      </c>
      <c r="E193" s="203" t="s">
        <v>1</v>
      </c>
      <c r="F193" s="197" t="s">
        <v>1509</v>
      </c>
      <c r="H193" s="198">
        <v>8</v>
      </c>
      <c r="I193" s="199"/>
      <c r="J193" s="199"/>
      <c r="M193" s="195"/>
      <c r="N193" s="200"/>
      <c r="O193" s="201"/>
      <c r="P193" s="201"/>
      <c r="Q193" s="201"/>
      <c r="R193" s="201"/>
      <c r="S193" s="201"/>
      <c r="T193" s="201"/>
      <c r="U193" s="201"/>
      <c r="V193" s="201"/>
      <c r="W193" s="201"/>
      <c r="X193" s="202"/>
      <c r="AT193" s="203" t="s">
        <v>208</v>
      </c>
      <c r="AU193" s="203" t="s">
        <v>92</v>
      </c>
      <c r="AV193" s="12" t="s">
        <v>92</v>
      </c>
      <c r="AW193" s="12" t="s">
        <v>4</v>
      </c>
      <c r="AX193" s="12" t="s">
        <v>80</v>
      </c>
      <c r="AY193" s="203" t="s">
        <v>196</v>
      </c>
    </row>
    <row r="194" spans="2:51" s="13" customFormat="1" ht="11.25">
      <c r="B194" s="219"/>
      <c r="D194" s="196" t="s">
        <v>208</v>
      </c>
      <c r="E194" s="220" t="s">
        <v>1</v>
      </c>
      <c r="F194" s="221" t="s">
        <v>354</v>
      </c>
      <c r="H194" s="222">
        <v>33.15</v>
      </c>
      <c r="I194" s="223"/>
      <c r="J194" s="223"/>
      <c r="M194" s="219"/>
      <c r="N194" s="224"/>
      <c r="O194" s="225"/>
      <c r="P194" s="225"/>
      <c r="Q194" s="225"/>
      <c r="R194" s="225"/>
      <c r="S194" s="225"/>
      <c r="T194" s="225"/>
      <c r="U194" s="225"/>
      <c r="V194" s="225"/>
      <c r="W194" s="225"/>
      <c r="X194" s="226"/>
      <c r="AT194" s="220" t="s">
        <v>208</v>
      </c>
      <c r="AU194" s="220" t="s">
        <v>92</v>
      </c>
      <c r="AV194" s="13" t="s">
        <v>203</v>
      </c>
      <c r="AW194" s="13" t="s">
        <v>4</v>
      </c>
      <c r="AX194" s="13" t="s">
        <v>87</v>
      </c>
      <c r="AY194" s="220" t="s">
        <v>196</v>
      </c>
    </row>
    <row r="195" spans="2:65" s="1" customFormat="1" ht="16.5" customHeight="1">
      <c r="B195" s="151"/>
      <c r="C195" s="182" t="s">
        <v>399</v>
      </c>
      <c r="D195" s="182" t="s">
        <v>199</v>
      </c>
      <c r="E195" s="183" t="s">
        <v>1510</v>
      </c>
      <c r="F195" s="184" t="s">
        <v>1511</v>
      </c>
      <c r="G195" s="185" t="s">
        <v>225</v>
      </c>
      <c r="H195" s="186">
        <v>3.5</v>
      </c>
      <c r="I195" s="187"/>
      <c r="J195" s="187"/>
      <c r="K195" s="186">
        <f aca="true" t="shared" si="19" ref="K195:K208">ROUND(P195*H195,3)</f>
        <v>0</v>
      </c>
      <c r="L195" s="184" t="s">
        <v>249</v>
      </c>
      <c r="M195" s="32"/>
      <c r="N195" s="188" t="s">
        <v>1</v>
      </c>
      <c r="O195" s="189" t="s">
        <v>44</v>
      </c>
      <c r="P195" s="190">
        <f aca="true" t="shared" si="20" ref="P195:P208">I195+J195</f>
        <v>0</v>
      </c>
      <c r="Q195" s="190">
        <f aca="true" t="shared" si="21" ref="Q195:Q208">ROUND(I195*H195,3)</f>
        <v>0</v>
      </c>
      <c r="R195" s="190">
        <f aca="true" t="shared" si="22" ref="R195:R208">ROUND(J195*H195,3)</f>
        <v>0</v>
      </c>
      <c r="S195" s="54"/>
      <c r="T195" s="191">
        <f aca="true" t="shared" si="23" ref="T195:T208">S195*H195</f>
        <v>0</v>
      </c>
      <c r="U195" s="191">
        <v>0.00334</v>
      </c>
      <c r="V195" s="191">
        <f aca="true" t="shared" si="24" ref="V195:V208">U195*H195</f>
        <v>0.01169</v>
      </c>
      <c r="W195" s="191">
        <v>0</v>
      </c>
      <c r="X195" s="192">
        <f aca="true" t="shared" si="25" ref="X195:X208">W195*H195</f>
        <v>0</v>
      </c>
      <c r="AR195" s="193" t="s">
        <v>226</v>
      </c>
      <c r="AT195" s="193" t="s">
        <v>199</v>
      </c>
      <c r="AU195" s="193" t="s">
        <v>92</v>
      </c>
      <c r="AY195" s="15" t="s">
        <v>196</v>
      </c>
      <c r="BE195" s="100">
        <f aca="true" t="shared" si="26" ref="BE195:BE208">IF(O195="základná",K195,0)</f>
        <v>0</v>
      </c>
      <c r="BF195" s="100">
        <f aca="true" t="shared" si="27" ref="BF195:BF208">IF(O195="znížená",K195,0)</f>
        <v>0</v>
      </c>
      <c r="BG195" s="100">
        <f aca="true" t="shared" si="28" ref="BG195:BG208">IF(O195="zákl. prenesená",K195,0)</f>
        <v>0</v>
      </c>
      <c r="BH195" s="100">
        <f aca="true" t="shared" si="29" ref="BH195:BH208">IF(O195="zníž. prenesená",K195,0)</f>
        <v>0</v>
      </c>
      <c r="BI195" s="100">
        <f aca="true" t="shared" si="30" ref="BI195:BI208">IF(O195="nulová",K195,0)</f>
        <v>0</v>
      </c>
      <c r="BJ195" s="15" t="s">
        <v>92</v>
      </c>
      <c r="BK195" s="194">
        <f aca="true" t="shared" si="31" ref="BK195:BK208">ROUND(P195*H195,3)</f>
        <v>0</v>
      </c>
      <c r="BL195" s="15" t="s">
        <v>226</v>
      </c>
      <c r="BM195" s="193" t="s">
        <v>1512</v>
      </c>
    </row>
    <row r="196" spans="2:65" s="1" customFormat="1" ht="16.5" customHeight="1">
      <c r="B196" s="151"/>
      <c r="C196" s="182" t="s">
        <v>404</v>
      </c>
      <c r="D196" s="182" t="s">
        <v>199</v>
      </c>
      <c r="E196" s="183" t="s">
        <v>1513</v>
      </c>
      <c r="F196" s="184" t="s">
        <v>1514</v>
      </c>
      <c r="G196" s="185" t="s">
        <v>225</v>
      </c>
      <c r="H196" s="186">
        <v>4</v>
      </c>
      <c r="I196" s="187"/>
      <c r="J196" s="187"/>
      <c r="K196" s="186">
        <f t="shared" si="19"/>
        <v>0</v>
      </c>
      <c r="L196" s="184" t="s">
        <v>249</v>
      </c>
      <c r="M196" s="32"/>
      <c r="N196" s="188" t="s">
        <v>1</v>
      </c>
      <c r="O196" s="189" t="s">
        <v>44</v>
      </c>
      <c r="P196" s="190">
        <f t="shared" si="20"/>
        <v>0</v>
      </c>
      <c r="Q196" s="190">
        <f t="shared" si="21"/>
        <v>0</v>
      </c>
      <c r="R196" s="190">
        <f t="shared" si="22"/>
        <v>0</v>
      </c>
      <c r="S196" s="54"/>
      <c r="T196" s="191">
        <f t="shared" si="23"/>
        <v>0</v>
      </c>
      <c r="U196" s="191">
        <v>0.00565</v>
      </c>
      <c r="V196" s="191">
        <f t="shared" si="24"/>
        <v>0.0226</v>
      </c>
      <c r="W196" s="191">
        <v>0</v>
      </c>
      <c r="X196" s="192">
        <f t="shared" si="25"/>
        <v>0</v>
      </c>
      <c r="AR196" s="193" t="s">
        <v>226</v>
      </c>
      <c r="AT196" s="193" t="s">
        <v>199</v>
      </c>
      <c r="AU196" s="193" t="s">
        <v>92</v>
      </c>
      <c r="AY196" s="15" t="s">
        <v>196</v>
      </c>
      <c r="BE196" s="100">
        <f t="shared" si="26"/>
        <v>0</v>
      </c>
      <c r="BF196" s="100">
        <f t="shared" si="27"/>
        <v>0</v>
      </c>
      <c r="BG196" s="100">
        <f t="shared" si="28"/>
        <v>0</v>
      </c>
      <c r="BH196" s="100">
        <f t="shared" si="29"/>
        <v>0</v>
      </c>
      <c r="BI196" s="100">
        <f t="shared" si="30"/>
        <v>0</v>
      </c>
      <c r="BJ196" s="15" t="s">
        <v>92</v>
      </c>
      <c r="BK196" s="194">
        <f t="shared" si="31"/>
        <v>0</v>
      </c>
      <c r="BL196" s="15" t="s">
        <v>226</v>
      </c>
      <c r="BM196" s="193" t="s">
        <v>1515</v>
      </c>
    </row>
    <row r="197" spans="2:65" s="1" customFormat="1" ht="16.5" customHeight="1">
      <c r="B197" s="151"/>
      <c r="C197" s="182" t="s">
        <v>408</v>
      </c>
      <c r="D197" s="182" t="s">
        <v>199</v>
      </c>
      <c r="E197" s="183" t="s">
        <v>1516</v>
      </c>
      <c r="F197" s="184" t="s">
        <v>1517</v>
      </c>
      <c r="G197" s="185" t="s">
        <v>248</v>
      </c>
      <c r="H197" s="186">
        <v>1</v>
      </c>
      <c r="I197" s="187"/>
      <c r="J197" s="187"/>
      <c r="K197" s="186">
        <f t="shared" si="19"/>
        <v>0</v>
      </c>
      <c r="L197" s="184" t="s">
        <v>249</v>
      </c>
      <c r="M197" s="32"/>
      <c r="N197" s="188" t="s">
        <v>1</v>
      </c>
      <c r="O197" s="189" t="s">
        <v>44</v>
      </c>
      <c r="P197" s="190">
        <f t="shared" si="20"/>
        <v>0</v>
      </c>
      <c r="Q197" s="190">
        <f t="shared" si="21"/>
        <v>0</v>
      </c>
      <c r="R197" s="190">
        <f t="shared" si="22"/>
        <v>0</v>
      </c>
      <c r="S197" s="54"/>
      <c r="T197" s="191">
        <f t="shared" si="23"/>
        <v>0</v>
      </c>
      <c r="U197" s="191">
        <v>0.00012</v>
      </c>
      <c r="V197" s="191">
        <f t="shared" si="24"/>
        <v>0.00012</v>
      </c>
      <c r="W197" s="191">
        <v>0</v>
      </c>
      <c r="X197" s="192">
        <f t="shared" si="25"/>
        <v>0</v>
      </c>
      <c r="AR197" s="193" t="s">
        <v>226</v>
      </c>
      <c r="AT197" s="193" t="s">
        <v>199</v>
      </c>
      <c r="AU197" s="193" t="s">
        <v>92</v>
      </c>
      <c r="AY197" s="15" t="s">
        <v>196</v>
      </c>
      <c r="BE197" s="100">
        <f t="shared" si="26"/>
        <v>0</v>
      </c>
      <c r="BF197" s="100">
        <f t="shared" si="27"/>
        <v>0</v>
      </c>
      <c r="BG197" s="100">
        <f t="shared" si="28"/>
        <v>0</v>
      </c>
      <c r="BH197" s="100">
        <f t="shared" si="29"/>
        <v>0</v>
      </c>
      <c r="BI197" s="100">
        <f t="shared" si="30"/>
        <v>0</v>
      </c>
      <c r="BJ197" s="15" t="s">
        <v>92</v>
      </c>
      <c r="BK197" s="194">
        <f t="shared" si="31"/>
        <v>0</v>
      </c>
      <c r="BL197" s="15" t="s">
        <v>226</v>
      </c>
      <c r="BM197" s="193" t="s">
        <v>1518</v>
      </c>
    </row>
    <row r="198" spans="2:65" s="1" customFormat="1" ht="36" customHeight="1">
      <c r="B198" s="151"/>
      <c r="C198" s="210" t="s">
        <v>294</v>
      </c>
      <c r="D198" s="210" t="s">
        <v>291</v>
      </c>
      <c r="E198" s="211" t="s">
        <v>1519</v>
      </c>
      <c r="F198" s="212" t="s">
        <v>1520</v>
      </c>
      <c r="G198" s="213" t="s">
        <v>248</v>
      </c>
      <c r="H198" s="214">
        <v>1</v>
      </c>
      <c r="I198" s="215"/>
      <c r="J198" s="216"/>
      <c r="K198" s="214">
        <f t="shared" si="19"/>
        <v>0</v>
      </c>
      <c r="L198" s="212" t="s">
        <v>249</v>
      </c>
      <c r="M198" s="217"/>
      <c r="N198" s="218" t="s">
        <v>1</v>
      </c>
      <c r="O198" s="189" t="s">
        <v>44</v>
      </c>
      <c r="P198" s="190">
        <f t="shared" si="20"/>
        <v>0</v>
      </c>
      <c r="Q198" s="190">
        <f t="shared" si="21"/>
        <v>0</v>
      </c>
      <c r="R198" s="190">
        <f t="shared" si="22"/>
        <v>0</v>
      </c>
      <c r="S198" s="54"/>
      <c r="T198" s="191">
        <f t="shared" si="23"/>
        <v>0</v>
      </c>
      <c r="U198" s="191">
        <v>5E-05</v>
      </c>
      <c r="V198" s="191">
        <f t="shared" si="24"/>
        <v>5E-05</v>
      </c>
      <c r="W198" s="191">
        <v>0</v>
      </c>
      <c r="X198" s="192">
        <f t="shared" si="25"/>
        <v>0</v>
      </c>
      <c r="AR198" s="193" t="s">
        <v>294</v>
      </c>
      <c r="AT198" s="193" t="s">
        <v>291</v>
      </c>
      <c r="AU198" s="193" t="s">
        <v>92</v>
      </c>
      <c r="AY198" s="15" t="s">
        <v>196</v>
      </c>
      <c r="BE198" s="100">
        <f t="shared" si="26"/>
        <v>0</v>
      </c>
      <c r="BF198" s="100">
        <f t="shared" si="27"/>
        <v>0</v>
      </c>
      <c r="BG198" s="100">
        <f t="shared" si="28"/>
        <v>0</v>
      </c>
      <c r="BH198" s="100">
        <f t="shared" si="29"/>
        <v>0</v>
      </c>
      <c r="BI198" s="100">
        <f t="shared" si="30"/>
        <v>0</v>
      </c>
      <c r="BJ198" s="15" t="s">
        <v>92</v>
      </c>
      <c r="BK198" s="194">
        <f t="shared" si="31"/>
        <v>0</v>
      </c>
      <c r="BL198" s="15" t="s">
        <v>226</v>
      </c>
      <c r="BM198" s="193" t="s">
        <v>1521</v>
      </c>
    </row>
    <row r="199" spans="2:65" s="1" customFormat="1" ht="16.5" customHeight="1">
      <c r="B199" s="151"/>
      <c r="C199" s="182" t="s">
        <v>415</v>
      </c>
      <c r="D199" s="182" t="s">
        <v>199</v>
      </c>
      <c r="E199" s="183" t="s">
        <v>1522</v>
      </c>
      <c r="F199" s="184" t="s">
        <v>1523</v>
      </c>
      <c r="G199" s="185" t="s">
        <v>248</v>
      </c>
      <c r="H199" s="186">
        <v>3</v>
      </c>
      <c r="I199" s="187"/>
      <c r="J199" s="187"/>
      <c r="K199" s="186">
        <f t="shared" si="19"/>
        <v>0</v>
      </c>
      <c r="L199" s="184" t="s">
        <v>249</v>
      </c>
      <c r="M199" s="32"/>
      <c r="N199" s="188" t="s">
        <v>1</v>
      </c>
      <c r="O199" s="189" t="s">
        <v>44</v>
      </c>
      <c r="P199" s="190">
        <f t="shared" si="20"/>
        <v>0</v>
      </c>
      <c r="Q199" s="190">
        <f t="shared" si="21"/>
        <v>0</v>
      </c>
      <c r="R199" s="190">
        <f t="shared" si="22"/>
        <v>0</v>
      </c>
      <c r="S199" s="54"/>
      <c r="T199" s="191">
        <f t="shared" si="23"/>
        <v>0</v>
      </c>
      <c r="U199" s="191">
        <v>0.00014</v>
      </c>
      <c r="V199" s="191">
        <f t="shared" si="24"/>
        <v>0.00041999999999999996</v>
      </c>
      <c r="W199" s="191">
        <v>0</v>
      </c>
      <c r="X199" s="192">
        <f t="shared" si="25"/>
        <v>0</v>
      </c>
      <c r="AR199" s="193" t="s">
        <v>226</v>
      </c>
      <c r="AT199" s="193" t="s">
        <v>199</v>
      </c>
      <c r="AU199" s="193" t="s">
        <v>92</v>
      </c>
      <c r="AY199" s="15" t="s">
        <v>196</v>
      </c>
      <c r="BE199" s="100">
        <f t="shared" si="26"/>
        <v>0</v>
      </c>
      <c r="BF199" s="100">
        <f t="shared" si="27"/>
        <v>0</v>
      </c>
      <c r="BG199" s="100">
        <f t="shared" si="28"/>
        <v>0</v>
      </c>
      <c r="BH199" s="100">
        <f t="shared" si="29"/>
        <v>0</v>
      </c>
      <c r="BI199" s="100">
        <f t="shared" si="30"/>
        <v>0</v>
      </c>
      <c r="BJ199" s="15" t="s">
        <v>92</v>
      </c>
      <c r="BK199" s="194">
        <f t="shared" si="31"/>
        <v>0</v>
      </c>
      <c r="BL199" s="15" t="s">
        <v>226</v>
      </c>
      <c r="BM199" s="193" t="s">
        <v>1524</v>
      </c>
    </row>
    <row r="200" spans="2:65" s="1" customFormat="1" ht="36" customHeight="1">
      <c r="B200" s="151"/>
      <c r="C200" s="210" t="s">
        <v>419</v>
      </c>
      <c r="D200" s="210" t="s">
        <v>291</v>
      </c>
      <c r="E200" s="211" t="s">
        <v>1525</v>
      </c>
      <c r="F200" s="212" t="s">
        <v>1526</v>
      </c>
      <c r="G200" s="213" t="s">
        <v>248</v>
      </c>
      <c r="H200" s="214">
        <v>3</v>
      </c>
      <c r="I200" s="215"/>
      <c r="J200" s="216"/>
      <c r="K200" s="214">
        <f t="shared" si="19"/>
        <v>0</v>
      </c>
      <c r="L200" s="212" t="s">
        <v>249</v>
      </c>
      <c r="M200" s="217"/>
      <c r="N200" s="218" t="s">
        <v>1</v>
      </c>
      <c r="O200" s="189" t="s">
        <v>44</v>
      </c>
      <c r="P200" s="190">
        <f t="shared" si="20"/>
        <v>0</v>
      </c>
      <c r="Q200" s="190">
        <f t="shared" si="21"/>
        <v>0</v>
      </c>
      <c r="R200" s="190">
        <f t="shared" si="22"/>
        <v>0</v>
      </c>
      <c r="S200" s="54"/>
      <c r="T200" s="191">
        <f t="shared" si="23"/>
        <v>0</v>
      </c>
      <c r="U200" s="191">
        <v>6E-05</v>
      </c>
      <c r="V200" s="191">
        <f t="shared" si="24"/>
        <v>0.00018</v>
      </c>
      <c r="W200" s="191">
        <v>0</v>
      </c>
      <c r="X200" s="192">
        <f t="shared" si="25"/>
        <v>0</v>
      </c>
      <c r="AR200" s="193" t="s">
        <v>294</v>
      </c>
      <c r="AT200" s="193" t="s">
        <v>291</v>
      </c>
      <c r="AU200" s="193" t="s">
        <v>92</v>
      </c>
      <c r="AY200" s="15" t="s">
        <v>196</v>
      </c>
      <c r="BE200" s="100">
        <f t="shared" si="26"/>
        <v>0</v>
      </c>
      <c r="BF200" s="100">
        <f t="shared" si="27"/>
        <v>0</v>
      </c>
      <c r="BG200" s="100">
        <f t="shared" si="28"/>
        <v>0</v>
      </c>
      <c r="BH200" s="100">
        <f t="shared" si="29"/>
        <v>0</v>
      </c>
      <c r="BI200" s="100">
        <f t="shared" si="30"/>
        <v>0</v>
      </c>
      <c r="BJ200" s="15" t="s">
        <v>92</v>
      </c>
      <c r="BK200" s="194">
        <f t="shared" si="31"/>
        <v>0</v>
      </c>
      <c r="BL200" s="15" t="s">
        <v>226</v>
      </c>
      <c r="BM200" s="193" t="s">
        <v>1527</v>
      </c>
    </row>
    <row r="201" spans="2:65" s="1" customFormat="1" ht="16.5" customHeight="1">
      <c r="B201" s="151"/>
      <c r="C201" s="182" t="s">
        <v>423</v>
      </c>
      <c r="D201" s="182" t="s">
        <v>199</v>
      </c>
      <c r="E201" s="183" t="s">
        <v>1528</v>
      </c>
      <c r="F201" s="184" t="s">
        <v>1529</v>
      </c>
      <c r="G201" s="185" t="s">
        <v>248</v>
      </c>
      <c r="H201" s="186">
        <v>13</v>
      </c>
      <c r="I201" s="187"/>
      <c r="J201" s="187"/>
      <c r="K201" s="186">
        <f t="shared" si="19"/>
        <v>0</v>
      </c>
      <c r="L201" s="184" t="s">
        <v>249</v>
      </c>
      <c r="M201" s="32"/>
      <c r="N201" s="188" t="s">
        <v>1</v>
      </c>
      <c r="O201" s="189" t="s">
        <v>44</v>
      </c>
      <c r="P201" s="190">
        <f t="shared" si="20"/>
        <v>0</v>
      </c>
      <c r="Q201" s="190">
        <f t="shared" si="21"/>
        <v>0</v>
      </c>
      <c r="R201" s="190">
        <f t="shared" si="22"/>
        <v>0</v>
      </c>
      <c r="S201" s="54"/>
      <c r="T201" s="191">
        <f t="shared" si="23"/>
        <v>0</v>
      </c>
      <c r="U201" s="191">
        <v>0.00019</v>
      </c>
      <c r="V201" s="191">
        <f t="shared" si="24"/>
        <v>0.00247</v>
      </c>
      <c r="W201" s="191">
        <v>0</v>
      </c>
      <c r="X201" s="192">
        <f t="shared" si="25"/>
        <v>0</v>
      </c>
      <c r="AR201" s="193" t="s">
        <v>226</v>
      </c>
      <c r="AT201" s="193" t="s">
        <v>199</v>
      </c>
      <c r="AU201" s="193" t="s">
        <v>92</v>
      </c>
      <c r="AY201" s="15" t="s">
        <v>196</v>
      </c>
      <c r="BE201" s="100">
        <f t="shared" si="26"/>
        <v>0</v>
      </c>
      <c r="BF201" s="100">
        <f t="shared" si="27"/>
        <v>0</v>
      </c>
      <c r="BG201" s="100">
        <f t="shared" si="28"/>
        <v>0</v>
      </c>
      <c r="BH201" s="100">
        <f t="shared" si="29"/>
        <v>0</v>
      </c>
      <c r="BI201" s="100">
        <f t="shared" si="30"/>
        <v>0</v>
      </c>
      <c r="BJ201" s="15" t="s">
        <v>92</v>
      </c>
      <c r="BK201" s="194">
        <f t="shared" si="31"/>
        <v>0</v>
      </c>
      <c r="BL201" s="15" t="s">
        <v>226</v>
      </c>
      <c r="BM201" s="193" t="s">
        <v>1530</v>
      </c>
    </row>
    <row r="202" spans="2:65" s="1" customFormat="1" ht="36" customHeight="1">
      <c r="B202" s="151"/>
      <c r="C202" s="210" t="s">
        <v>427</v>
      </c>
      <c r="D202" s="210" t="s">
        <v>291</v>
      </c>
      <c r="E202" s="211" t="s">
        <v>1531</v>
      </c>
      <c r="F202" s="212" t="s">
        <v>1532</v>
      </c>
      <c r="G202" s="213" t="s">
        <v>248</v>
      </c>
      <c r="H202" s="214">
        <v>13</v>
      </c>
      <c r="I202" s="215"/>
      <c r="J202" s="216"/>
      <c r="K202" s="214">
        <f t="shared" si="19"/>
        <v>0</v>
      </c>
      <c r="L202" s="212" t="s">
        <v>249</v>
      </c>
      <c r="M202" s="217"/>
      <c r="N202" s="218" t="s">
        <v>1</v>
      </c>
      <c r="O202" s="189" t="s">
        <v>44</v>
      </c>
      <c r="P202" s="190">
        <f t="shared" si="20"/>
        <v>0</v>
      </c>
      <c r="Q202" s="190">
        <f t="shared" si="21"/>
        <v>0</v>
      </c>
      <c r="R202" s="190">
        <f t="shared" si="22"/>
        <v>0</v>
      </c>
      <c r="S202" s="54"/>
      <c r="T202" s="191">
        <f t="shared" si="23"/>
        <v>0</v>
      </c>
      <c r="U202" s="191">
        <v>0.00013</v>
      </c>
      <c r="V202" s="191">
        <f t="shared" si="24"/>
        <v>0.0016899999999999999</v>
      </c>
      <c r="W202" s="191">
        <v>0</v>
      </c>
      <c r="X202" s="192">
        <f t="shared" si="25"/>
        <v>0</v>
      </c>
      <c r="AR202" s="193" t="s">
        <v>294</v>
      </c>
      <c r="AT202" s="193" t="s">
        <v>291</v>
      </c>
      <c r="AU202" s="193" t="s">
        <v>92</v>
      </c>
      <c r="AY202" s="15" t="s">
        <v>196</v>
      </c>
      <c r="BE202" s="100">
        <f t="shared" si="26"/>
        <v>0</v>
      </c>
      <c r="BF202" s="100">
        <f t="shared" si="27"/>
        <v>0</v>
      </c>
      <c r="BG202" s="100">
        <f t="shared" si="28"/>
        <v>0</v>
      </c>
      <c r="BH202" s="100">
        <f t="shared" si="29"/>
        <v>0</v>
      </c>
      <c r="BI202" s="100">
        <f t="shared" si="30"/>
        <v>0</v>
      </c>
      <c r="BJ202" s="15" t="s">
        <v>92</v>
      </c>
      <c r="BK202" s="194">
        <f t="shared" si="31"/>
        <v>0</v>
      </c>
      <c r="BL202" s="15" t="s">
        <v>226</v>
      </c>
      <c r="BM202" s="193" t="s">
        <v>1533</v>
      </c>
    </row>
    <row r="203" spans="2:65" s="1" customFormat="1" ht="24" customHeight="1">
      <c r="B203" s="151"/>
      <c r="C203" s="182" t="s">
        <v>431</v>
      </c>
      <c r="D203" s="182" t="s">
        <v>199</v>
      </c>
      <c r="E203" s="183" t="s">
        <v>1534</v>
      </c>
      <c r="F203" s="184" t="s">
        <v>1535</v>
      </c>
      <c r="G203" s="185" t="s">
        <v>248</v>
      </c>
      <c r="H203" s="186">
        <v>1</v>
      </c>
      <c r="I203" s="187"/>
      <c r="J203" s="187"/>
      <c r="K203" s="186">
        <f t="shared" si="19"/>
        <v>0</v>
      </c>
      <c r="L203" s="184" t="s">
        <v>249</v>
      </c>
      <c r="M203" s="32"/>
      <c r="N203" s="188" t="s">
        <v>1</v>
      </c>
      <c r="O203" s="189" t="s">
        <v>44</v>
      </c>
      <c r="P203" s="190">
        <f t="shared" si="20"/>
        <v>0</v>
      </c>
      <c r="Q203" s="190">
        <f t="shared" si="21"/>
        <v>0</v>
      </c>
      <c r="R203" s="190">
        <f t="shared" si="22"/>
        <v>0</v>
      </c>
      <c r="S203" s="54"/>
      <c r="T203" s="191">
        <f t="shared" si="23"/>
        <v>0</v>
      </c>
      <c r="U203" s="191">
        <v>0.00046</v>
      </c>
      <c r="V203" s="191">
        <f t="shared" si="24"/>
        <v>0.00046</v>
      </c>
      <c r="W203" s="191">
        <v>0</v>
      </c>
      <c r="X203" s="192">
        <f t="shared" si="25"/>
        <v>0</v>
      </c>
      <c r="AR203" s="193" t="s">
        <v>226</v>
      </c>
      <c r="AT203" s="193" t="s">
        <v>199</v>
      </c>
      <c r="AU203" s="193" t="s">
        <v>92</v>
      </c>
      <c r="AY203" s="15" t="s">
        <v>196</v>
      </c>
      <c r="BE203" s="100">
        <f t="shared" si="26"/>
        <v>0</v>
      </c>
      <c r="BF203" s="100">
        <f t="shared" si="27"/>
        <v>0</v>
      </c>
      <c r="BG203" s="100">
        <f t="shared" si="28"/>
        <v>0</v>
      </c>
      <c r="BH203" s="100">
        <f t="shared" si="29"/>
        <v>0</v>
      </c>
      <c r="BI203" s="100">
        <f t="shared" si="30"/>
        <v>0</v>
      </c>
      <c r="BJ203" s="15" t="s">
        <v>92</v>
      </c>
      <c r="BK203" s="194">
        <f t="shared" si="31"/>
        <v>0</v>
      </c>
      <c r="BL203" s="15" t="s">
        <v>226</v>
      </c>
      <c r="BM203" s="193" t="s">
        <v>1536</v>
      </c>
    </row>
    <row r="204" spans="2:65" s="1" customFormat="1" ht="36" customHeight="1">
      <c r="B204" s="151"/>
      <c r="C204" s="210" t="s">
        <v>435</v>
      </c>
      <c r="D204" s="210" t="s">
        <v>291</v>
      </c>
      <c r="E204" s="211" t="s">
        <v>1537</v>
      </c>
      <c r="F204" s="212" t="s">
        <v>1538</v>
      </c>
      <c r="G204" s="213" t="s">
        <v>248</v>
      </c>
      <c r="H204" s="214">
        <v>1</v>
      </c>
      <c r="I204" s="215"/>
      <c r="J204" s="216"/>
      <c r="K204" s="214">
        <f t="shared" si="19"/>
        <v>0</v>
      </c>
      <c r="L204" s="212" t="s">
        <v>249</v>
      </c>
      <c r="M204" s="217"/>
      <c r="N204" s="218" t="s">
        <v>1</v>
      </c>
      <c r="O204" s="189" t="s">
        <v>44</v>
      </c>
      <c r="P204" s="190">
        <f t="shared" si="20"/>
        <v>0</v>
      </c>
      <c r="Q204" s="190">
        <f t="shared" si="21"/>
        <v>0</v>
      </c>
      <c r="R204" s="190">
        <f t="shared" si="22"/>
        <v>0</v>
      </c>
      <c r="S204" s="54"/>
      <c r="T204" s="191">
        <f t="shared" si="23"/>
        <v>0</v>
      </c>
      <c r="U204" s="191">
        <v>0.0027</v>
      </c>
      <c r="V204" s="191">
        <f t="shared" si="24"/>
        <v>0.0027</v>
      </c>
      <c r="W204" s="191">
        <v>0</v>
      </c>
      <c r="X204" s="192">
        <f t="shared" si="25"/>
        <v>0</v>
      </c>
      <c r="AR204" s="193" t="s">
        <v>294</v>
      </c>
      <c r="AT204" s="193" t="s">
        <v>291</v>
      </c>
      <c r="AU204" s="193" t="s">
        <v>92</v>
      </c>
      <c r="AY204" s="15" t="s">
        <v>196</v>
      </c>
      <c r="BE204" s="100">
        <f t="shared" si="26"/>
        <v>0</v>
      </c>
      <c r="BF204" s="100">
        <f t="shared" si="27"/>
        <v>0</v>
      </c>
      <c r="BG204" s="100">
        <f t="shared" si="28"/>
        <v>0</v>
      </c>
      <c r="BH204" s="100">
        <f t="shared" si="29"/>
        <v>0</v>
      </c>
      <c r="BI204" s="100">
        <f t="shared" si="30"/>
        <v>0</v>
      </c>
      <c r="BJ204" s="15" t="s">
        <v>92</v>
      </c>
      <c r="BK204" s="194">
        <f t="shared" si="31"/>
        <v>0</v>
      </c>
      <c r="BL204" s="15" t="s">
        <v>226</v>
      </c>
      <c r="BM204" s="193" t="s">
        <v>1539</v>
      </c>
    </row>
    <row r="205" spans="2:65" s="1" customFormat="1" ht="24" customHeight="1">
      <c r="B205" s="151"/>
      <c r="C205" s="182" t="s">
        <v>439</v>
      </c>
      <c r="D205" s="182" t="s">
        <v>199</v>
      </c>
      <c r="E205" s="183" t="s">
        <v>1540</v>
      </c>
      <c r="F205" s="184" t="s">
        <v>1541</v>
      </c>
      <c r="G205" s="185" t="s">
        <v>225</v>
      </c>
      <c r="H205" s="186">
        <v>42.4</v>
      </c>
      <c r="I205" s="187"/>
      <c r="J205" s="187"/>
      <c r="K205" s="186">
        <f t="shared" si="19"/>
        <v>0</v>
      </c>
      <c r="L205" s="184" t="s">
        <v>249</v>
      </c>
      <c r="M205" s="32"/>
      <c r="N205" s="188" t="s">
        <v>1</v>
      </c>
      <c r="O205" s="189" t="s">
        <v>44</v>
      </c>
      <c r="P205" s="190">
        <f t="shared" si="20"/>
        <v>0</v>
      </c>
      <c r="Q205" s="190">
        <f t="shared" si="21"/>
        <v>0</v>
      </c>
      <c r="R205" s="190">
        <f t="shared" si="22"/>
        <v>0</v>
      </c>
      <c r="S205" s="54"/>
      <c r="T205" s="191">
        <f t="shared" si="23"/>
        <v>0</v>
      </c>
      <c r="U205" s="191">
        <v>0</v>
      </c>
      <c r="V205" s="191">
        <f t="shared" si="24"/>
        <v>0</v>
      </c>
      <c r="W205" s="191">
        <v>0</v>
      </c>
      <c r="X205" s="192">
        <f t="shared" si="25"/>
        <v>0</v>
      </c>
      <c r="AR205" s="193" t="s">
        <v>226</v>
      </c>
      <c r="AT205" s="193" t="s">
        <v>199</v>
      </c>
      <c r="AU205" s="193" t="s">
        <v>92</v>
      </c>
      <c r="AY205" s="15" t="s">
        <v>196</v>
      </c>
      <c r="BE205" s="100">
        <f t="shared" si="26"/>
        <v>0</v>
      </c>
      <c r="BF205" s="100">
        <f t="shared" si="27"/>
        <v>0</v>
      </c>
      <c r="BG205" s="100">
        <f t="shared" si="28"/>
        <v>0</v>
      </c>
      <c r="BH205" s="100">
        <f t="shared" si="29"/>
        <v>0</v>
      </c>
      <c r="BI205" s="100">
        <f t="shared" si="30"/>
        <v>0</v>
      </c>
      <c r="BJ205" s="15" t="s">
        <v>92</v>
      </c>
      <c r="BK205" s="194">
        <f t="shared" si="31"/>
        <v>0</v>
      </c>
      <c r="BL205" s="15" t="s">
        <v>226</v>
      </c>
      <c r="BM205" s="193" t="s">
        <v>1542</v>
      </c>
    </row>
    <row r="206" spans="2:65" s="1" customFormat="1" ht="24" customHeight="1">
      <c r="B206" s="151"/>
      <c r="C206" s="182" t="s">
        <v>443</v>
      </c>
      <c r="D206" s="182" t="s">
        <v>199</v>
      </c>
      <c r="E206" s="183" t="s">
        <v>1543</v>
      </c>
      <c r="F206" s="184" t="s">
        <v>1544</v>
      </c>
      <c r="G206" s="185" t="s">
        <v>225</v>
      </c>
      <c r="H206" s="186">
        <v>7.5</v>
      </c>
      <c r="I206" s="187"/>
      <c r="J206" s="187"/>
      <c r="K206" s="186">
        <f t="shared" si="19"/>
        <v>0</v>
      </c>
      <c r="L206" s="184" t="s">
        <v>249</v>
      </c>
      <c r="M206" s="32"/>
      <c r="N206" s="188" t="s">
        <v>1</v>
      </c>
      <c r="O206" s="189" t="s">
        <v>44</v>
      </c>
      <c r="P206" s="190">
        <f t="shared" si="20"/>
        <v>0</v>
      </c>
      <c r="Q206" s="190">
        <f t="shared" si="21"/>
        <v>0</v>
      </c>
      <c r="R206" s="190">
        <f t="shared" si="22"/>
        <v>0</v>
      </c>
      <c r="S206" s="54"/>
      <c r="T206" s="191">
        <f t="shared" si="23"/>
        <v>0</v>
      </c>
      <c r="U206" s="191">
        <v>0</v>
      </c>
      <c r="V206" s="191">
        <f t="shared" si="24"/>
        <v>0</v>
      </c>
      <c r="W206" s="191">
        <v>0</v>
      </c>
      <c r="X206" s="192">
        <f t="shared" si="25"/>
        <v>0</v>
      </c>
      <c r="AR206" s="193" t="s">
        <v>226</v>
      </c>
      <c r="AT206" s="193" t="s">
        <v>199</v>
      </c>
      <c r="AU206" s="193" t="s">
        <v>92</v>
      </c>
      <c r="AY206" s="15" t="s">
        <v>196</v>
      </c>
      <c r="BE206" s="100">
        <f t="shared" si="26"/>
        <v>0</v>
      </c>
      <c r="BF206" s="100">
        <f t="shared" si="27"/>
        <v>0</v>
      </c>
      <c r="BG206" s="100">
        <f t="shared" si="28"/>
        <v>0</v>
      </c>
      <c r="BH206" s="100">
        <f t="shared" si="29"/>
        <v>0</v>
      </c>
      <c r="BI206" s="100">
        <f t="shared" si="30"/>
        <v>0</v>
      </c>
      <c r="BJ206" s="15" t="s">
        <v>92</v>
      </c>
      <c r="BK206" s="194">
        <f t="shared" si="31"/>
        <v>0</v>
      </c>
      <c r="BL206" s="15" t="s">
        <v>226</v>
      </c>
      <c r="BM206" s="193" t="s">
        <v>1545</v>
      </c>
    </row>
    <row r="207" spans="2:65" s="1" customFormat="1" ht="24" customHeight="1">
      <c r="B207" s="151"/>
      <c r="C207" s="182" t="s">
        <v>447</v>
      </c>
      <c r="D207" s="182" t="s">
        <v>199</v>
      </c>
      <c r="E207" s="183" t="s">
        <v>1546</v>
      </c>
      <c r="F207" s="184" t="s">
        <v>1547</v>
      </c>
      <c r="G207" s="185" t="s">
        <v>202</v>
      </c>
      <c r="H207" s="186">
        <v>0.743</v>
      </c>
      <c r="I207" s="187"/>
      <c r="J207" s="187"/>
      <c r="K207" s="186">
        <f t="shared" si="19"/>
        <v>0</v>
      </c>
      <c r="L207" s="184" t="s">
        <v>249</v>
      </c>
      <c r="M207" s="32"/>
      <c r="N207" s="188" t="s">
        <v>1</v>
      </c>
      <c r="O207" s="189" t="s">
        <v>44</v>
      </c>
      <c r="P207" s="190">
        <f t="shared" si="20"/>
        <v>0</v>
      </c>
      <c r="Q207" s="190">
        <f t="shared" si="21"/>
        <v>0</v>
      </c>
      <c r="R207" s="190">
        <f t="shared" si="22"/>
        <v>0</v>
      </c>
      <c r="S207" s="54"/>
      <c r="T207" s="191">
        <f t="shared" si="23"/>
        <v>0</v>
      </c>
      <c r="U207" s="191">
        <v>0</v>
      </c>
      <c r="V207" s="191">
        <f t="shared" si="24"/>
        <v>0</v>
      </c>
      <c r="W207" s="191">
        <v>0</v>
      </c>
      <c r="X207" s="192">
        <f t="shared" si="25"/>
        <v>0</v>
      </c>
      <c r="AR207" s="193" t="s">
        <v>226</v>
      </c>
      <c r="AT207" s="193" t="s">
        <v>199</v>
      </c>
      <c r="AU207" s="193" t="s">
        <v>92</v>
      </c>
      <c r="AY207" s="15" t="s">
        <v>196</v>
      </c>
      <c r="BE207" s="100">
        <f t="shared" si="26"/>
        <v>0</v>
      </c>
      <c r="BF207" s="100">
        <f t="shared" si="27"/>
        <v>0</v>
      </c>
      <c r="BG207" s="100">
        <f t="shared" si="28"/>
        <v>0</v>
      </c>
      <c r="BH207" s="100">
        <f t="shared" si="29"/>
        <v>0</v>
      </c>
      <c r="BI207" s="100">
        <f t="shared" si="30"/>
        <v>0</v>
      </c>
      <c r="BJ207" s="15" t="s">
        <v>92</v>
      </c>
      <c r="BK207" s="194">
        <f t="shared" si="31"/>
        <v>0</v>
      </c>
      <c r="BL207" s="15" t="s">
        <v>226</v>
      </c>
      <c r="BM207" s="193" t="s">
        <v>1548</v>
      </c>
    </row>
    <row r="208" spans="2:65" s="1" customFormat="1" ht="24" customHeight="1">
      <c r="B208" s="151"/>
      <c r="C208" s="182" t="s">
        <v>452</v>
      </c>
      <c r="D208" s="182" t="s">
        <v>199</v>
      </c>
      <c r="E208" s="183" t="s">
        <v>1549</v>
      </c>
      <c r="F208" s="184" t="s">
        <v>1550</v>
      </c>
      <c r="G208" s="185" t="s">
        <v>340</v>
      </c>
      <c r="H208" s="187"/>
      <c r="I208" s="187"/>
      <c r="J208" s="187"/>
      <c r="K208" s="186">
        <f t="shared" si="19"/>
        <v>0</v>
      </c>
      <c r="L208" s="184" t="s">
        <v>249</v>
      </c>
      <c r="M208" s="32"/>
      <c r="N208" s="188" t="s">
        <v>1</v>
      </c>
      <c r="O208" s="189" t="s">
        <v>44</v>
      </c>
      <c r="P208" s="190">
        <f t="shared" si="20"/>
        <v>0</v>
      </c>
      <c r="Q208" s="190">
        <f t="shared" si="21"/>
        <v>0</v>
      </c>
      <c r="R208" s="190">
        <f t="shared" si="22"/>
        <v>0</v>
      </c>
      <c r="S208" s="54"/>
      <c r="T208" s="191">
        <f t="shared" si="23"/>
        <v>0</v>
      </c>
      <c r="U208" s="191">
        <v>0</v>
      </c>
      <c r="V208" s="191">
        <f t="shared" si="24"/>
        <v>0</v>
      </c>
      <c r="W208" s="191">
        <v>0</v>
      </c>
      <c r="X208" s="192">
        <f t="shared" si="25"/>
        <v>0</v>
      </c>
      <c r="AR208" s="193" t="s">
        <v>226</v>
      </c>
      <c r="AT208" s="193" t="s">
        <v>199</v>
      </c>
      <c r="AU208" s="193" t="s">
        <v>92</v>
      </c>
      <c r="AY208" s="15" t="s">
        <v>196</v>
      </c>
      <c r="BE208" s="100">
        <f t="shared" si="26"/>
        <v>0</v>
      </c>
      <c r="BF208" s="100">
        <f t="shared" si="27"/>
        <v>0</v>
      </c>
      <c r="BG208" s="100">
        <f t="shared" si="28"/>
        <v>0</v>
      </c>
      <c r="BH208" s="100">
        <f t="shared" si="29"/>
        <v>0</v>
      </c>
      <c r="BI208" s="100">
        <f t="shared" si="30"/>
        <v>0</v>
      </c>
      <c r="BJ208" s="15" t="s">
        <v>92</v>
      </c>
      <c r="BK208" s="194">
        <f t="shared" si="31"/>
        <v>0</v>
      </c>
      <c r="BL208" s="15" t="s">
        <v>226</v>
      </c>
      <c r="BM208" s="193" t="s">
        <v>1551</v>
      </c>
    </row>
    <row r="209" spans="2:63" s="11" customFormat="1" ht="22.5" customHeight="1">
      <c r="B209" s="168"/>
      <c r="D209" s="169" t="s">
        <v>79</v>
      </c>
      <c r="E209" s="180" t="s">
        <v>720</v>
      </c>
      <c r="F209" s="180" t="s">
        <v>721</v>
      </c>
      <c r="I209" s="171"/>
      <c r="J209" s="171"/>
      <c r="K209" s="181">
        <f>BK209</f>
        <v>0</v>
      </c>
      <c r="M209" s="168"/>
      <c r="N209" s="173"/>
      <c r="O209" s="174"/>
      <c r="P209" s="174"/>
      <c r="Q209" s="175">
        <f>SUM(Q210:Q216)</f>
        <v>0</v>
      </c>
      <c r="R209" s="175">
        <f>SUM(R210:R216)</f>
        <v>0</v>
      </c>
      <c r="S209" s="174"/>
      <c r="T209" s="176">
        <f>SUM(T210:T216)</f>
        <v>0</v>
      </c>
      <c r="U209" s="174"/>
      <c r="V209" s="176">
        <f>SUM(V210:V216)</f>
        <v>0.08043</v>
      </c>
      <c r="W209" s="174"/>
      <c r="X209" s="177">
        <f>SUM(X210:X216)</f>
        <v>0.1167</v>
      </c>
      <c r="AR209" s="169" t="s">
        <v>92</v>
      </c>
      <c r="AT209" s="178" t="s">
        <v>79</v>
      </c>
      <c r="AU209" s="178" t="s">
        <v>87</v>
      </c>
      <c r="AY209" s="169" t="s">
        <v>196</v>
      </c>
      <c r="BK209" s="179">
        <f>SUM(BK210:BK216)</f>
        <v>0</v>
      </c>
    </row>
    <row r="210" spans="2:65" s="1" customFormat="1" ht="24" customHeight="1">
      <c r="B210" s="151"/>
      <c r="C210" s="182" t="s">
        <v>456</v>
      </c>
      <c r="D210" s="182" t="s">
        <v>199</v>
      </c>
      <c r="E210" s="183" t="s">
        <v>1552</v>
      </c>
      <c r="F210" s="184" t="s">
        <v>1553</v>
      </c>
      <c r="G210" s="185" t="s">
        <v>225</v>
      </c>
      <c r="H210" s="186">
        <v>20</v>
      </c>
      <c r="I210" s="187"/>
      <c r="J210" s="187"/>
      <c r="K210" s="186">
        <f aca="true" t="shared" si="32" ref="K210:K216">ROUND(P210*H210,3)</f>
        <v>0</v>
      </c>
      <c r="L210" s="184" t="s">
        <v>249</v>
      </c>
      <c r="M210" s="32"/>
      <c r="N210" s="188" t="s">
        <v>1</v>
      </c>
      <c r="O210" s="189" t="s">
        <v>44</v>
      </c>
      <c r="P210" s="190">
        <f aca="true" t="shared" si="33" ref="P210:P216">I210+J210</f>
        <v>0</v>
      </c>
      <c r="Q210" s="190">
        <f aca="true" t="shared" si="34" ref="Q210:Q216">ROUND(I210*H210,3)</f>
        <v>0</v>
      </c>
      <c r="R210" s="190">
        <f aca="true" t="shared" si="35" ref="R210:R216">ROUND(J210*H210,3)</f>
        <v>0</v>
      </c>
      <c r="S210" s="54"/>
      <c r="T210" s="191">
        <f aca="true" t="shared" si="36" ref="T210:T216">S210*H210</f>
        <v>0</v>
      </c>
      <c r="U210" s="191">
        <v>0.0039</v>
      </c>
      <c r="V210" s="191">
        <f aca="true" t="shared" si="37" ref="V210:V216">U210*H210</f>
        <v>0.078</v>
      </c>
      <c r="W210" s="191">
        <v>0</v>
      </c>
      <c r="X210" s="192">
        <f aca="true" t="shared" si="38" ref="X210:X216">W210*H210</f>
        <v>0</v>
      </c>
      <c r="AR210" s="193" t="s">
        <v>226</v>
      </c>
      <c r="AT210" s="193" t="s">
        <v>199</v>
      </c>
      <c r="AU210" s="193" t="s">
        <v>92</v>
      </c>
      <c r="AY210" s="15" t="s">
        <v>196</v>
      </c>
      <c r="BE210" s="100">
        <f aca="true" t="shared" si="39" ref="BE210:BE216">IF(O210="základná",K210,0)</f>
        <v>0</v>
      </c>
      <c r="BF210" s="100">
        <f aca="true" t="shared" si="40" ref="BF210:BF216">IF(O210="znížená",K210,0)</f>
        <v>0</v>
      </c>
      <c r="BG210" s="100">
        <f aca="true" t="shared" si="41" ref="BG210:BG216">IF(O210="zákl. prenesená",K210,0)</f>
        <v>0</v>
      </c>
      <c r="BH210" s="100">
        <f aca="true" t="shared" si="42" ref="BH210:BH216">IF(O210="zníž. prenesená",K210,0)</f>
        <v>0</v>
      </c>
      <c r="BI210" s="100">
        <f aca="true" t="shared" si="43" ref="BI210:BI216">IF(O210="nulová",K210,0)</f>
        <v>0</v>
      </c>
      <c r="BJ210" s="15" t="s">
        <v>92</v>
      </c>
      <c r="BK210" s="194">
        <f aca="true" t="shared" si="44" ref="BK210:BK216">ROUND(P210*H210,3)</f>
        <v>0</v>
      </c>
      <c r="BL210" s="15" t="s">
        <v>226</v>
      </c>
      <c r="BM210" s="193" t="s">
        <v>1554</v>
      </c>
    </row>
    <row r="211" spans="2:65" s="1" customFormat="1" ht="24" customHeight="1">
      <c r="B211" s="151"/>
      <c r="C211" s="182" t="s">
        <v>460</v>
      </c>
      <c r="D211" s="182" t="s">
        <v>199</v>
      </c>
      <c r="E211" s="183" t="s">
        <v>1555</v>
      </c>
      <c r="F211" s="184" t="s">
        <v>1556</v>
      </c>
      <c r="G211" s="185" t="s">
        <v>225</v>
      </c>
      <c r="H211" s="186">
        <v>10</v>
      </c>
      <c r="I211" s="187"/>
      <c r="J211" s="187"/>
      <c r="K211" s="186">
        <f t="shared" si="32"/>
        <v>0</v>
      </c>
      <c r="L211" s="184" t="s">
        <v>249</v>
      </c>
      <c r="M211" s="32"/>
      <c r="N211" s="188" t="s">
        <v>1</v>
      </c>
      <c r="O211" s="189" t="s">
        <v>44</v>
      </c>
      <c r="P211" s="190">
        <f t="shared" si="33"/>
        <v>0</v>
      </c>
      <c r="Q211" s="190">
        <f t="shared" si="34"/>
        <v>0</v>
      </c>
      <c r="R211" s="190">
        <f t="shared" si="35"/>
        <v>0</v>
      </c>
      <c r="S211" s="54"/>
      <c r="T211" s="191">
        <f t="shared" si="36"/>
        <v>0</v>
      </c>
      <c r="U211" s="191">
        <v>0</v>
      </c>
      <c r="V211" s="191">
        <f t="shared" si="37"/>
        <v>0</v>
      </c>
      <c r="W211" s="191">
        <v>0.00497</v>
      </c>
      <c r="X211" s="192">
        <f t="shared" si="38"/>
        <v>0.049699999999999994</v>
      </c>
      <c r="AR211" s="193" t="s">
        <v>226</v>
      </c>
      <c r="AT211" s="193" t="s">
        <v>199</v>
      </c>
      <c r="AU211" s="193" t="s">
        <v>92</v>
      </c>
      <c r="AY211" s="15" t="s">
        <v>196</v>
      </c>
      <c r="BE211" s="100">
        <f t="shared" si="39"/>
        <v>0</v>
      </c>
      <c r="BF211" s="100">
        <f t="shared" si="40"/>
        <v>0</v>
      </c>
      <c r="BG211" s="100">
        <f t="shared" si="41"/>
        <v>0</v>
      </c>
      <c r="BH211" s="100">
        <f t="shared" si="42"/>
        <v>0</v>
      </c>
      <c r="BI211" s="100">
        <f t="shared" si="43"/>
        <v>0</v>
      </c>
      <c r="BJ211" s="15" t="s">
        <v>92</v>
      </c>
      <c r="BK211" s="194">
        <f t="shared" si="44"/>
        <v>0</v>
      </c>
      <c r="BL211" s="15" t="s">
        <v>226</v>
      </c>
      <c r="BM211" s="193" t="s">
        <v>1557</v>
      </c>
    </row>
    <row r="212" spans="2:65" s="1" customFormat="1" ht="24" customHeight="1">
      <c r="B212" s="151"/>
      <c r="C212" s="182" t="s">
        <v>464</v>
      </c>
      <c r="D212" s="182" t="s">
        <v>199</v>
      </c>
      <c r="E212" s="183" t="s">
        <v>1558</v>
      </c>
      <c r="F212" s="184" t="s">
        <v>1559</v>
      </c>
      <c r="G212" s="185" t="s">
        <v>225</v>
      </c>
      <c r="H212" s="186">
        <v>10</v>
      </c>
      <c r="I212" s="187"/>
      <c r="J212" s="187"/>
      <c r="K212" s="186">
        <f t="shared" si="32"/>
        <v>0</v>
      </c>
      <c r="L212" s="184" t="s">
        <v>249</v>
      </c>
      <c r="M212" s="32"/>
      <c r="N212" s="188" t="s">
        <v>1</v>
      </c>
      <c r="O212" s="189" t="s">
        <v>44</v>
      </c>
      <c r="P212" s="190">
        <f t="shared" si="33"/>
        <v>0</v>
      </c>
      <c r="Q212" s="190">
        <f t="shared" si="34"/>
        <v>0</v>
      </c>
      <c r="R212" s="190">
        <f t="shared" si="35"/>
        <v>0</v>
      </c>
      <c r="S212" s="54"/>
      <c r="T212" s="191">
        <f t="shared" si="36"/>
        <v>0</v>
      </c>
      <c r="U212" s="191">
        <v>0</v>
      </c>
      <c r="V212" s="191">
        <f t="shared" si="37"/>
        <v>0</v>
      </c>
      <c r="W212" s="191">
        <v>0.0067</v>
      </c>
      <c r="X212" s="192">
        <f t="shared" si="38"/>
        <v>0.067</v>
      </c>
      <c r="AR212" s="193" t="s">
        <v>226</v>
      </c>
      <c r="AT212" s="193" t="s">
        <v>199</v>
      </c>
      <c r="AU212" s="193" t="s">
        <v>92</v>
      </c>
      <c r="AY212" s="15" t="s">
        <v>196</v>
      </c>
      <c r="BE212" s="100">
        <f t="shared" si="39"/>
        <v>0</v>
      </c>
      <c r="BF212" s="100">
        <f t="shared" si="40"/>
        <v>0</v>
      </c>
      <c r="BG212" s="100">
        <f t="shared" si="41"/>
        <v>0</v>
      </c>
      <c r="BH212" s="100">
        <f t="shared" si="42"/>
        <v>0</v>
      </c>
      <c r="BI212" s="100">
        <f t="shared" si="43"/>
        <v>0</v>
      </c>
      <c r="BJ212" s="15" t="s">
        <v>92</v>
      </c>
      <c r="BK212" s="194">
        <f t="shared" si="44"/>
        <v>0</v>
      </c>
      <c r="BL212" s="15" t="s">
        <v>226</v>
      </c>
      <c r="BM212" s="193" t="s">
        <v>1560</v>
      </c>
    </row>
    <row r="213" spans="2:65" s="1" customFormat="1" ht="24" customHeight="1">
      <c r="B213" s="151"/>
      <c r="C213" s="182" t="s">
        <v>468</v>
      </c>
      <c r="D213" s="182" t="s">
        <v>199</v>
      </c>
      <c r="E213" s="183" t="s">
        <v>1561</v>
      </c>
      <c r="F213" s="184" t="s">
        <v>1562</v>
      </c>
      <c r="G213" s="185" t="s">
        <v>248</v>
      </c>
      <c r="H213" s="186">
        <v>3</v>
      </c>
      <c r="I213" s="187"/>
      <c r="J213" s="187"/>
      <c r="K213" s="186">
        <f t="shared" si="32"/>
        <v>0</v>
      </c>
      <c r="L213" s="184" t="s">
        <v>249</v>
      </c>
      <c r="M213" s="32"/>
      <c r="N213" s="188" t="s">
        <v>1</v>
      </c>
      <c r="O213" s="189" t="s">
        <v>44</v>
      </c>
      <c r="P213" s="190">
        <f t="shared" si="33"/>
        <v>0</v>
      </c>
      <c r="Q213" s="190">
        <f t="shared" si="34"/>
        <v>0</v>
      </c>
      <c r="R213" s="190">
        <f t="shared" si="35"/>
        <v>0</v>
      </c>
      <c r="S213" s="54"/>
      <c r="T213" s="191">
        <f t="shared" si="36"/>
        <v>0</v>
      </c>
      <c r="U213" s="191">
        <v>6E-05</v>
      </c>
      <c r="V213" s="191">
        <f t="shared" si="37"/>
        <v>0.00018</v>
      </c>
      <c r="W213" s="191">
        <v>0</v>
      </c>
      <c r="X213" s="192">
        <f t="shared" si="38"/>
        <v>0</v>
      </c>
      <c r="AR213" s="193" t="s">
        <v>226</v>
      </c>
      <c r="AT213" s="193" t="s">
        <v>199</v>
      </c>
      <c r="AU213" s="193" t="s">
        <v>92</v>
      </c>
      <c r="AY213" s="15" t="s">
        <v>196</v>
      </c>
      <c r="BE213" s="100">
        <f t="shared" si="39"/>
        <v>0</v>
      </c>
      <c r="BF213" s="100">
        <f t="shared" si="40"/>
        <v>0</v>
      </c>
      <c r="BG213" s="100">
        <f t="shared" si="41"/>
        <v>0</v>
      </c>
      <c r="BH213" s="100">
        <f t="shared" si="42"/>
        <v>0</v>
      </c>
      <c r="BI213" s="100">
        <f t="shared" si="43"/>
        <v>0</v>
      </c>
      <c r="BJ213" s="15" t="s">
        <v>92</v>
      </c>
      <c r="BK213" s="194">
        <f t="shared" si="44"/>
        <v>0</v>
      </c>
      <c r="BL213" s="15" t="s">
        <v>226</v>
      </c>
      <c r="BM213" s="193" t="s">
        <v>1563</v>
      </c>
    </row>
    <row r="214" spans="2:65" s="1" customFormat="1" ht="24" customHeight="1">
      <c r="B214" s="151"/>
      <c r="C214" s="210" t="s">
        <v>472</v>
      </c>
      <c r="D214" s="210" t="s">
        <v>291</v>
      </c>
      <c r="E214" s="211" t="s">
        <v>1564</v>
      </c>
      <c r="F214" s="212" t="s">
        <v>1565</v>
      </c>
      <c r="G214" s="213" t="s">
        <v>248</v>
      </c>
      <c r="H214" s="214">
        <v>3</v>
      </c>
      <c r="I214" s="215"/>
      <c r="J214" s="216"/>
      <c r="K214" s="214">
        <f t="shared" si="32"/>
        <v>0</v>
      </c>
      <c r="L214" s="212" t="s">
        <v>249</v>
      </c>
      <c r="M214" s="217"/>
      <c r="N214" s="218" t="s">
        <v>1</v>
      </c>
      <c r="O214" s="189" t="s">
        <v>44</v>
      </c>
      <c r="P214" s="190">
        <f t="shared" si="33"/>
        <v>0</v>
      </c>
      <c r="Q214" s="190">
        <f t="shared" si="34"/>
        <v>0</v>
      </c>
      <c r="R214" s="190">
        <f t="shared" si="35"/>
        <v>0</v>
      </c>
      <c r="S214" s="54"/>
      <c r="T214" s="191">
        <f t="shared" si="36"/>
        <v>0</v>
      </c>
      <c r="U214" s="191">
        <v>0.00075</v>
      </c>
      <c r="V214" s="191">
        <f t="shared" si="37"/>
        <v>0.0022500000000000003</v>
      </c>
      <c r="W214" s="191">
        <v>0</v>
      </c>
      <c r="X214" s="192">
        <f t="shared" si="38"/>
        <v>0</v>
      </c>
      <c r="AR214" s="193" t="s">
        <v>294</v>
      </c>
      <c r="AT214" s="193" t="s">
        <v>291</v>
      </c>
      <c r="AU214" s="193" t="s">
        <v>92</v>
      </c>
      <c r="AY214" s="15" t="s">
        <v>196</v>
      </c>
      <c r="BE214" s="100">
        <f t="shared" si="39"/>
        <v>0</v>
      </c>
      <c r="BF214" s="100">
        <f t="shared" si="40"/>
        <v>0</v>
      </c>
      <c r="BG214" s="100">
        <f t="shared" si="41"/>
        <v>0</v>
      </c>
      <c r="BH214" s="100">
        <f t="shared" si="42"/>
        <v>0</v>
      </c>
      <c r="BI214" s="100">
        <f t="shared" si="43"/>
        <v>0</v>
      </c>
      <c r="BJ214" s="15" t="s">
        <v>92</v>
      </c>
      <c r="BK214" s="194">
        <f t="shared" si="44"/>
        <v>0</v>
      </c>
      <c r="BL214" s="15" t="s">
        <v>226</v>
      </c>
      <c r="BM214" s="193" t="s">
        <v>1566</v>
      </c>
    </row>
    <row r="215" spans="2:65" s="1" customFormat="1" ht="24" customHeight="1">
      <c r="B215" s="151"/>
      <c r="C215" s="182" t="s">
        <v>477</v>
      </c>
      <c r="D215" s="182" t="s">
        <v>199</v>
      </c>
      <c r="E215" s="183" t="s">
        <v>1567</v>
      </c>
      <c r="F215" s="184" t="s">
        <v>1568</v>
      </c>
      <c r="G215" s="185" t="s">
        <v>202</v>
      </c>
      <c r="H215" s="186">
        <v>0.117</v>
      </c>
      <c r="I215" s="187"/>
      <c r="J215" s="187"/>
      <c r="K215" s="186">
        <f t="shared" si="32"/>
        <v>0</v>
      </c>
      <c r="L215" s="184" t="s">
        <v>249</v>
      </c>
      <c r="M215" s="32"/>
      <c r="N215" s="188" t="s">
        <v>1</v>
      </c>
      <c r="O215" s="189" t="s">
        <v>44</v>
      </c>
      <c r="P215" s="190">
        <f t="shared" si="33"/>
        <v>0</v>
      </c>
      <c r="Q215" s="190">
        <f t="shared" si="34"/>
        <v>0</v>
      </c>
      <c r="R215" s="190">
        <f t="shared" si="35"/>
        <v>0</v>
      </c>
      <c r="S215" s="54"/>
      <c r="T215" s="191">
        <f t="shared" si="36"/>
        <v>0</v>
      </c>
      <c r="U215" s="191">
        <v>0</v>
      </c>
      <c r="V215" s="191">
        <f t="shared" si="37"/>
        <v>0</v>
      </c>
      <c r="W215" s="191">
        <v>0</v>
      </c>
      <c r="X215" s="192">
        <f t="shared" si="38"/>
        <v>0</v>
      </c>
      <c r="AR215" s="193" t="s">
        <v>226</v>
      </c>
      <c r="AT215" s="193" t="s">
        <v>199</v>
      </c>
      <c r="AU215" s="193" t="s">
        <v>92</v>
      </c>
      <c r="AY215" s="15" t="s">
        <v>196</v>
      </c>
      <c r="BE215" s="100">
        <f t="shared" si="39"/>
        <v>0</v>
      </c>
      <c r="BF215" s="100">
        <f t="shared" si="40"/>
        <v>0</v>
      </c>
      <c r="BG215" s="100">
        <f t="shared" si="41"/>
        <v>0</v>
      </c>
      <c r="BH215" s="100">
        <f t="shared" si="42"/>
        <v>0</v>
      </c>
      <c r="BI215" s="100">
        <f t="shared" si="43"/>
        <v>0</v>
      </c>
      <c r="BJ215" s="15" t="s">
        <v>92</v>
      </c>
      <c r="BK215" s="194">
        <f t="shared" si="44"/>
        <v>0</v>
      </c>
      <c r="BL215" s="15" t="s">
        <v>226</v>
      </c>
      <c r="BM215" s="193" t="s">
        <v>1569</v>
      </c>
    </row>
    <row r="216" spans="2:65" s="1" customFormat="1" ht="24" customHeight="1">
      <c r="B216" s="151"/>
      <c r="C216" s="182" t="s">
        <v>481</v>
      </c>
      <c r="D216" s="182" t="s">
        <v>199</v>
      </c>
      <c r="E216" s="183" t="s">
        <v>740</v>
      </c>
      <c r="F216" s="184" t="s">
        <v>741</v>
      </c>
      <c r="G216" s="185" t="s">
        <v>340</v>
      </c>
      <c r="H216" s="187"/>
      <c r="I216" s="187"/>
      <c r="J216" s="187"/>
      <c r="K216" s="186">
        <f t="shared" si="32"/>
        <v>0</v>
      </c>
      <c r="L216" s="184" t="s">
        <v>249</v>
      </c>
      <c r="M216" s="32"/>
      <c r="N216" s="188" t="s">
        <v>1</v>
      </c>
      <c r="O216" s="189" t="s">
        <v>44</v>
      </c>
      <c r="P216" s="190">
        <f t="shared" si="33"/>
        <v>0</v>
      </c>
      <c r="Q216" s="190">
        <f t="shared" si="34"/>
        <v>0</v>
      </c>
      <c r="R216" s="190">
        <f t="shared" si="35"/>
        <v>0</v>
      </c>
      <c r="S216" s="54"/>
      <c r="T216" s="191">
        <f t="shared" si="36"/>
        <v>0</v>
      </c>
      <c r="U216" s="191">
        <v>0</v>
      </c>
      <c r="V216" s="191">
        <f t="shared" si="37"/>
        <v>0</v>
      </c>
      <c r="W216" s="191">
        <v>0</v>
      </c>
      <c r="X216" s="192">
        <f t="shared" si="38"/>
        <v>0</v>
      </c>
      <c r="AR216" s="193" t="s">
        <v>226</v>
      </c>
      <c r="AT216" s="193" t="s">
        <v>199</v>
      </c>
      <c r="AU216" s="193" t="s">
        <v>92</v>
      </c>
      <c r="AY216" s="15" t="s">
        <v>196</v>
      </c>
      <c r="BE216" s="100">
        <f t="shared" si="39"/>
        <v>0</v>
      </c>
      <c r="BF216" s="100">
        <f t="shared" si="40"/>
        <v>0</v>
      </c>
      <c r="BG216" s="100">
        <f t="shared" si="41"/>
        <v>0</v>
      </c>
      <c r="BH216" s="100">
        <f t="shared" si="42"/>
        <v>0</v>
      </c>
      <c r="BI216" s="100">
        <f t="shared" si="43"/>
        <v>0</v>
      </c>
      <c r="BJ216" s="15" t="s">
        <v>92</v>
      </c>
      <c r="BK216" s="194">
        <f t="shared" si="44"/>
        <v>0</v>
      </c>
      <c r="BL216" s="15" t="s">
        <v>226</v>
      </c>
      <c r="BM216" s="193" t="s">
        <v>1570</v>
      </c>
    </row>
    <row r="217" spans="2:63" s="11" customFormat="1" ht="22.5" customHeight="1">
      <c r="B217" s="168"/>
      <c r="D217" s="169" t="s">
        <v>79</v>
      </c>
      <c r="E217" s="180" t="s">
        <v>1571</v>
      </c>
      <c r="F217" s="180" t="s">
        <v>1572</v>
      </c>
      <c r="I217" s="171"/>
      <c r="J217" s="171"/>
      <c r="K217" s="181">
        <f>BK217</f>
        <v>0</v>
      </c>
      <c r="M217" s="168"/>
      <c r="N217" s="173"/>
      <c r="O217" s="174"/>
      <c r="P217" s="174"/>
      <c r="Q217" s="175">
        <f>SUM(Q218:Q220)</f>
        <v>0</v>
      </c>
      <c r="R217" s="175">
        <f>SUM(R218:R220)</f>
        <v>0</v>
      </c>
      <c r="S217" s="174"/>
      <c r="T217" s="176">
        <f>SUM(T218:T220)</f>
        <v>0</v>
      </c>
      <c r="U217" s="174"/>
      <c r="V217" s="176">
        <f>SUM(V218:V220)</f>
        <v>3E-05</v>
      </c>
      <c r="W217" s="174"/>
      <c r="X217" s="177">
        <f>SUM(X218:X220)</f>
        <v>0</v>
      </c>
      <c r="AR217" s="169" t="s">
        <v>92</v>
      </c>
      <c r="AT217" s="178" t="s">
        <v>79</v>
      </c>
      <c r="AU217" s="178" t="s">
        <v>87</v>
      </c>
      <c r="AY217" s="169" t="s">
        <v>196</v>
      </c>
      <c r="BK217" s="179">
        <f>SUM(BK218:BK220)</f>
        <v>0</v>
      </c>
    </row>
    <row r="218" spans="2:65" s="1" customFormat="1" ht="24" customHeight="1">
      <c r="B218" s="151"/>
      <c r="C218" s="182" t="s">
        <v>485</v>
      </c>
      <c r="D218" s="182" t="s">
        <v>199</v>
      </c>
      <c r="E218" s="183" t="s">
        <v>1573</v>
      </c>
      <c r="F218" s="184" t="s">
        <v>1574</v>
      </c>
      <c r="G218" s="185" t="s">
        <v>248</v>
      </c>
      <c r="H218" s="186">
        <v>1</v>
      </c>
      <c r="I218" s="187"/>
      <c r="J218" s="187"/>
      <c r="K218" s="186">
        <f>ROUND(P218*H218,3)</f>
        <v>0</v>
      </c>
      <c r="L218" s="184" t="s">
        <v>249</v>
      </c>
      <c r="M218" s="32"/>
      <c r="N218" s="188" t="s">
        <v>1</v>
      </c>
      <c r="O218" s="189" t="s">
        <v>44</v>
      </c>
      <c r="P218" s="190">
        <f>I218+J218</f>
        <v>0</v>
      </c>
      <c r="Q218" s="190">
        <f>ROUND(I218*H218,3)</f>
        <v>0</v>
      </c>
      <c r="R218" s="190">
        <f>ROUND(J218*H218,3)</f>
        <v>0</v>
      </c>
      <c r="S218" s="54"/>
      <c r="T218" s="191">
        <f>S218*H218</f>
        <v>0</v>
      </c>
      <c r="U218" s="191">
        <v>3E-05</v>
      </c>
      <c r="V218" s="191">
        <f>U218*H218</f>
        <v>3E-05</v>
      </c>
      <c r="W218" s="191">
        <v>0</v>
      </c>
      <c r="X218" s="192">
        <f>W218*H218</f>
        <v>0</v>
      </c>
      <c r="AR218" s="193" t="s">
        <v>226</v>
      </c>
      <c r="AT218" s="193" t="s">
        <v>199</v>
      </c>
      <c r="AU218" s="193" t="s">
        <v>92</v>
      </c>
      <c r="AY218" s="15" t="s">
        <v>196</v>
      </c>
      <c r="BE218" s="100">
        <f>IF(O218="základná",K218,0)</f>
        <v>0</v>
      </c>
      <c r="BF218" s="100">
        <f>IF(O218="znížená",K218,0)</f>
        <v>0</v>
      </c>
      <c r="BG218" s="100">
        <f>IF(O218="zákl. prenesená",K218,0)</f>
        <v>0</v>
      </c>
      <c r="BH218" s="100">
        <f>IF(O218="zníž. prenesená",K218,0)</f>
        <v>0</v>
      </c>
      <c r="BI218" s="100">
        <f>IF(O218="nulová",K218,0)</f>
        <v>0</v>
      </c>
      <c r="BJ218" s="15" t="s">
        <v>92</v>
      </c>
      <c r="BK218" s="194">
        <f>ROUND(P218*H218,3)</f>
        <v>0</v>
      </c>
      <c r="BL218" s="15" t="s">
        <v>226</v>
      </c>
      <c r="BM218" s="193" t="s">
        <v>1575</v>
      </c>
    </row>
    <row r="219" spans="2:65" s="1" customFormat="1" ht="16.5" customHeight="1">
      <c r="B219" s="151"/>
      <c r="C219" s="210" t="s">
        <v>489</v>
      </c>
      <c r="D219" s="210" t="s">
        <v>291</v>
      </c>
      <c r="E219" s="211" t="s">
        <v>1576</v>
      </c>
      <c r="F219" s="212" t="s">
        <v>1577</v>
      </c>
      <c r="G219" s="213" t="s">
        <v>248</v>
      </c>
      <c r="H219" s="214">
        <v>1</v>
      </c>
      <c r="I219" s="215"/>
      <c r="J219" s="216"/>
      <c r="K219" s="214">
        <f>ROUND(P219*H219,3)</f>
        <v>0</v>
      </c>
      <c r="L219" s="212" t="s">
        <v>1</v>
      </c>
      <c r="M219" s="217"/>
      <c r="N219" s="218" t="s">
        <v>1</v>
      </c>
      <c r="O219" s="189" t="s">
        <v>44</v>
      </c>
      <c r="P219" s="190">
        <f>I219+J219</f>
        <v>0</v>
      </c>
      <c r="Q219" s="190">
        <f>ROUND(I219*H219,3)</f>
        <v>0</v>
      </c>
      <c r="R219" s="190">
        <f>ROUND(J219*H219,3)</f>
        <v>0</v>
      </c>
      <c r="S219" s="54"/>
      <c r="T219" s="191">
        <f>S219*H219</f>
        <v>0</v>
      </c>
      <c r="U219" s="191">
        <v>0</v>
      </c>
      <c r="V219" s="191">
        <f>U219*H219</f>
        <v>0</v>
      </c>
      <c r="W219" s="191">
        <v>0</v>
      </c>
      <c r="X219" s="192">
        <f>W219*H219</f>
        <v>0</v>
      </c>
      <c r="AR219" s="193" t="s">
        <v>294</v>
      </c>
      <c r="AT219" s="193" t="s">
        <v>291</v>
      </c>
      <c r="AU219" s="193" t="s">
        <v>92</v>
      </c>
      <c r="AY219" s="15" t="s">
        <v>196</v>
      </c>
      <c r="BE219" s="100">
        <f>IF(O219="základná",K219,0)</f>
        <v>0</v>
      </c>
      <c r="BF219" s="100">
        <f>IF(O219="znížená",K219,0)</f>
        <v>0</v>
      </c>
      <c r="BG219" s="100">
        <f>IF(O219="zákl. prenesená",K219,0)</f>
        <v>0</v>
      </c>
      <c r="BH219" s="100">
        <f>IF(O219="zníž. prenesená",K219,0)</f>
        <v>0</v>
      </c>
      <c r="BI219" s="100">
        <f>IF(O219="nulová",K219,0)</f>
        <v>0</v>
      </c>
      <c r="BJ219" s="15" t="s">
        <v>92</v>
      </c>
      <c r="BK219" s="194">
        <f>ROUND(P219*H219,3)</f>
        <v>0</v>
      </c>
      <c r="BL219" s="15" t="s">
        <v>226</v>
      </c>
      <c r="BM219" s="193" t="s">
        <v>1578</v>
      </c>
    </row>
    <row r="220" spans="2:65" s="1" customFormat="1" ht="24" customHeight="1">
      <c r="B220" s="151"/>
      <c r="C220" s="182" t="s">
        <v>493</v>
      </c>
      <c r="D220" s="182" t="s">
        <v>199</v>
      </c>
      <c r="E220" s="183" t="s">
        <v>1579</v>
      </c>
      <c r="F220" s="184" t="s">
        <v>1580</v>
      </c>
      <c r="G220" s="185" t="s">
        <v>340</v>
      </c>
      <c r="H220" s="187"/>
      <c r="I220" s="187"/>
      <c r="J220" s="187"/>
      <c r="K220" s="186">
        <f>ROUND(P220*H220,3)</f>
        <v>0</v>
      </c>
      <c r="L220" s="184" t="s">
        <v>249</v>
      </c>
      <c r="M220" s="32"/>
      <c r="N220" s="204" t="s">
        <v>1</v>
      </c>
      <c r="O220" s="205" t="s">
        <v>44</v>
      </c>
      <c r="P220" s="206">
        <f>I220+J220</f>
        <v>0</v>
      </c>
      <c r="Q220" s="206">
        <f>ROUND(I220*H220,3)</f>
        <v>0</v>
      </c>
      <c r="R220" s="206">
        <f>ROUND(J220*H220,3)</f>
        <v>0</v>
      </c>
      <c r="S220" s="207"/>
      <c r="T220" s="208">
        <f>S220*H220</f>
        <v>0</v>
      </c>
      <c r="U220" s="208">
        <v>0</v>
      </c>
      <c r="V220" s="208">
        <f>U220*H220</f>
        <v>0</v>
      </c>
      <c r="W220" s="208">
        <v>0</v>
      </c>
      <c r="X220" s="209">
        <f>W220*H220</f>
        <v>0</v>
      </c>
      <c r="AR220" s="193" t="s">
        <v>226</v>
      </c>
      <c r="AT220" s="193" t="s">
        <v>199</v>
      </c>
      <c r="AU220" s="193" t="s">
        <v>92</v>
      </c>
      <c r="AY220" s="15" t="s">
        <v>196</v>
      </c>
      <c r="BE220" s="100">
        <f>IF(O220="základná",K220,0)</f>
        <v>0</v>
      </c>
      <c r="BF220" s="100">
        <f>IF(O220="znížená",K220,0)</f>
        <v>0</v>
      </c>
      <c r="BG220" s="100">
        <f>IF(O220="zákl. prenesená",K220,0)</f>
        <v>0</v>
      </c>
      <c r="BH220" s="100">
        <f>IF(O220="zníž. prenesená",K220,0)</f>
        <v>0</v>
      </c>
      <c r="BI220" s="100">
        <f>IF(O220="nulová",K220,0)</f>
        <v>0</v>
      </c>
      <c r="BJ220" s="15" t="s">
        <v>92</v>
      </c>
      <c r="BK220" s="194">
        <f>ROUND(P220*H220,3)</f>
        <v>0</v>
      </c>
      <c r="BL220" s="15" t="s">
        <v>226</v>
      </c>
      <c r="BM220" s="193" t="s">
        <v>1581</v>
      </c>
    </row>
    <row r="221" spans="2:13" s="1" customFormat="1" ht="6.75" customHeight="1">
      <c r="B221" s="44"/>
      <c r="C221" s="45"/>
      <c r="D221" s="45"/>
      <c r="E221" s="45"/>
      <c r="F221" s="45"/>
      <c r="G221" s="45"/>
      <c r="H221" s="45"/>
      <c r="I221" s="131"/>
      <c r="J221" s="131"/>
      <c r="K221" s="45"/>
      <c r="L221" s="45"/>
      <c r="M221" s="32"/>
    </row>
  </sheetData>
  <sheetProtection/>
  <autoFilter ref="C138:L220"/>
  <mergeCells count="17">
    <mergeCell ref="E127:H127"/>
    <mergeCell ref="E29:H29"/>
    <mergeCell ref="M2:Z2"/>
    <mergeCell ref="E7:H7"/>
    <mergeCell ref="E9:H9"/>
    <mergeCell ref="E11:H11"/>
    <mergeCell ref="E20:H20"/>
    <mergeCell ref="E129:H129"/>
    <mergeCell ref="E131:H131"/>
    <mergeCell ref="E85:H85"/>
    <mergeCell ref="E87:H87"/>
    <mergeCell ref="E89:H89"/>
    <mergeCell ref="D111:F111"/>
    <mergeCell ref="D112:F112"/>
    <mergeCell ref="D113:F113"/>
    <mergeCell ref="D114:F114"/>
    <mergeCell ref="D115:F11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135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" customHeight="1">
      <c r="B8" s="18"/>
      <c r="D8" s="25" t="s">
        <v>149</v>
      </c>
      <c r="M8" s="18"/>
    </row>
    <row r="9" spans="2:13" s="1" customFormat="1" ht="16.5" customHeight="1">
      <c r="B9" s="32"/>
      <c r="E9" s="278" t="s">
        <v>1047</v>
      </c>
      <c r="F9" s="281"/>
      <c r="G9" s="281"/>
      <c r="H9" s="281"/>
      <c r="I9" s="110"/>
      <c r="J9" s="110"/>
      <c r="M9" s="32"/>
    </row>
    <row r="10" spans="2:13" s="1" customFormat="1" ht="12" customHeight="1">
      <c r="B10" s="32"/>
      <c r="D10" s="25" t="s">
        <v>151</v>
      </c>
      <c r="I10" s="110"/>
      <c r="J10" s="110"/>
      <c r="M10" s="32"/>
    </row>
    <row r="11" spans="2:13" s="1" customFormat="1" ht="36.75" customHeight="1">
      <c r="B11" s="32"/>
      <c r="E11" s="239" t="s">
        <v>1582</v>
      </c>
      <c r="F11" s="281"/>
      <c r="G11" s="281"/>
      <c r="H11" s="281"/>
      <c r="I11" s="110"/>
      <c r="J11" s="110"/>
      <c r="M11" s="32"/>
    </row>
    <row r="12" spans="2:13" s="1" customFormat="1" ht="11.25">
      <c r="B12" s="32"/>
      <c r="I12" s="110"/>
      <c r="J12" s="110"/>
      <c r="M12" s="32"/>
    </row>
    <row r="13" spans="2:13" s="1" customFormat="1" ht="12" customHeight="1">
      <c r="B13" s="32"/>
      <c r="D13" s="25" t="s">
        <v>17</v>
      </c>
      <c r="F13" s="23" t="s">
        <v>1</v>
      </c>
      <c r="I13" s="111" t="s">
        <v>18</v>
      </c>
      <c r="J13" s="112" t="s">
        <v>1</v>
      </c>
      <c r="M13" s="32"/>
    </row>
    <row r="14" spans="2:13" s="1" customFormat="1" ht="12" customHeight="1">
      <c r="B14" s="32"/>
      <c r="D14" s="25" t="s">
        <v>19</v>
      </c>
      <c r="F14" s="23" t="s">
        <v>20</v>
      </c>
      <c r="I14" s="111" t="s">
        <v>21</v>
      </c>
      <c r="J14" s="113" t="str">
        <f>'Rekapitulácia stavby'!AN8</f>
        <v>29. 11. 2018</v>
      </c>
      <c r="M14" s="32"/>
    </row>
    <row r="15" spans="2:13" s="1" customFormat="1" ht="10.5" customHeight="1">
      <c r="B15" s="32"/>
      <c r="I15" s="110"/>
      <c r="J15" s="110"/>
      <c r="M15" s="32"/>
    </row>
    <row r="16" spans="2:13" s="1" customFormat="1" ht="12" customHeight="1">
      <c r="B16" s="32"/>
      <c r="D16" s="25" t="s">
        <v>23</v>
      </c>
      <c r="I16" s="111" t="s">
        <v>24</v>
      </c>
      <c r="J16" s="112">
        <f>IF('Rekapitulácia stavby'!AN10="","",'Rekapitulácia stavby'!AN10)</f>
      </c>
      <c r="M16" s="32"/>
    </row>
    <row r="17" spans="2:13" s="1" customFormat="1" ht="18" customHeight="1">
      <c r="B17" s="32"/>
      <c r="E17" s="23" t="str">
        <f>IF('Rekapitulácia stavby'!E11="","",'Rekapitulácia stavby'!E11)</f>
        <v> </v>
      </c>
      <c r="I17" s="111" t="s">
        <v>26</v>
      </c>
      <c r="J17" s="112">
        <f>IF('Rekapitulácia stavby'!AN11="","",'Rekapitulácia stavby'!AN11)</f>
      </c>
      <c r="M17" s="32"/>
    </row>
    <row r="18" spans="2:13" s="1" customFormat="1" ht="6.75" customHeight="1">
      <c r="B18" s="32"/>
      <c r="I18" s="110"/>
      <c r="J18" s="110"/>
      <c r="M18" s="32"/>
    </row>
    <row r="19" spans="2:13" s="1" customFormat="1" ht="12" customHeight="1">
      <c r="B19" s="32"/>
      <c r="D19" s="25" t="s">
        <v>27</v>
      </c>
      <c r="I19" s="111" t="s">
        <v>24</v>
      </c>
      <c r="J19" s="26" t="str">
        <f>'Rekapitulácia stavby'!AN13</f>
        <v>Vyplň údaj</v>
      </c>
      <c r="M19" s="32"/>
    </row>
    <row r="20" spans="2:13" s="1" customFormat="1" ht="18" customHeight="1">
      <c r="B20" s="32"/>
      <c r="E20" s="282" t="str">
        <f>'Rekapitulácia stavby'!E14</f>
        <v>Vyplň údaj</v>
      </c>
      <c r="F20" s="251"/>
      <c r="G20" s="251"/>
      <c r="H20" s="251"/>
      <c r="I20" s="111" t="s">
        <v>26</v>
      </c>
      <c r="J20" s="26" t="str">
        <f>'Rekapitulácia stavby'!AN14</f>
        <v>Vyplň údaj</v>
      </c>
      <c r="M20" s="32"/>
    </row>
    <row r="21" spans="2:13" s="1" customFormat="1" ht="6.75" customHeight="1">
      <c r="B21" s="32"/>
      <c r="I21" s="110"/>
      <c r="J21" s="110"/>
      <c r="M21" s="32"/>
    </row>
    <row r="22" spans="2:13" s="1" customFormat="1" ht="12" customHeight="1">
      <c r="B22" s="32"/>
      <c r="D22" s="25" t="s">
        <v>29</v>
      </c>
      <c r="I22" s="111" t="s">
        <v>24</v>
      </c>
      <c r="J22" s="112" t="s">
        <v>1</v>
      </c>
      <c r="M22" s="32"/>
    </row>
    <row r="23" spans="2:13" s="1" customFormat="1" ht="18" customHeight="1">
      <c r="B23" s="32"/>
      <c r="E23" s="23" t="s">
        <v>30</v>
      </c>
      <c r="I23" s="111" t="s">
        <v>26</v>
      </c>
      <c r="J23" s="112" t="s">
        <v>1</v>
      </c>
      <c r="M23" s="32"/>
    </row>
    <row r="24" spans="2:13" s="1" customFormat="1" ht="6.75" customHeight="1">
      <c r="B24" s="32"/>
      <c r="I24" s="110"/>
      <c r="J24" s="110"/>
      <c r="M24" s="32"/>
    </row>
    <row r="25" spans="2:13" s="1" customFormat="1" ht="12" customHeight="1">
      <c r="B25" s="32"/>
      <c r="D25" s="25" t="s">
        <v>32</v>
      </c>
      <c r="I25" s="111" t="s">
        <v>24</v>
      </c>
      <c r="J25" s="112">
        <f>IF('Rekapitulácia stavby'!AN19="","",'Rekapitulácia stavby'!AN19)</f>
      </c>
      <c r="M25" s="32"/>
    </row>
    <row r="26" spans="2:13" s="1" customFormat="1" ht="18" customHeight="1">
      <c r="B26" s="32"/>
      <c r="E26" s="23" t="str">
        <f>IF('Rekapitulácia stavby'!E20="","",'Rekapitulácia stavby'!E20)</f>
        <v> </v>
      </c>
      <c r="I26" s="111" t="s">
        <v>26</v>
      </c>
      <c r="J26" s="112">
        <f>IF('Rekapitulácia stavby'!AN20="","",'Rekapitulácia stavby'!AN20)</f>
      </c>
      <c r="M26" s="32"/>
    </row>
    <row r="27" spans="2:13" s="1" customFormat="1" ht="6.75" customHeight="1">
      <c r="B27" s="32"/>
      <c r="I27" s="110"/>
      <c r="J27" s="110"/>
      <c r="M27" s="32"/>
    </row>
    <row r="28" spans="2:13" s="1" customFormat="1" ht="12" customHeight="1">
      <c r="B28" s="32"/>
      <c r="D28" s="25" t="s">
        <v>33</v>
      </c>
      <c r="I28" s="110"/>
      <c r="J28" s="110"/>
      <c r="M28" s="32"/>
    </row>
    <row r="29" spans="2:13" s="7" customFormat="1" ht="16.5" customHeight="1">
      <c r="B29" s="114"/>
      <c r="E29" s="255" t="s">
        <v>1</v>
      </c>
      <c r="F29" s="255"/>
      <c r="G29" s="255"/>
      <c r="H29" s="255"/>
      <c r="I29" s="115"/>
      <c r="J29" s="115"/>
      <c r="M29" s="114"/>
    </row>
    <row r="30" spans="2:13" s="1" customFormat="1" ht="6.75" customHeight="1">
      <c r="B30" s="32"/>
      <c r="I30" s="110"/>
      <c r="J30" s="110"/>
      <c r="M30" s="32"/>
    </row>
    <row r="31" spans="2:13" s="1" customFormat="1" ht="6.75" customHeight="1">
      <c r="B31" s="32"/>
      <c r="D31" s="52"/>
      <c r="E31" s="52"/>
      <c r="F31" s="52"/>
      <c r="G31" s="52"/>
      <c r="H31" s="52"/>
      <c r="I31" s="116"/>
      <c r="J31" s="116"/>
      <c r="K31" s="52"/>
      <c r="L31" s="52"/>
      <c r="M31" s="32"/>
    </row>
    <row r="32" spans="2:13" s="1" customFormat="1" ht="14.25" customHeight="1">
      <c r="B32" s="32"/>
      <c r="D32" s="23" t="s">
        <v>155</v>
      </c>
      <c r="I32" s="110"/>
      <c r="J32" s="110"/>
      <c r="K32" s="30">
        <f>K98</f>
        <v>0</v>
      </c>
      <c r="M32" s="32"/>
    </row>
    <row r="33" spans="2:13" s="1" customFormat="1" ht="12.75">
      <c r="B33" s="32"/>
      <c r="E33" s="25" t="s">
        <v>35</v>
      </c>
      <c r="I33" s="110"/>
      <c r="J33" s="110"/>
      <c r="K33" s="117">
        <f>I98</f>
        <v>0</v>
      </c>
      <c r="M33" s="32"/>
    </row>
    <row r="34" spans="2:13" s="1" customFormat="1" ht="12.75">
      <c r="B34" s="32"/>
      <c r="E34" s="25" t="s">
        <v>36</v>
      </c>
      <c r="I34" s="110"/>
      <c r="J34" s="110"/>
      <c r="K34" s="117">
        <f>J98</f>
        <v>0</v>
      </c>
      <c r="M34" s="32"/>
    </row>
    <row r="35" spans="2:13" s="1" customFormat="1" ht="14.25" customHeight="1">
      <c r="B35" s="32"/>
      <c r="D35" s="29" t="s">
        <v>142</v>
      </c>
      <c r="I35" s="110"/>
      <c r="J35" s="110"/>
      <c r="K35" s="30">
        <f>K109</f>
        <v>0</v>
      </c>
      <c r="M35" s="32"/>
    </row>
    <row r="36" spans="2:13" s="1" customFormat="1" ht="24.75" customHeight="1">
      <c r="B36" s="32"/>
      <c r="D36" s="118" t="s">
        <v>38</v>
      </c>
      <c r="I36" s="110"/>
      <c r="J36" s="110"/>
      <c r="K36" s="65">
        <f>ROUND(K32+K35,2)</f>
        <v>0</v>
      </c>
      <c r="M36" s="32"/>
    </row>
    <row r="37" spans="2:13" s="1" customFormat="1" ht="6.75" customHeight="1">
      <c r="B37" s="32"/>
      <c r="D37" s="52"/>
      <c r="E37" s="52"/>
      <c r="F37" s="52"/>
      <c r="G37" s="52"/>
      <c r="H37" s="52"/>
      <c r="I37" s="116"/>
      <c r="J37" s="116"/>
      <c r="K37" s="52"/>
      <c r="L37" s="52"/>
      <c r="M37" s="32"/>
    </row>
    <row r="38" spans="2:13" s="1" customFormat="1" ht="14.25" customHeight="1">
      <c r="B38" s="32"/>
      <c r="F38" s="35" t="s">
        <v>40</v>
      </c>
      <c r="I38" s="119" t="s">
        <v>39</v>
      </c>
      <c r="J38" s="110"/>
      <c r="K38" s="35" t="s">
        <v>41</v>
      </c>
      <c r="M38" s="32"/>
    </row>
    <row r="39" spans="2:13" s="1" customFormat="1" ht="14.25" customHeight="1">
      <c r="B39" s="32"/>
      <c r="D39" s="109" t="s">
        <v>42</v>
      </c>
      <c r="E39" s="25" t="s">
        <v>43</v>
      </c>
      <c r="F39" s="117">
        <f>ROUND((SUM(BE109:BE116)+SUM(BE138:BE193)),2)</f>
        <v>0</v>
      </c>
      <c r="I39" s="120">
        <v>0.2</v>
      </c>
      <c r="J39" s="110"/>
      <c r="K39" s="117">
        <f>ROUND(((SUM(BE109:BE116)+SUM(BE138:BE193))*I39),2)</f>
        <v>0</v>
      </c>
      <c r="M39" s="32"/>
    </row>
    <row r="40" spans="2:13" s="1" customFormat="1" ht="14.25" customHeight="1">
      <c r="B40" s="32"/>
      <c r="E40" s="25" t="s">
        <v>44</v>
      </c>
      <c r="F40" s="117">
        <f>ROUND((SUM(BF109:BF116)+SUM(BF138:BF193)),2)</f>
        <v>0</v>
      </c>
      <c r="I40" s="120">
        <v>0.2</v>
      </c>
      <c r="J40" s="110"/>
      <c r="K40" s="117">
        <f>ROUND(((SUM(BF109:BF116)+SUM(BF138:BF193))*I40),2)</f>
        <v>0</v>
      </c>
      <c r="M40" s="32"/>
    </row>
    <row r="41" spans="2:13" s="1" customFormat="1" ht="14.25" customHeight="1" hidden="1">
      <c r="B41" s="32"/>
      <c r="E41" s="25" t="s">
        <v>45</v>
      </c>
      <c r="F41" s="117">
        <f>ROUND((SUM(BG109:BG116)+SUM(BG138:BG193)),2)</f>
        <v>0</v>
      </c>
      <c r="I41" s="120">
        <v>0.2</v>
      </c>
      <c r="J41" s="110"/>
      <c r="K41" s="117">
        <f>0</f>
        <v>0</v>
      </c>
      <c r="M41" s="32"/>
    </row>
    <row r="42" spans="2:13" s="1" customFormat="1" ht="14.25" customHeight="1" hidden="1">
      <c r="B42" s="32"/>
      <c r="E42" s="25" t="s">
        <v>46</v>
      </c>
      <c r="F42" s="117">
        <f>ROUND((SUM(BH109:BH116)+SUM(BH138:BH193)),2)</f>
        <v>0</v>
      </c>
      <c r="I42" s="120">
        <v>0.2</v>
      </c>
      <c r="J42" s="110"/>
      <c r="K42" s="117">
        <f>0</f>
        <v>0</v>
      </c>
      <c r="M42" s="32"/>
    </row>
    <row r="43" spans="2:13" s="1" customFormat="1" ht="14.25" customHeight="1" hidden="1">
      <c r="B43" s="32"/>
      <c r="E43" s="25" t="s">
        <v>47</v>
      </c>
      <c r="F43" s="117">
        <f>ROUND((SUM(BI109:BI116)+SUM(BI138:BI193)),2)</f>
        <v>0</v>
      </c>
      <c r="I43" s="120">
        <v>0</v>
      </c>
      <c r="J43" s="110"/>
      <c r="K43" s="117">
        <f>0</f>
        <v>0</v>
      </c>
      <c r="M43" s="32"/>
    </row>
    <row r="44" spans="2:13" s="1" customFormat="1" ht="6.75" customHeight="1">
      <c r="B44" s="32"/>
      <c r="I44" s="110"/>
      <c r="J44" s="110"/>
      <c r="M44" s="32"/>
    </row>
    <row r="45" spans="2:13" s="1" customFormat="1" ht="24.75" customHeight="1">
      <c r="B45" s="32"/>
      <c r="C45" s="104"/>
      <c r="D45" s="121" t="s">
        <v>48</v>
      </c>
      <c r="E45" s="56"/>
      <c r="F45" s="56"/>
      <c r="G45" s="122" t="s">
        <v>49</v>
      </c>
      <c r="H45" s="123" t="s">
        <v>50</v>
      </c>
      <c r="I45" s="124"/>
      <c r="J45" s="124"/>
      <c r="K45" s="125">
        <f>SUM(K36:K43)</f>
        <v>0</v>
      </c>
      <c r="L45" s="126"/>
      <c r="M45" s="32"/>
    </row>
    <row r="46" spans="2:13" s="1" customFormat="1" ht="14.25" customHeight="1">
      <c r="B46" s="32"/>
      <c r="I46" s="110"/>
      <c r="J46" s="110"/>
      <c r="M46" s="32"/>
    </row>
    <row r="47" spans="2:13" ht="14.25" customHeight="1">
      <c r="B47" s="18"/>
      <c r="M47" s="18"/>
    </row>
    <row r="48" spans="2:13" ht="14.25" customHeight="1">
      <c r="B48" s="18"/>
      <c r="M48" s="18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s="1" customFormat="1" ht="16.5" customHeight="1">
      <c r="B87" s="32"/>
      <c r="E87" s="278" t="s">
        <v>1047</v>
      </c>
      <c r="F87" s="281"/>
      <c r="G87" s="281"/>
      <c r="H87" s="281"/>
      <c r="I87" s="110"/>
      <c r="J87" s="110"/>
      <c r="M87" s="32"/>
    </row>
    <row r="88" spans="2:13" s="1" customFormat="1" ht="12" customHeight="1">
      <c r="B88" s="32"/>
      <c r="C88" s="25" t="s">
        <v>151</v>
      </c>
      <c r="I88" s="110"/>
      <c r="J88" s="110"/>
      <c r="M88" s="32"/>
    </row>
    <row r="89" spans="2:13" s="1" customFormat="1" ht="16.5" customHeight="1">
      <c r="B89" s="32"/>
      <c r="E89" s="239" t="str">
        <f>E11</f>
        <v>06 - PO  - III.etapa</v>
      </c>
      <c r="F89" s="281"/>
      <c r="G89" s="281"/>
      <c r="H89" s="281"/>
      <c r="I89" s="110"/>
      <c r="J89" s="110"/>
      <c r="M89" s="32"/>
    </row>
    <row r="90" spans="2:13" s="1" customFormat="1" ht="6.75" customHeight="1">
      <c r="B90" s="32"/>
      <c r="I90" s="110"/>
      <c r="J90" s="110"/>
      <c r="M90" s="32"/>
    </row>
    <row r="91" spans="2:13" s="1" customFormat="1" ht="12" customHeight="1">
      <c r="B91" s="32"/>
      <c r="C91" s="25" t="s">
        <v>19</v>
      </c>
      <c r="F91" s="23" t="str">
        <f>F14</f>
        <v>R. Sobota</v>
      </c>
      <c r="I91" s="111" t="s">
        <v>21</v>
      </c>
      <c r="J91" s="113" t="str">
        <f>IF(J14="","",J14)</f>
        <v>29. 11. 2018</v>
      </c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42.75" customHeight="1">
      <c r="B93" s="32"/>
      <c r="C93" s="25" t="s">
        <v>23</v>
      </c>
      <c r="F93" s="23" t="str">
        <f>E17</f>
        <v> </v>
      </c>
      <c r="I93" s="111" t="s">
        <v>29</v>
      </c>
      <c r="J93" s="133" t="str">
        <f>E23</f>
        <v>Ján Cirák, Gemerterm-projekcia s.r.o.</v>
      </c>
      <c r="M93" s="32"/>
    </row>
    <row r="94" spans="2:13" s="1" customFormat="1" ht="15" customHeight="1">
      <c r="B94" s="32"/>
      <c r="C94" s="25" t="s">
        <v>27</v>
      </c>
      <c r="F94" s="23" t="str">
        <f>IF(E20="","",E20)</f>
        <v>Vyplň údaj</v>
      </c>
      <c r="I94" s="111" t="s">
        <v>32</v>
      </c>
      <c r="J94" s="133" t="str">
        <f>E26</f>
        <v> </v>
      </c>
      <c r="M94" s="32"/>
    </row>
    <row r="95" spans="2:13" s="1" customFormat="1" ht="9.75" customHeight="1">
      <c r="B95" s="32"/>
      <c r="I95" s="110"/>
      <c r="J95" s="110"/>
      <c r="M95" s="32"/>
    </row>
    <row r="96" spans="2:13" s="1" customFormat="1" ht="29.25" customHeight="1">
      <c r="B96" s="32"/>
      <c r="C96" s="134" t="s">
        <v>157</v>
      </c>
      <c r="D96" s="104"/>
      <c r="E96" s="104"/>
      <c r="F96" s="104"/>
      <c r="G96" s="104"/>
      <c r="H96" s="104"/>
      <c r="I96" s="135" t="s">
        <v>158</v>
      </c>
      <c r="J96" s="135" t="s">
        <v>159</v>
      </c>
      <c r="K96" s="136" t="s">
        <v>160</v>
      </c>
      <c r="L96" s="104"/>
      <c r="M96" s="32"/>
    </row>
    <row r="97" spans="2:13" s="1" customFormat="1" ht="9.75" customHeight="1">
      <c r="B97" s="32"/>
      <c r="I97" s="110"/>
      <c r="J97" s="110"/>
      <c r="M97" s="32"/>
    </row>
    <row r="98" spans="2:47" s="1" customFormat="1" ht="22.5" customHeight="1">
      <c r="B98" s="32"/>
      <c r="C98" s="137" t="s">
        <v>161</v>
      </c>
      <c r="I98" s="138">
        <f aca="true" t="shared" si="0" ref="I98:J100">Q138</f>
        <v>0</v>
      </c>
      <c r="J98" s="138">
        <f t="shared" si="0"/>
        <v>0</v>
      </c>
      <c r="K98" s="65">
        <f>K138</f>
        <v>0</v>
      </c>
      <c r="M98" s="32"/>
      <c r="AU98" s="15" t="s">
        <v>162</v>
      </c>
    </row>
    <row r="99" spans="2:13" s="8" customFormat="1" ht="24.75" customHeight="1">
      <c r="B99" s="139"/>
      <c r="D99" s="140" t="s">
        <v>163</v>
      </c>
      <c r="E99" s="141"/>
      <c r="F99" s="141"/>
      <c r="G99" s="141"/>
      <c r="H99" s="141"/>
      <c r="I99" s="142">
        <f t="shared" si="0"/>
        <v>0</v>
      </c>
      <c r="J99" s="142">
        <f t="shared" si="0"/>
        <v>0</v>
      </c>
      <c r="K99" s="143">
        <f>K139</f>
        <v>0</v>
      </c>
      <c r="M99" s="139"/>
    </row>
    <row r="100" spans="2:13" s="9" customFormat="1" ht="19.5" customHeight="1">
      <c r="B100" s="144"/>
      <c r="D100" s="145" t="s">
        <v>1583</v>
      </c>
      <c r="E100" s="146"/>
      <c r="F100" s="146"/>
      <c r="G100" s="146"/>
      <c r="H100" s="146"/>
      <c r="I100" s="147">
        <f t="shared" si="0"/>
        <v>0</v>
      </c>
      <c r="J100" s="147">
        <f t="shared" si="0"/>
        <v>0</v>
      </c>
      <c r="K100" s="148">
        <f>K140</f>
        <v>0</v>
      </c>
      <c r="M100" s="144"/>
    </row>
    <row r="101" spans="2:13" s="8" customFormat="1" ht="24.75" customHeight="1">
      <c r="B101" s="139"/>
      <c r="D101" s="140" t="s">
        <v>165</v>
      </c>
      <c r="E101" s="141"/>
      <c r="F101" s="141"/>
      <c r="G101" s="141"/>
      <c r="H101" s="141"/>
      <c r="I101" s="142">
        <f>Q147</f>
        <v>0</v>
      </c>
      <c r="J101" s="142">
        <f>R147</f>
        <v>0</v>
      </c>
      <c r="K101" s="143">
        <f>K147</f>
        <v>0</v>
      </c>
      <c r="M101" s="139"/>
    </row>
    <row r="102" spans="2:13" s="9" customFormat="1" ht="19.5" customHeight="1">
      <c r="B102" s="144"/>
      <c r="D102" s="145" t="s">
        <v>1584</v>
      </c>
      <c r="E102" s="146"/>
      <c r="F102" s="146"/>
      <c r="G102" s="146"/>
      <c r="H102" s="146"/>
      <c r="I102" s="147">
        <f>Q148</f>
        <v>0</v>
      </c>
      <c r="J102" s="147">
        <f>R148</f>
        <v>0</v>
      </c>
      <c r="K102" s="148">
        <f>K148</f>
        <v>0</v>
      </c>
      <c r="M102" s="144"/>
    </row>
    <row r="103" spans="2:13" s="9" customFormat="1" ht="19.5" customHeight="1">
      <c r="B103" s="144"/>
      <c r="D103" s="145" t="s">
        <v>272</v>
      </c>
      <c r="E103" s="146"/>
      <c r="F103" s="146"/>
      <c r="G103" s="146"/>
      <c r="H103" s="146"/>
      <c r="I103" s="147">
        <f>Q152</f>
        <v>0</v>
      </c>
      <c r="J103" s="147">
        <f>R152</f>
        <v>0</v>
      </c>
      <c r="K103" s="148">
        <f>K152</f>
        <v>0</v>
      </c>
      <c r="M103" s="144"/>
    </row>
    <row r="104" spans="2:13" s="9" customFormat="1" ht="19.5" customHeight="1">
      <c r="B104" s="144"/>
      <c r="D104" s="145" t="s">
        <v>164</v>
      </c>
      <c r="E104" s="146"/>
      <c r="F104" s="146"/>
      <c r="G104" s="146"/>
      <c r="H104" s="146"/>
      <c r="I104" s="147">
        <f>Q159</f>
        <v>0</v>
      </c>
      <c r="J104" s="147">
        <f>R159</f>
        <v>0</v>
      </c>
      <c r="K104" s="148">
        <f>K159</f>
        <v>0</v>
      </c>
      <c r="M104" s="144"/>
    </row>
    <row r="105" spans="2:13" s="9" customFormat="1" ht="19.5" customHeight="1">
      <c r="B105" s="144"/>
      <c r="D105" s="145" t="s">
        <v>1585</v>
      </c>
      <c r="E105" s="146"/>
      <c r="F105" s="146"/>
      <c r="G105" s="146"/>
      <c r="H105" s="146"/>
      <c r="I105" s="147">
        <f>Q186</f>
        <v>0</v>
      </c>
      <c r="J105" s="147">
        <f>R186</f>
        <v>0</v>
      </c>
      <c r="K105" s="148">
        <f>K186</f>
        <v>0</v>
      </c>
      <c r="M105" s="144"/>
    </row>
    <row r="106" spans="2:13" s="9" customFormat="1" ht="19.5" customHeight="1">
      <c r="B106" s="144"/>
      <c r="D106" s="145" t="s">
        <v>601</v>
      </c>
      <c r="E106" s="146"/>
      <c r="F106" s="146"/>
      <c r="G106" s="146"/>
      <c r="H106" s="146"/>
      <c r="I106" s="147">
        <f>Q188</f>
        <v>0</v>
      </c>
      <c r="J106" s="147">
        <f>R188</f>
        <v>0</v>
      </c>
      <c r="K106" s="148">
        <f>K188</f>
        <v>0</v>
      </c>
      <c r="M106" s="144"/>
    </row>
    <row r="107" spans="2:13" s="1" customFormat="1" ht="21.75" customHeight="1">
      <c r="B107" s="32"/>
      <c r="I107" s="110"/>
      <c r="J107" s="110"/>
      <c r="M107" s="32"/>
    </row>
    <row r="108" spans="2:13" s="1" customFormat="1" ht="6.75" customHeight="1">
      <c r="B108" s="32"/>
      <c r="I108" s="110"/>
      <c r="J108" s="110"/>
      <c r="M108" s="32"/>
    </row>
    <row r="109" spans="2:15" s="1" customFormat="1" ht="29.25" customHeight="1">
      <c r="B109" s="32"/>
      <c r="C109" s="137" t="s">
        <v>169</v>
      </c>
      <c r="I109" s="110"/>
      <c r="J109" s="110"/>
      <c r="K109" s="149">
        <f>ROUND(K110+K111+K112+K113+K114+K115,2)</f>
        <v>0</v>
      </c>
      <c r="M109" s="32"/>
      <c r="O109" s="150" t="s">
        <v>42</v>
      </c>
    </row>
    <row r="110" spans="2:65" s="1" customFormat="1" ht="18" customHeight="1">
      <c r="B110" s="151"/>
      <c r="C110" s="110"/>
      <c r="D110" s="272" t="s">
        <v>170</v>
      </c>
      <c r="E110" s="277"/>
      <c r="F110" s="277"/>
      <c r="G110" s="110"/>
      <c r="H110" s="110"/>
      <c r="I110" s="110"/>
      <c r="J110" s="110"/>
      <c r="K110" s="97">
        <v>0</v>
      </c>
      <c r="L110" s="110"/>
      <c r="M110" s="151"/>
      <c r="N110" s="110"/>
      <c r="O110" s="153" t="s">
        <v>44</v>
      </c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54" t="s">
        <v>171</v>
      </c>
      <c r="AZ110" s="110"/>
      <c r="BA110" s="110"/>
      <c r="BB110" s="110"/>
      <c r="BC110" s="110"/>
      <c r="BD110" s="110"/>
      <c r="BE110" s="155">
        <f aca="true" t="shared" si="1" ref="BE110:BE115">IF(O110="základná",K110,0)</f>
        <v>0</v>
      </c>
      <c r="BF110" s="155">
        <f aca="true" t="shared" si="2" ref="BF110:BF115">IF(O110="znížená",K110,0)</f>
        <v>0</v>
      </c>
      <c r="BG110" s="155">
        <f aca="true" t="shared" si="3" ref="BG110:BG115">IF(O110="zákl. prenesená",K110,0)</f>
        <v>0</v>
      </c>
      <c r="BH110" s="155">
        <f aca="true" t="shared" si="4" ref="BH110:BH115">IF(O110="zníž. prenesená",K110,0)</f>
        <v>0</v>
      </c>
      <c r="BI110" s="155">
        <f aca="true" t="shared" si="5" ref="BI110:BI115">IF(O110="nulová",K110,0)</f>
        <v>0</v>
      </c>
      <c r="BJ110" s="154" t="s">
        <v>92</v>
      </c>
      <c r="BK110" s="110"/>
      <c r="BL110" s="110"/>
      <c r="BM110" s="110"/>
    </row>
    <row r="111" spans="2:65" s="1" customFormat="1" ht="18" customHeight="1">
      <c r="B111" s="151"/>
      <c r="C111" s="110"/>
      <c r="D111" s="272" t="s">
        <v>1586</v>
      </c>
      <c r="E111" s="277"/>
      <c r="F111" s="277"/>
      <c r="G111" s="110"/>
      <c r="H111" s="110"/>
      <c r="I111" s="110"/>
      <c r="J111" s="110"/>
      <c r="K111" s="97">
        <v>0</v>
      </c>
      <c r="L111" s="110"/>
      <c r="M111" s="151"/>
      <c r="N111" s="110"/>
      <c r="O111" s="153" t="s">
        <v>44</v>
      </c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54" t="s">
        <v>171</v>
      </c>
      <c r="AZ111" s="110"/>
      <c r="BA111" s="110"/>
      <c r="BB111" s="110"/>
      <c r="BC111" s="110"/>
      <c r="BD111" s="110"/>
      <c r="BE111" s="155">
        <f t="shared" si="1"/>
        <v>0</v>
      </c>
      <c r="BF111" s="155">
        <f t="shared" si="2"/>
        <v>0</v>
      </c>
      <c r="BG111" s="155">
        <f t="shared" si="3"/>
        <v>0</v>
      </c>
      <c r="BH111" s="155">
        <f t="shared" si="4"/>
        <v>0</v>
      </c>
      <c r="BI111" s="155">
        <f t="shared" si="5"/>
        <v>0</v>
      </c>
      <c r="BJ111" s="154" t="s">
        <v>92</v>
      </c>
      <c r="BK111" s="110"/>
      <c r="BL111" s="110"/>
      <c r="BM111" s="110"/>
    </row>
    <row r="112" spans="2:65" s="1" customFormat="1" ht="18" customHeight="1">
      <c r="B112" s="151"/>
      <c r="C112" s="110"/>
      <c r="D112" s="272" t="s">
        <v>1587</v>
      </c>
      <c r="E112" s="277"/>
      <c r="F112" s="277"/>
      <c r="G112" s="110"/>
      <c r="H112" s="110"/>
      <c r="I112" s="110"/>
      <c r="J112" s="110"/>
      <c r="K112" s="97">
        <v>0</v>
      </c>
      <c r="L112" s="110"/>
      <c r="M112" s="151"/>
      <c r="N112" s="110"/>
      <c r="O112" s="153" t="s">
        <v>44</v>
      </c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54" t="s">
        <v>171</v>
      </c>
      <c r="AZ112" s="110"/>
      <c r="BA112" s="110"/>
      <c r="BB112" s="110"/>
      <c r="BC112" s="110"/>
      <c r="BD112" s="110"/>
      <c r="BE112" s="155">
        <f t="shared" si="1"/>
        <v>0</v>
      </c>
      <c r="BF112" s="155">
        <f t="shared" si="2"/>
        <v>0</v>
      </c>
      <c r="BG112" s="155">
        <f t="shared" si="3"/>
        <v>0</v>
      </c>
      <c r="BH112" s="155">
        <f t="shared" si="4"/>
        <v>0</v>
      </c>
      <c r="BI112" s="155">
        <f t="shared" si="5"/>
        <v>0</v>
      </c>
      <c r="BJ112" s="154" t="s">
        <v>92</v>
      </c>
      <c r="BK112" s="110"/>
      <c r="BL112" s="110"/>
      <c r="BM112" s="110"/>
    </row>
    <row r="113" spans="2:65" s="1" customFormat="1" ht="18" customHeight="1">
      <c r="B113" s="151"/>
      <c r="C113" s="110"/>
      <c r="D113" s="272" t="s">
        <v>1588</v>
      </c>
      <c r="E113" s="277"/>
      <c r="F113" s="277"/>
      <c r="G113" s="110"/>
      <c r="H113" s="110"/>
      <c r="I113" s="110"/>
      <c r="J113" s="110"/>
      <c r="K113" s="97">
        <v>0</v>
      </c>
      <c r="L113" s="110"/>
      <c r="M113" s="151"/>
      <c r="N113" s="110"/>
      <c r="O113" s="153" t="s">
        <v>44</v>
      </c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54" t="s">
        <v>171</v>
      </c>
      <c r="AZ113" s="110"/>
      <c r="BA113" s="110"/>
      <c r="BB113" s="110"/>
      <c r="BC113" s="110"/>
      <c r="BD113" s="110"/>
      <c r="BE113" s="155">
        <f t="shared" si="1"/>
        <v>0</v>
      </c>
      <c r="BF113" s="155">
        <f t="shared" si="2"/>
        <v>0</v>
      </c>
      <c r="BG113" s="155">
        <f t="shared" si="3"/>
        <v>0</v>
      </c>
      <c r="BH113" s="155">
        <f t="shared" si="4"/>
        <v>0</v>
      </c>
      <c r="BI113" s="155">
        <f t="shared" si="5"/>
        <v>0</v>
      </c>
      <c r="BJ113" s="154" t="s">
        <v>92</v>
      </c>
      <c r="BK113" s="110"/>
      <c r="BL113" s="110"/>
      <c r="BM113" s="110"/>
    </row>
    <row r="114" spans="2:65" s="1" customFormat="1" ht="18" customHeight="1">
      <c r="B114" s="151"/>
      <c r="C114" s="110"/>
      <c r="D114" s="272" t="s">
        <v>175</v>
      </c>
      <c r="E114" s="277"/>
      <c r="F114" s="277"/>
      <c r="G114" s="110"/>
      <c r="H114" s="110"/>
      <c r="I114" s="110"/>
      <c r="J114" s="110"/>
      <c r="K114" s="97">
        <v>0</v>
      </c>
      <c r="L114" s="110"/>
      <c r="M114" s="151"/>
      <c r="N114" s="110"/>
      <c r="O114" s="153" t="s">
        <v>44</v>
      </c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54" t="s">
        <v>171</v>
      </c>
      <c r="AZ114" s="110"/>
      <c r="BA114" s="110"/>
      <c r="BB114" s="110"/>
      <c r="BC114" s="110"/>
      <c r="BD114" s="110"/>
      <c r="BE114" s="155">
        <f t="shared" si="1"/>
        <v>0</v>
      </c>
      <c r="BF114" s="155">
        <f t="shared" si="2"/>
        <v>0</v>
      </c>
      <c r="BG114" s="155">
        <f t="shared" si="3"/>
        <v>0</v>
      </c>
      <c r="BH114" s="155">
        <f t="shared" si="4"/>
        <v>0</v>
      </c>
      <c r="BI114" s="155">
        <f t="shared" si="5"/>
        <v>0</v>
      </c>
      <c r="BJ114" s="154" t="s">
        <v>92</v>
      </c>
      <c r="BK114" s="110"/>
      <c r="BL114" s="110"/>
      <c r="BM114" s="110"/>
    </row>
    <row r="115" spans="2:65" s="1" customFormat="1" ht="18" customHeight="1">
      <c r="B115" s="151"/>
      <c r="C115" s="110"/>
      <c r="D115" s="152" t="s">
        <v>176</v>
      </c>
      <c r="E115" s="110"/>
      <c r="F115" s="110"/>
      <c r="G115" s="110"/>
      <c r="H115" s="110"/>
      <c r="I115" s="110"/>
      <c r="J115" s="110"/>
      <c r="K115" s="97">
        <f>ROUND(K32*T115,2)</f>
        <v>0</v>
      </c>
      <c r="L115" s="110"/>
      <c r="M115" s="151"/>
      <c r="N115" s="110"/>
      <c r="O115" s="153" t="s">
        <v>44</v>
      </c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54" t="s">
        <v>177</v>
      </c>
      <c r="AZ115" s="110"/>
      <c r="BA115" s="110"/>
      <c r="BB115" s="110"/>
      <c r="BC115" s="110"/>
      <c r="BD115" s="110"/>
      <c r="BE115" s="155">
        <f t="shared" si="1"/>
        <v>0</v>
      </c>
      <c r="BF115" s="155">
        <f t="shared" si="2"/>
        <v>0</v>
      </c>
      <c r="BG115" s="155">
        <f t="shared" si="3"/>
        <v>0</v>
      </c>
      <c r="BH115" s="155">
        <f t="shared" si="4"/>
        <v>0</v>
      </c>
      <c r="BI115" s="155">
        <f t="shared" si="5"/>
        <v>0</v>
      </c>
      <c r="BJ115" s="154" t="s">
        <v>92</v>
      </c>
      <c r="BK115" s="110"/>
      <c r="BL115" s="110"/>
      <c r="BM115" s="110"/>
    </row>
    <row r="116" spans="2:13" s="1" customFormat="1" ht="11.25">
      <c r="B116" s="32"/>
      <c r="I116" s="110"/>
      <c r="J116" s="110"/>
      <c r="M116" s="32"/>
    </row>
    <row r="117" spans="2:13" s="1" customFormat="1" ht="29.25" customHeight="1">
      <c r="B117" s="32"/>
      <c r="C117" s="103" t="s">
        <v>147</v>
      </c>
      <c r="D117" s="104"/>
      <c r="E117" s="104"/>
      <c r="F117" s="104"/>
      <c r="G117" s="104"/>
      <c r="H117" s="104"/>
      <c r="I117" s="156"/>
      <c r="J117" s="156"/>
      <c r="K117" s="105">
        <f>ROUND(K98+K109,2)</f>
        <v>0</v>
      </c>
      <c r="L117" s="104"/>
      <c r="M117" s="32"/>
    </row>
    <row r="118" spans="2:13" s="1" customFormat="1" ht="6.75" customHeight="1">
      <c r="B118" s="44"/>
      <c r="C118" s="45"/>
      <c r="D118" s="45"/>
      <c r="E118" s="45"/>
      <c r="F118" s="45"/>
      <c r="G118" s="45"/>
      <c r="H118" s="45"/>
      <c r="I118" s="131"/>
      <c r="J118" s="131"/>
      <c r="K118" s="45"/>
      <c r="L118" s="45"/>
      <c r="M118" s="32"/>
    </row>
    <row r="122" spans="2:13" s="1" customFormat="1" ht="6.75" customHeight="1">
      <c r="B122" s="46"/>
      <c r="C122" s="47"/>
      <c r="D122" s="47"/>
      <c r="E122" s="47"/>
      <c r="F122" s="47"/>
      <c r="G122" s="47"/>
      <c r="H122" s="47"/>
      <c r="I122" s="132"/>
      <c r="J122" s="132"/>
      <c r="K122" s="47"/>
      <c r="L122" s="47"/>
      <c r="M122" s="32"/>
    </row>
    <row r="123" spans="2:13" s="1" customFormat="1" ht="24.75" customHeight="1">
      <c r="B123" s="32"/>
      <c r="C123" s="19" t="s">
        <v>178</v>
      </c>
      <c r="I123" s="110"/>
      <c r="J123" s="110"/>
      <c r="M123" s="32"/>
    </row>
    <row r="124" spans="2:13" s="1" customFormat="1" ht="6.75" customHeight="1">
      <c r="B124" s="32"/>
      <c r="I124" s="110"/>
      <c r="J124" s="110"/>
      <c r="M124" s="32"/>
    </row>
    <row r="125" spans="2:13" s="1" customFormat="1" ht="12" customHeight="1">
      <c r="B125" s="32"/>
      <c r="C125" s="25" t="s">
        <v>15</v>
      </c>
      <c r="I125" s="110"/>
      <c r="J125" s="110"/>
      <c r="M125" s="32"/>
    </row>
    <row r="126" spans="2:13" s="1" customFormat="1" ht="16.5" customHeight="1">
      <c r="B126" s="32"/>
      <c r="E126" s="278" t="str">
        <f>E7</f>
        <v>Obchodná akadémia R. Sobota – rekonštrukcia vykurovacieho systému</v>
      </c>
      <c r="F126" s="279"/>
      <c r="G126" s="279"/>
      <c r="H126" s="279"/>
      <c r="I126" s="110"/>
      <c r="J126" s="110"/>
      <c r="M126" s="32"/>
    </row>
    <row r="127" spans="2:13" ht="12" customHeight="1">
      <c r="B127" s="18"/>
      <c r="C127" s="25" t="s">
        <v>149</v>
      </c>
      <c r="M127" s="18"/>
    </row>
    <row r="128" spans="2:13" s="1" customFormat="1" ht="16.5" customHeight="1">
      <c r="B128" s="32"/>
      <c r="E128" s="278" t="s">
        <v>1047</v>
      </c>
      <c r="F128" s="281"/>
      <c r="G128" s="281"/>
      <c r="H128" s="281"/>
      <c r="I128" s="110"/>
      <c r="J128" s="110"/>
      <c r="M128" s="32"/>
    </row>
    <row r="129" spans="2:13" s="1" customFormat="1" ht="12" customHeight="1">
      <c r="B129" s="32"/>
      <c r="C129" s="25" t="s">
        <v>151</v>
      </c>
      <c r="I129" s="110"/>
      <c r="J129" s="110"/>
      <c r="M129" s="32"/>
    </row>
    <row r="130" spans="2:13" s="1" customFormat="1" ht="16.5" customHeight="1">
      <c r="B130" s="32"/>
      <c r="E130" s="239" t="str">
        <f>E11</f>
        <v>06 - PO  - III.etapa</v>
      </c>
      <c r="F130" s="281"/>
      <c r="G130" s="281"/>
      <c r="H130" s="281"/>
      <c r="I130" s="110"/>
      <c r="J130" s="110"/>
      <c r="M130" s="32"/>
    </row>
    <row r="131" spans="2:13" s="1" customFormat="1" ht="6.75" customHeight="1">
      <c r="B131" s="32"/>
      <c r="I131" s="110"/>
      <c r="J131" s="110"/>
      <c r="M131" s="32"/>
    </row>
    <row r="132" spans="2:13" s="1" customFormat="1" ht="12" customHeight="1">
      <c r="B132" s="32"/>
      <c r="C132" s="25" t="s">
        <v>19</v>
      </c>
      <c r="F132" s="23" t="str">
        <f>F14</f>
        <v>R. Sobota</v>
      </c>
      <c r="I132" s="111" t="s">
        <v>21</v>
      </c>
      <c r="J132" s="113" t="str">
        <f>IF(J14="","",J14)</f>
        <v>29. 11. 2018</v>
      </c>
      <c r="M132" s="32"/>
    </row>
    <row r="133" spans="2:13" s="1" customFormat="1" ht="6.75" customHeight="1">
      <c r="B133" s="32"/>
      <c r="I133" s="110"/>
      <c r="J133" s="110"/>
      <c r="M133" s="32"/>
    </row>
    <row r="134" spans="2:13" s="1" customFormat="1" ht="42.75" customHeight="1">
      <c r="B134" s="32"/>
      <c r="C134" s="25" t="s">
        <v>23</v>
      </c>
      <c r="F134" s="23" t="str">
        <f>E17</f>
        <v> </v>
      </c>
      <c r="I134" s="111" t="s">
        <v>29</v>
      </c>
      <c r="J134" s="133" t="str">
        <f>E23</f>
        <v>Ján Cirák, Gemerterm-projekcia s.r.o.</v>
      </c>
      <c r="M134" s="32"/>
    </row>
    <row r="135" spans="2:13" s="1" customFormat="1" ht="15" customHeight="1">
      <c r="B135" s="32"/>
      <c r="C135" s="25" t="s">
        <v>27</v>
      </c>
      <c r="F135" s="23" t="str">
        <f>IF(E20="","",E20)</f>
        <v>Vyplň údaj</v>
      </c>
      <c r="I135" s="111" t="s">
        <v>32</v>
      </c>
      <c r="J135" s="133" t="str">
        <f>E26</f>
        <v> </v>
      </c>
      <c r="M135" s="32"/>
    </row>
    <row r="136" spans="2:13" s="1" customFormat="1" ht="9.75" customHeight="1">
      <c r="B136" s="32"/>
      <c r="I136" s="110"/>
      <c r="J136" s="110"/>
      <c r="M136" s="32"/>
    </row>
    <row r="137" spans="2:24" s="10" customFormat="1" ht="29.25" customHeight="1">
      <c r="B137" s="157"/>
      <c r="C137" s="158" t="s">
        <v>179</v>
      </c>
      <c r="D137" s="159" t="s">
        <v>63</v>
      </c>
      <c r="E137" s="159" t="s">
        <v>59</v>
      </c>
      <c r="F137" s="159" t="s">
        <v>60</v>
      </c>
      <c r="G137" s="159" t="s">
        <v>180</v>
      </c>
      <c r="H137" s="159" t="s">
        <v>181</v>
      </c>
      <c r="I137" s="160" t="s">
        <v>182</v>
      </c>
      <c r="J137" s="160" t="s">
        <v>183</v>
      </c>
      <c r="K137" s="161" t="s">
        <v>160</v>
      </c>
      <c r="L137" s="162" t="s">
        <v>184</v>
      </c>
      <c r="M137" s="157"/>
      <c r="N137" s="58" t="s">
        <v>1</v>
      </c>
      <c r="O137" s="59" t="s">
        <v>42</v>
      </c>
      <c r="P137" s="59" t="s">
        <v>185</v>
      </c>
      <c r="Q137" s="59" t="s">
        <v>186</v>
      </c>
      <c r="R137" s="59" t="s">
        <v>187</v>
      </c>
      <c r="S137" s="59" t="s">
        <v>188</v>
      </c>
      <c r="T137" s="59" t="s">
        <v>189</v>
      </c>
      <c r="U137" s="59" t="s">
        <v>190</v>
      </c>
      <c r="V137" s="59" t="s">
        <v>191</v>
      </c>
      <c r="W137" s="59" t="s">
        <v>192</v>
      </c>
      <c r="X137" s="60" t="s">
        <v>193</v>
      </c>
    </row>
    <row r="138" spans="2:63" s="1" customFormat="1" ht="22.5" customHeight="1">
      <c r="B138" s="32"/>
      <c r="C138" s="63" t="s">
        <v>155</v>
      </c>
      <c r="I138" s="110"/>
      <c r="J138" s="110"/>
      <c r="K138" s="163">
        <f>BK138</f>
        <v>0</v>
      </c>
      <c r="M138" s="32"/>
      <c r="N138" s="61"/>
      <c r="O138" s="52"/>
      <c r="P138" s="52"/>
      <c r="Q138" s="164">
        <f>Q139+Q147</f>
        <v>0</v>
      </c>
      <c r="R138" s="164">
        <f>R139+R147</f>
        <v>0</v>
      </c>
      <c r="S138" s="52"/>
      <c r="T138" s="165">
        <f>T139+T147</f>
        <v>0</v>
      </c>
      <c r="U138" s="52"/>
      <c r="V138" s="165">
        <f>V139+V147</f>
        <v>0.41868752</v>
      </c>
      <c r="W138" s="52"/>
      <c r="X138" s="166">
        <f>X139+X147</f>
        <v>0</v>
      </c>
      <c r="AT138" s="15" t="s">
        <v>79</v>
      </c>
      <c r="AU138" s="15" t="s">
        <v>162</v>
      </c>
      <c r="BK138" s="167">
        <f>BK139+BK147</f>
        <v>0</v>
      </c>
    </row>
    <row r="139" spans="2:63" s="11" customFormat="1" ht="25.5" customHeight="1">
      <c r="B139" s="168"/>
      <c r="D139" s="169" t="s">
        <v>79</v>
      </c>
      <c r="E139" s="170" t="s">
        <v>194</v>
      </c>
      <c r="F139" s="170" t="s">
        <v>195</v>
      </c>
      <c r="I139" s="171"/>
      <c r="J139" s="171"/>
      <c r="K139" s="172">
        <f>BK139</f>
        <v>0</v>
      </c>
      <c r="M139" s="168"/>
      <c r="N139" s="173"/>
      <c r="O139" s="174"/>
      <c r="P139" s="174"/>
      <c r="Q139" s="175">
        <f>Q140</f>
        <v>0</v>
      </c>
      <c r="R139" s="175">
        <f>R140</f>
        <v>0</v>
      </c>
      <c r="S139" s="174"/>
      <c r="T139" s="176">
        <f>T140</f>
        <v>0</v>
      </c>
      <c r="U139" s="174"/>
      <c r="V139" s="176">
        <f>V140</f>
        <v>0.21110064</v>
      </c>
      <c r="W139" s="174"/>
      <c r="X139" s="177">
        <f>X140</f>
        <v>0</v>
      </c>
      <c r="AR139" s="169" t="s">
        <v>87</v>
      </c>
      <c r="AT139" s="178" t="s">
        <v>79</v>
      </c>
      <c r="AU139" s="178" t="s">
        <v>80</v>
      </c>
      <c r="AY139" s="169" t="s">
        <v>196</v>
      </c>
      <c r="BK139" s="179">
        <f>BK140</f>
        <v>0</v>
      </c>
    </row>
    <row r="140" spans="2:63" s="11" customFormat="1" ht="22.5" customHeight="1">
      <c r="B140" s="168"/>
      <c r="D140" s="169" t="s">
        <v>79</v>
      </c>
      <c r="E140" s="180" t="s">
        <v>97</v>
      </c>
      <c r="F140" s="180" t="s">
        <v>1589</v>
      </c>
      <c r="I140" s="171"/>
      <c r="J140" s="171"/>
      <c r="K140" s="181">
        <f>BK140</f>
        <v>0</v>
      </c>
      <c r="M140" s="168"/>
      <c r="N140" s="173"/>
      <c r="O140" s="174"/>
      <c r="P140" s="174"/>
      <c r="Q140" s="175">
        <f>SUM(Q141:Q146)</f>
        <v>0</v>
      </c>
      <c r="R140" s="175">
        <f>SUM(R141:R146)</f>
        <v>0</v>
      </c>
      <c r="S140" s="174"/>
      <c r="T140" s="176">
        <f>SUM(T141:T146)</f>
        <v>0</v>
      </c>
      <c r="U140" s="174"/>
      <c r="V140" s="176">
        <f>SUM(V141:V146)</f>
        <v>0.21110064</v>
      </c>
      <c r="W140" s="174"/>
      <c r="X140" s="177">
        <f>SUM(X141:X146)</f>
        <v>0</v>
      </c>
      <c r="AR140" s="169" t="s">
        <v>87</v>
      </c>
      <c r="AT140" s="178" t="s">
        <v>79</v>
      </c>
      <c r="AU140" s="178" t="s">
        <v>87</v>
      </c>
      <c r="AY140" s="169" t="s">
        <v>196</v>
      </c>
      <c r="BK140" s="179">
        <f>SUM(BK141:BK146)</f>
        <v>0</v>
      </c>
    </row>
    <row r="141" spans="2:65" s="1" customFormat="1" ht="24" customHeight="1">
      <c r="B141" s="151"/>
      <c r="C141" s="182" t="s">
        <v>87</v>
      </c>
      <c r="D141" s="182" t="s">
        <v>199</v>
      </c>
      <c r="E141" s="183" t="s">
        <v>1590</v>
      </c>
      <c r="F141" s="184" t="s">
        <v>1591</v>
      </c>
      <c r="G141" s="185" t="s">
        <v>248</v>
      </c>
      <c r="H141" s="186">
        <v>2</v>
      </c>
      <c r="I141" s="187"/>
      <c r="J141" s="187"/>
      <c r="K141" s="186">
        <f>ROUND(P141*H141,3)</f>
        <v>0</v>
      </c>
      <c r="L141" s="184" t="s">
        <v>1</v>
      </c>
      <c r="M141" s="32"/>
      <c r="N141" s="188" t="s">
        <v>1</v>
      </c>
      <c r="O141" s="189" t="s">
        <v>44</v>
      </c>
      <c r="P141" s="190">
        <f>I141+J141</f>
        <v>0</v>
      </c>
      <c r="Q141" s="190">
        <f>ROUND(I141*H141,3)</f>
        <v>0</v>
      </c>
      <c r="R141" s="190">
        <f>ROUND(J141*H141,3)</f>
        <v>0</v>
      </c>
      <c r="S141" s="54"/>
      <c r="T141" s="191">
        <f>S141*H141</f>
        <v>0</v>
      </c>
      <c r="U141" s="191">
        <v>0.04902</v>
      </c>
      <c r="V141" s="191">
        <f>U141*H141</f>
        <v>0.09804</v>
      </c>
      <c r="W141" s="191">
        <v>0</v>
      </c>
      <c r="X141" s="192">
        <f>W141*H141</f>
        <v>0</v>
      </c>
      <c r="AR141" s="193" t="s">
        <v>203</v>
      </c>
      <c r="AT141" s="193" t="s">
        <v>199</v>
      </c>
      <c r="AU141" s="193" t="s">
        <v>92</v>
      </c>
      <c r="AY141" s="15" t="s">
        <v>196</v>
      </c>
      <c r="BE141" s="100">
        <f>IF(O141="základná",K141,0)</f>
        <v>0</v>
      </c>
      <c r="BF141" s="100">
        <f>IF(O141="znížená",K141,0)</f>
        <v>0</v>
      </c>
      <c r="BG141" s="100">
        <f>IF(O141="zákl. prenesená",K141,0)</f>
        <v>0</v>
      </c>
      <c r="BH141" s="100">
        <f>IF(O141="zníž. prenesená",K141,0)</f>
        <v>0</v>
      </c>
      <c r="BI141" s="100">
        <f>IF(O141="nulová",K141,0)</f>
        <v>0</v>
      </c>
      <c r="BJ141" s="15" t="s">
        <v>92</v>
      </c>
      <c r="BK141" s="194">
        <f>ROUND(P141*H141,3)</f>
        <v>0</v>
      </c>
      <c r="BL141" s="15" t="s">
        <v>203</v>
      </c>
      <c r="BM141" s="193" t="s">
        <v>1592</v>
      </c>
    </row>
    <row r="142" spans="2:51" s="12" customFormat="1" ht="11.25">
      <c r="B142" s="195"/>
      <c r="D142" s="196" t="s">
        <v>208</v>
      </c>
      <c r="E142" s="203" t="s">
        <v>1</v>
      </c>
      <c r="F142" s="197" t="s">
        <v>1593</v>
      </c>
      <c r="H142" s="198">
        <v>2</v>
      </c>
      <c r="I142" s="199"/>
      <c r="J142" s="199"/>
      <c r="M142" s="195"/>
      <c r="N142" s="200"/>
      <c r="O142" s="201"/>
      <c r="P142" s="201"/>
      <c r="Q142" s="201"/>
      <c r="R142" s="201"/>
      <c r="S142" s="201"/>
      <c r="T142" s="201"/>
      <c r="U142" s="201"/>
      <c r="V142" s="201"/>
      <c r="W142" s="201"/>
      <c r="X142" s="202"/>
      <c r="AT142" s="203" t="s">
        <v>208</v>
      </c>
      <c r="AU142" s="203" t="s">
        <v>92</v>
      </c>
      <c r="AV142" s="12" t="s">
        <v>92</v>
      </c>
      <c r="AW142" s="12" t="s">
        <v>4</v>
      </c>
      <c r="AX142" s="12" t="s">
        <v>80</v>
      </c>
      <c r="AY142" s="203" t="s">
        <v>196</v>
      </c>
    </row>
    <row r="143" spans="2:51" s="13" customFormat="1" ht="11.25">
      <c r="B143" s="219"/>
      <c r="D143" s="196" t="s">
        <v>208</v>
      </c>
      <c r="E143" s="220" t="s">
        <v>1</v>
      </c>
      <c r="F143" s="221" t="s">
        <v>354</v>
      </c>
      <c r="H143" s="222">
        <v>2</v>
      </c>
      <c r="I143" s="223"/>
      <c r="J143" s="223"/>
      <c r="M143" s="219"/>
      <c r="N143" s="224"/>
      <c r="O143" s="225"/>
      <c r="P143" s="225"/>
      <c r="Q143" s="225"/>
      <c r="R143" s="225"/>
      <c r="S143" s="225"/>
      <c r="T143" s="225"/>
      <c r="U143" s="225"/>
      <c r="V143" s="225"/>
      <c r="W143" s="225"/>
      <c r="X143" s="226"/>
      <c r="AT143" s="220" t="s">
        <v>208</v>
      </c>
      <c r="AU143" s="220" t="s">
        <v>92</v>
      </c>
      <c r="AV143" s="13" t="s">
        <v>203</v>
      </c>
      <c r="AW143" s="13" t="s">
        <v>4</v>
      </c>
      <c r="AX143" s="13" t="s">
        <v>87</v>
      </c>
      <c r="AY143" s="220" t="s">
        <v>196</v>
      </c>
    </row>
    <row r="144" spans="2:65" s="1" customFormat="1" ht="24" customHeight="1">
      <c r="B144" s="151"/>
      <c r="C144" s="182" t="s">
        <v>92</v>
      </c>
      <c r="D144" s="182" t="s">
        <v>199</v>
      </c>
      <c r="E144" s="183" t="s">
        <v>1594</v>
      </c>
      <c r="F144" s="184" t="s">
        <v>1595</v>
      </c>
      <c r="G144" s="185" t="s">
        <v>569</v>
      </c>
      <c r="H144" s="186">
        <v>0.552</v>
      </c>
      <c r="I144" s="187"/>
      <c r="J144" s="187"/>
      <c r="K144" s="186">
        <f>ROUND(P144*H144,3)</f>
        <v>0</v>
      </c>
      <c r="L144" s="184" t="s">
        <v>1</v>
      </c>
      <c r="M144" s="32"/>
      <c r="N144" s="188" t="s">
        <v>1</v>
      </c>
      <c r="O144" s="189" t="s">
        <v>44</v>
      </c>
      <c r="P144" s="190">
        <f>I144+J144</f>
        <v>0</v>
      </c>
      <c r="Q144" s="190">
        <f>ROUND(I144*H144,3)</f>
        <v>0</v>
      </c>
      <c r="R144" s="190">
        <f>ROUND(J144*H144,3)</f>
        <v>0</v>
      </c>
      <c r="S144" s="54"/>
      <c r="T144" s="191">
        <f>S144*H144</f>
        <v>0</v>
      </c>
      <c r="U144" s="191">
        <v>0.20482</v>
      </c>
      <c r="V144" s="191">
        <f>U144*H144</f>
        <v>0.11306064</v>
      </c>
      <c r="W144" s="191">
        <v>0</v>
      </c>
      <c r="X144" s="192">
        <f>W144*H144</f>
        <v>0</v>
      </c>
      <c r="AR144" s="193" t="s">
        <v>203</v>
      </c>
      <c r="AT144" s="193" t="s">
        <v>199</v>
      </c>
      <c r="AU144" s="193" t="s">
        <v>92</v>
      </c>
      <c r="AY144" s="15" t="s">
        <v>196</v>
      </c>
      <c r="BE144" s="100">
        <f>IF(O144="základná",K144,0)</f>
        <v>0</v>
      </c>
      <c r="BF144" s="100">
        <f>IF(O144="znížená",K144,0)</f>
        <v>0</v>
      </c>
      <c r="BG144" s="100">
        <f>IF(O144="zákl. prenesená",K144,0)</f>
        <v>0</v>
      </c>
      <c r="BH144" s="100">
        <f>IF(O144="zníž. prenesená",K144,0)</f>
        <v>0</v>
      </c>
      <c r="BI144" s="100">
        <f>IF(O144="nulová",K144,0)</f>
        <v>0</v>
      </c>
      <c r="BJ144" s="15" t="s">
        <v>92</v>
      </c>
      <c r="BK144" s="194">
        <f>ROUND(P144*H144,3)</f>
        <v>0</v>
      </c>
      <c r="BL144" s="15" t="s">
        <v>203</v>
      </c>
      <c r="BM144" s="193" t="s">
        <v>1596</v>
      </c>
    </row>
    <row r="145" spans="2:51" s="12" customFormat="1" ht="11.25">
      <c r="B145" s="195"/>
      <c r="D145" s="196" t="s">
        <v>208</v>
      </c>
      <c r="E145" s="203" t="s">
        <v>1</v>
      </c>
      <c r="F145" s="197" t="s">
        <v>1597</v>
      </c>
      <c r="H145" s="198">
        <v>0.552</v>
      </c>
      <c r="I145" s="199"/>
      <c r="J145" s="199"/>
      <c r="M145" s="195"/>
      <c r="N145" s="200"/>
      <c r="O145" s="201"/>
      <c r="P145" s="201"/>
      <c r="Q145" s="201"/>
      <c r="R145" s="201"/>
      <c r="S145" s="201"/>
      <c r="T145" s="201"/>
      <c r="U145" s="201"/>
      <c r="V145" s="201"/>
      <c r="W145" s="201"/>
      <c r="X145" s="202"/>
      <c r="AT145" s="203" t="s">
        <v>208</v>
      </c>
      <c r="AU145" s="203" t="s">
        <v>92</v>
      </c>
      <c r="AV145" s="12" t="s">
        <v>92</v>
      </c>
      <c r="AW145" s="12" t="s">
        <v>4</v>
      </c>
      <c r="AX145" s="12" t="s">
        <v>80</v>
      </c>
      <c r="AY145" s="203" t="s">
        <v>196</v>
      </c>
    </row>
    <row r="146" spans="2:51" s="13" customFormat="1" ht="11.25">
      <c r="B146" s="219"/>
      <c r="D146" s="196" t="s">
        <v>208</v>
      </c>
      <c r="E146" s="220" t="s">
        <v>1</v>
      </c>
      <c r="F146" s="221" t="s">
        <v>354</v>
      </c>
      <c r="H146" s="222">
        <v>0.552</v>
      </c>
      <c r="I146" s="223"/>
      <c r="J146" s="223"/>
      <c r="M146" s="219"/>
      <c r="N146" s="224"/>
      <c r="O146" s="225"/>
      <c r="P146" s="225"/>
      <c r="Q146" s="225"/>
      <c r="R146" s="225"/>
      <c r="S146" s="225"/>
      <c r="T146" s="225"/>
      <c r="U146" s="225"/>
      <c r="V146" s="225"/>
      <c r="W146" s="225"/>
      <c r="X146" s="226"/>
      <c r="AT146" s="220" t="s">
        <v>208</v>
      </c>
      <c r="AU146" s="220" t="s">
        <v>92</v>
      </c>
      <c r="AV146" s="13" t="s">
        <v>203</v>
      </c>
      <c r="AW146" s="13" t="s">
        <v>4</v>
      </c>
      <c r="AX146" s="13" t="s">
        <v>87</v>
      </c>
      <c r="AY146" s="220" t="s">
        <v>196</v>
      </c>
    </row>
    <row r="147" spans="2:63" s="11" customFormat="1" ht="25.5" customHeight="1">
      <c r="B147" s="168"/>
      <c r="D147" s="169" t="s">
        <v>79</v>
      </c>
      <c r="E147" s="170" t="s">
        <v>218</v>
      </c>
      <c r="F147" s="170" t="s">
        <v>219</v>
      </c>
      <c r="I147" s="171"/>
      <c r="J147" s="171"/>
      <c r="K147" s="172">
        <f>BK147</f>
        <v>0</v>
      </c>
      <c r="M147" s="168"/>
      <c r="N147" s="173"/>
      <c r="O147" s="174"/>
      <c r="P147" s="174"/>
      <c r="Q147" s="175">
        <f>Q148+Q152+Q159+Q186+Q188</f>
        <v>0</v>
      </c>
      <c r="R147" s="175">
        <f>R148+R152+R159+R186+R188</f>
        <v>0</v>
      </c>
      <c r="S147" s="174"/>
      <c r="T147" s="176">
        <f>T148+T152+T159+T186+T188</f>
        <v>0</v>
      </c>
      <c r="U147" s="174"/>
      <c r="V147" s="176">
        <f>V148+V152+V159+V186+V188</f>
        <v>0.20758688</v>
      </c>
      <c r="W147" s="174"/>
      <c r="X147" s="177">
        <f>X148+X152+X159+X186+X188</f>
        <v>0</v>
      </c>
      <c r="AR147" s="169" t="s">
        <v>92</v>
      </c>
      <c r="AT147" s="178" t="s">
        <v>79</v>
      </c>
      <c r="AU147" s="178" t="s">
        <v>80</v>
      </c>
      <c r="AY147" s="169" t="s">
        <v>196</v>
      </c>
      <c r="BK147" s="179">
        <f>BK148+BK152+BK159+BK186+BK188</f>
        <v>0</v>
      </c>
    </row>
    <row r="148" spans="2:63" s="11" customFormat="1" ht="22.5" customHeight="1">
      <c r="B148" s="168"/>
      <c r="D148" s="169" t="s">
        <v>79</v>
      </c>
      <c r="E148" s="180" t="s">
        <v>1598</v>
      </c>
      <c r="F148" s="180" t="s">
        <v>1599</v>
      </c>
      <c r="I148" s="171"/>
      <c r="J148" s="171"/>
      <c r="K148" s="181">
        <f>BK148</f>
        <v>0</v>
      </c>
      <c r="M148" s="168"/>
      <c r="N148" s="173"/>
      <c r="O148" s="174"/>
      <c r="P148" s="174"/>
      <c r="Q148" s="175">
        <f>SUM(Q149:Q151)</f>
        <v>0</v>
      </c>
      <c r="R148" s="175">
        <f>SUM(R149:R151)</f>
        <v>0</v>
      </c>
      <c r="S148" s="174"/>
      <c r="T148" s="176">
        <f>SUM(T149:T151)</f>
        <v>0</v>
      </c>
      <c r="U148" s="174"/>
      <c r="V148" s="176">
        <f>SUM(V149:V151)</f>
        <v>0.002</v>
      </c>
      <c r="W148" s="174"/>
      <c r="X148" s="177">
        <f>SUM(X149:X151)</f>
        <v>0</v>
      </c>
      <c r="AR148" s="169" t="s">
        <v>92</v>
      </c>
      <c r="AT148" s="178" t="s">
        <v>79</v>
      </c>
      <c r="AU148" s="178" t="s">
        <v>87</v>
      </c>
      <c r="AY148" s="169" t="s">
        <v>196</v>
      </c>
      <c r="BK148" s="179">
        <f>SUM(BK149:BK151)</f>
        <v>0</v>
      </c>
    </row>
    <row r="149" spans="2:65" s="1" customFormat="1" ht="24" customHeight="1">
      <c r="B149" s="151"/>
      <c r="C149" s="182" t="s">
        <v>8</v>
      </c>
      <c r="D149" s="182" t="s">
        <v>199</v>
      </c>
      <c r="E149" s="183" t="s">
        <v>1600</v>
      </c>
      <c r="F149" s="184" t="s">
        <v>1601</v>
      </c>
      <c r="G149" s="185" t="s">
        <v>248</v>
      </c>
      <c r="H149" s="186">
        <v>2</v>
      </c>
      <c r="I149" s="187"/>
      <c r="J149" s="187"/>
      <c r="K149" s="186">
        <f>ROUND(P149*H149,3)</f>
        <v>0</v>
      </c>
      <c r="L149" s="184" t="s">
        <v>1</v>
      </c>
      <c r="M149" s="32"/>
      <c r="N149" s="188" t="s">
        <v>1</v>
      </c>
      <c r="O149" s="189" t="s">
        <v>44</v>
      </c>
      <c r="P149" s="190">
        <f>I149+J149</f>
        <v>0</v>
      </c>
      <c r="Q149" s="190">
        <f>ROUND(I149*H149,3)</f>
        <v>0</v>
      </c>
      <c r="R149" s="190">
        <f>ROUND(J149*H149,3)</f>
        <v>0</v>
      </c>
      <c r="S149" s="54"/>
      <c r="T149" s="191">
        <f>S149*H149</f>
        <v>0</v>
      </c>
      <c r="U149" s="191">
        <v>0</v>
      </c>
      <c r="V149" s="191">
        <f>U149*H149</f>
        <v>0</v>
      </c>
      <c r="W149" s="191">
        <v>0</v>
      </c>
      <c r="X149" s="192">
        <f>W149*H149</f>
        <v>0</v>
      </c>
      <c r="AR149" s="193" t="s">
        <v>226</v>
      </c>
      <c r="AT149" s="193" t="s">
        <v>199</v>
      </c>
      <c r="AU149" s="193" t="s">
        <v>92</v>
      </c>
      <c r="AY149" s="15" t="s">
        <v>196</v>
      </c>
      <c r="BE149" s="100">
        <f>IF(O149="základná",K149,0)</f>
        <v>0</v>
      </c>
      <c r="BF149" s="100">
        <f>IF(O149="znížená",K149,0)</f>
        <v>0</v>
      </c>
      <c r="BG149" s="100">
        <f>IF(O149="zákl. prenesená",K149,0)</f>
        <v>0</v>
      </c>
      <c r="BH149" s="100">
        <f>IF(O149="zníž. prenesená",K149,0)</f>
        <v>0</v>
      </c>
      <c r="BI149" s="100">
        <f>IF(O149="nulová",K149,0)</f>
        <v>0</v>
      </c>
      <c r="BJ149" s="15" t="s">
        <v>92</v>
      </c>
      <c r="BK149" s="194">
        <f>ROUND(P149*H149,3)</f>
        <v>0</v>
      </c>
      <c r="BL149" s="15" t="s">
        <v>226</v>
      </c>
      <c r="BM149" s="193" t="s">
        <v>1602</v>
      </c>
    </row>
    <row r="150" spans="2:65" s="1" customFormat="1" ht="24" customHeight="1">
      <c r="B150" s="151"/>
      <c r="C150" s="210" t="s">
        <v>366</v>
      </c>
      <c r="D150" s="210" t="s">
        <v>291</v>
      </c>
      <c r="E150" s="211" t="s">
        <v>1603</v>
      </c>
      <c r="F150" s="212" t="s">
        <v>1604</v>
      </c>
      <c r="G150" s="213" t="s">
        <v>248</v>
      </c>
      <c r="H150" s="214">
        <v>2</v>
      </c>
      <c r="I150" s="215"/>
      <c r="J150" s="216"/>
      <c r="K150" s="214">
        <f>ROUND(P150*H150,3)</f>
        <v>0</v>
      </c>
      <c r="L150" s="212" t="s">
        <v>1</v>
      </c>
      <c r="M150" s="217"/>
      <c r="N150" s="218" t="s">
        <v>1</v>
      </c>
      <c r="O150" s="189" t="s">
        <v>44</v>
      </c>
      <c r="P150" s="190">
        <f>I150+J150</f>
        <v>0</v>
      </c>
      <c r="Q150" s="190">
        <f>ROUND(I150*H150,3)</f>
        <v>0</v>
      </c>
      <c r="R150" s="190">
        <f>ROUND(J150*H150,3)</f>
        <v>0</v>
      </c>
      <c r="S150" s="54"/>
      <c r="T150" s="191">
        <f>S150*H150</f>
        <v>0</v>
      </c>
      <c r="U150" s="191">
        <v>0.001</v>
      </c>
      <c r="V150" s="191">
        <f>U150*H150</f>
        <v>0.002</v>
      </c>
      <c r="W150" s="191">
        <v>0</v>
      </c>
      <c r="X150" s="192">
        <f>W150*H150</f>
        <v>0</v>
      </c>
      <c r="AR150" s="193" t="s">
        <v>294</v>
      </c>
      <c r="AT150" s="193" t="s">
        <v>291</v>
      </c>
      <c r="AU150" s="193" t="s">
        <v>92</v>
      </c>
      <c r="AY150" s="15" t="s">
        <v>196</v>
      </c>
      <c r="BE150" s="100">
        <f>IF(O150="základná",K150,0)</f>
        <v>0</v>
      </c>
      <c r="BF150" s="100">
        <f>IF(O150="znížená",K150,0)</f>
        <v>0</v>
      </c>
      <c r="BG150" s="100">
        <f>IF(O150="zákl. prenesená",K150,0)</f>
        <v>0</v>
      </c>
      <c r="BH150" s="100">
        <f>IF(O150="zníž. prenesená",K150,0)</f>
        <v>0</v>
      </c>
      <c r="BI150" s="100">
        <f>IF(O150="nulová",K150,0)</f>
        <v>0</v>
      </c>
      <c r="BJ150" s="15" t="s">
        <v>92</v>
      </c>
      <c r="BK150" s="194">
        <f>ROUND(P150*H150,3)</f>
        <v>0</v>
      </c>
      <c r="BL150" s="15" t="s">
        <v>226</v>
      </c>
      <c r="BM150" s="193" t="s">
        <v>1605</v>
      </c>
    </row>
    <row r="151" spans="2:65" s="1" customFormat="1" ht="24" customHeight="1">
      <c r="B151" s="151"/>
      <c r="C151" s="182" t="s">
        <v>370</v>
      </c>
      <c r="D151" s="182" t="s">
        <v>199</v>
      </c>
      <c r="E151" s="183" t="s">
        <v>1606</v>
      </c>
      <c r="F151" s="184" t="s">
        <v>1607</v>
      </c>
      <c r="G151" s="185" t="s">
        <v>340</v>
      </c>
      <c r="H151" s="187"/>
      <c r="I151" s="187"/>
      <c r="J151" s="187"/>
      <c r="K151" s="186">
        <f>ROUND(P151*H151,3)</f>
        <v>0</v>
      </c>
      <c r="L151" s="184" t="s">
        <v>1</v>
      </c>
      <c r="M151" s="32"/>
      <c r="N151" s="188" t="s">
        <v>1</v>
      </c>
      <c r="O151" s="189" t="s">
        <v>44</v>
      </c>
      <c r="P151" s="190">
        <f>I151+J151</f>
        <v>0</v>
      </c>
      <c r="Q151" s="190">
        <f>ROUND(I151*H151,3)</f>
        <v>0</v>
      </c>
      <c r="R151" s="190">
        <f>ROUND(J151*H151,3)</f>
        <v>0</v>
      </c>
      <c r="S151" s="54"/>
      <c r="T151" s="191">
        <f>S151*H151</f>
        <v>0</v>
      </c>
      <c r="U151" s="191">
        <v>0</v>
      </c>
      <c r="V151" s="191">
        <f>U151*H151</f>
        <v>0</v>
      </c>
      <c r="W151" s="191">
        <v>0</v>
      </c>
      <c r="X151" s="192">
        <f>W151*H151</f>
        <v>0</v>
      </c>
      <c r="AR151" s="193" t="s">
        <v>226</v>
      </c>
      <c r="AT151" s="193" t="s">
        <v>199</v>
      </c>
      <c r="AU151" s="193" t="s">
        <v>92</v>
      </c>
      <c r="AY151" s="15" t="s">
        <v>196</v>
      </c>
      <c r="BE151" s="100">
        <f>IF(O151="základná",K151,0)</f>
        <v>0</v>
      </c>
      <c r="BF151" s="100">
        <f>IF(O151="znížená",K151,0)</f>
        <v>0</v>
      </c>
      <c r="BG151" s="100">
        <f>IF(O151="zákl. prenesená",K151,0)</f>
        <v>0</v>
      </c>
      <c r="BH151" s="100">
        <f>IF(O151="zníž. prenesená",K151,0)</f>
        <v>0</v>
      </c>
      <c r="BI151" s="100">
        <f>IF(O151="nulová",K151,0)</f>
        <v>0</v>
      </c>
      <c r="BJ151" s="15" t="s">
        <v>92</v>
      </c>
      <c r="BK151" s="194">
        <f>ROUND(P151*H151,3)</f>
        <v>0</v>
      </c>
      <c r="BL151" s="15" t="s">
        <v>226</v>
      </c>
      <c r="BM151" s="193" t="s">
        <v>1608</v>
      </c>
    </row>
    <row r="152" spans="2:63" s="11" customFormat="1" ht="22.5" customHeight="1">
      <c r="B152" s="168"/>
      <c r="D152" s="169" t="s">
        <v>79</v>
      </c>
      <c r="E152" s="180" t="s">
        <v>228</v>
      </c>
      <c r="F152" s="180" t="s">
        <v>278</v>
      </c>
      <c r="I152" s="171"/>
      <c r="J152" s="171"/>
      <c r="K152" s="181">
        <f>BK152</f>
        <v>0</v>
      </c>
      <c r="M152" s="168"/>
      <c r="N152" s="173"/>
      <c r="O152" s="174"/>
      <c r="P152" s="174"/>
      <c r="Q152" s="175">
        <f>SUM(Q153:Q158)</f>
        <v>0</v>
      </c>
      <c r="R152" s="175">
        <f>SUM(R153:R158)</f>
        <v>0</v>
      </c>
      <c r="S152" s="174"/>
      <c r="T152" s="176">
        <f>SUM(T153:T158)</f>
        <v>0</v>
      </c>
      <c r="U152" s="174"/>
      <c r="V152" s="176">
        <f>SUM(V153:V158)</f>
        <v>0.14411688</v>
      </c>
      <c r="W152" s="174"/>
      <c r="X152" s="177">
        <f>SUM(X153:X158)</f>
        <v>0</v>
      </c>
      <c r="AR152" s="169" t="s">
        <v>87</v>
      </c>
      <c r="AT152" s="178" t="s">
        <v>79</v>
      </c>
      <c r="AU152" s="178" t="s">
        <v>87</v>
      </c>
      <c r="AY152" s="169" t="s">
        <v>196</v>
      </c>
      <c r="BK152" s="179">
        <f>SUM(BK153:BK158)</f>
        <v>0</v>
      </c>
    </row>
    <row r="153" spans="2:65" s="1" customFormat="1" ht="24" customHeight="1">
      <c r="B153" s="151"/>
      <c r="C153" s="182" t="s">
        <v>97</v>
      </c>
      <c r="D153" s="182" t="s">
        <v>199</v>
      </c>
      <c r="E153" s="183" t="s">
        <v>1609</v>
      </c>
      <c r="F153" s="184" t="s">
        <v>1610</v>
      </c>
      <c r="G153" s="185" t="s">
        <v>248</v>
      </c>
      <c r="H153" s="186">
        <v>2</v>
      </c>
      <c r="I153" s="187"/>
      <c r="J153" s="187"/>
      <c r="K153" s="186">
        <f>ROUND(P153*H153,3)</f>
        <v>0</v>
      </c>
      <c r="L153" s="184" t="s">
        <v>1</v>
      </c>
      <c r="M153" s="32"/>
      <c r="N153" s="188" t="s">
        <v>1</v>
      </c>
      <c r="O153" s="189" t="s">
        <v>44</v>
      </c>
      <c r="P153" s="190">
        <f>I153+J153</f>
        <v>0</v>
      </c>
      <c r="Q153" s="190">
        <f>ROUND(I153*H153,3)</f>
        <v>0</v>
      </c>
      <c r="R153" s="190">
        <f>ROUND(J153*H153,3)</f>
        <v>0</v>
      </c>
      <c r="S153" s="54"/>
      <c r="T153" s="191">
        <f>S153*H153</f>
        <v>0</v>
      </c>
      <c r="U153" s="191">
        <v>0.03031</v>
      </c>
      <c r="V153" s="191">
        <f>U153*H153</f>
        <v>0.06062</v>
      </c>
      <c r="W153" s="191">
        <v>0</v>
      </c>
      <c r="X153" s="192">
        <f>W153*H153</f>
        <v>0</v>
      </c>
      <c r="AR153" s="193" t="s">
        <v>203</v>
      </c>
      <c r="AT153" s="193" t="s">
        <v>199</v>
      </c>
      <c r="AU153" s="193" t="s">
        <v>92</v>
      </c>
      <c r="AY153" s="15" t="s">
        <v>196</v>
      </c>
      <c r="BE153" s="100">
        <f>IF(O153="základná",K153,0)</f>
        <v>0</v>
      </c>
      <c r="BF153" s="100">
        <f>IF(O153="znížená",K153,0)</f>
        <v>0</v>
      </c>
      <c r="BG153" s="100">
        <f>IF(O153="zákl. prenesená",K153,0)</f>
        <v>0</v>
      </c>
      <c r="BH153" s="100">
        <f>IF(O153="zníž. prenesená",K153,0)</f>
        <v>0</v>
      </c>
      <c r="BI153" s="100">
        <f>IF(O153="nulová",K153,0)</f>
        <v>0</v>
      </c>
      <c r="BJ153" s="15" t="s">
        <v>92</v>
      </c>
      <c r="BK153" s="194">
        <f>ROUND(P153*H153,3)</f>
        <v>0</v>
      </c>
      <c r="BL153" s="15" t="s">
        <v>203</v>
      </c>
      <c r="BM153" s="193" t="s">
        <v>1611</v>
      </c>
    </row>
    <row r="154" spans="2:65" s="1" customFormat="1" ht="24" customHeight="1">
      <c r="B154" s="151"/>
      <c r="C154" s="182" t="s">
        <v>203</v>
      </c>
      <c r="D154" s="182" t="s">
        <v>199</v>
      </c>
      <c r="E154" s="183" t="s">
        <v>1612</v>
      </c>
      <c r="F154" s="184" t="s">
        <v>1613</v>
      </c>
      <c r="G154" s="185" t="s">
        <v>569</v>
      </c>
      <c r="H154" s="186">
        <v>2.198</v>
      </c>
      <c r="I154" s="187"/>
      <c r="J154" s="187"/>
      <c r="K154" s="186">
        <f>ROUND(P154*H154,3)</f>
        <v>0</v>
      </c>
      <c r="L154" s="184" t="s">
        <v>1</v>
      </c>
      <c r="M154" s="32"/>
      <c r="N154" s="188" t="s">
        <v>1</v>
      </c>
      <c r="O154" s="189" t="s">
        <v>44</v>
      </c>
      <c r="P154" s="190">
        <f>I154+J154</f>
        <v>0</v>
      </c>
      <c r="Q154" s="190">
        <f>ROUND(I154*H154,3)</f>
        <v>0</v>
      </c>
      <c r="R154" s="190">
        <f>ROUND(J154*H154,3)</f>
        <v>0</v>
      </c>
      <c r="S154" s="54"/>
      <c r="T154" s="191">
        <f>S154*H154</f>
        <v>0</v>
      </c>
      <c r="U154" s="191">
        <v>0.03756</v>
      </c>
      <c r="V154" s="191">
        <f>U154*H154</f>
        <v>0.08255688</v>
      </c>
      <c r="W154" s="191">
        <v>0</v>
      </c>
      <c r="X154" s="192">
        <f>W154*H154</f>
        <v>0</v>
      </c>
      <c r="AR154" s="193" t="s">
        <v>203</v>
      </c>
      <c r="AT154" s="193" t="s">
        <v>199</v>
      </c>
      <c r="AU154" s="193" t="s">
        <v>92</v>
      </c>
      <c r="AY154" s="15" t="s">
        <v>196</v>
      </c>
      <c r="BE154" s="100">
        <f>IF(O154="základná",K154,0)</f>
        <v>0</v>
      </c>
      <c r="BF154" s="100">
        <f>IF(O154="znížená",K154,0)</f>
        <v>0</v>
      </c>
      <c r="BG154" s="100">
        <f>IF(O154="zákl. prenesená",K154,0)</f>
        <v>0</v>
      </c>
      <c r="BH154" s="100">
        <f>IF(O154="zníž. prenesená",K154,0)</f>
        <v>0</v>
      </c>
      <c r="BI154" s="100">
        <f>IF(O154="nulová",K154,0)</f>
        <v>0</v>
      </c>
      <c r="BJ154" s="15" t="s">
        <v>92</v>
      </c>
      <c r="BK154" s="194">
        <f>ROUND(P154*H154,3)</f>
        <v>0</v>
      </c>
      <c r="BL154" s="15" t="s">
        <v>203</v>
      </c>
      <c r="BM154" s="193" t="s">
        <v>1614</v>
      </c>
    </row>
    <row r="155" spans="2:51" s="12" customFormat="1" ht="11.25">
      <c r="B155" s="195"/>
      <c r="D155" s="196" t="s">
        <v>208</v>
      </c>
      <c r="E155" s="203" t="s">
        <v>1</v>
      </c>
      <c r="F155" s="197" t="s">
        <v>1615</v>
      </c>
      <c r="H155" s="198">
        <v>0.988</v>
      </c>
      <c r="I155" s="199"/>
      <c r="J155" s="199"/>
      <c r="M155" s="195"/>
      <c r="N155" s="200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  <c r="AT155" s="203" t="s">
        <v>208</v>
      </c>
      <c r="AU155" s="203" t="s">
        <v>92</v>
      </c>
      <c r="AV155" s="12" t="s">
        <v>92</v>
      </c>
      <c r="AW155" s="12" t="s">
        <v>4</v>
      </c>
      <c r="AX155" s="12" t="s">
        <v>80</v>
      </c>
      <c r="AY155" s="203" t="s">
        <v>196</v>
      </c>
    </row>
    <row r="156" spans="2:51" s="12" customFormat="1" ht="11.25">
      <c r="B156" s="195"/>
      <c r="D156" s="196" t="s">
        <v>208</v>
      </c>
      <c r="E156" s="203" t="s">
        <v>1</v>
      </c>
      <c r="F156" s="197" t="s">
        <v>1616</v>
      </c>
      <c r="H156" s="198">
        <v>1.21</v>
      </c>
      <c r="I156" s="199"/>
      <c r="J156" s="199"/>
      <c r="M156" s="195"/>
      <c r="N156" s="200"/>
      <c r="O156" s="201"/>
      <c r="P156" s="201"/>
      <c r="Q156" s="201"/>
      <c r="R156" s="201"/>
      <c r="S156" s="201"/>
      <c r="T156" s="201"/>
      <c r="U156" s="201"/>
      <c r="V156" s="201"/>
      <c r="W156" s="201"/>
      <c r="X156" s="202"/>
      <c r="AT156" s="203" t="s">
        <v>208</v>
      </c>
      <c r="AU156" s="203" t="s">
        <v>92</v>
      </c>
      <c r="AV156" s="12" t="s">
        <v>92</v>
      </c>
      <c r="AW156" s="12" t="s">
        <v>4</v>
      </c>
      <c r="AX156" s="12" t="s">
        <v>80</v>
      </c>
      <c r="AY156" s="203" t="s">
        <v>196</v>
      </c>
    </row>
    <row r="157" spans="2:51" s="13" customFormat="1" ht="11.25">
      <c r="B157" s="219"/>
      <c r="D157" s="196" t="s">
        <v>208</v>
      </c>
      <c r="E157" s="220" t="s">
        <v>1</v>
      </c>
      <c r="F157" s="221" t="s">
        <v>1617</v>
      </c>
      <c r="H157" s="222">
        <v>2.198</v>
      </c>
      <c r="I157" s="223"/>
      <c r="J157" s="223"/>
      <c r="M157" s="219"/>
      <c r="N157" s="224"/>
      <c r="O157" s="225"/>
      <c r="P157" s="225"/>
      <c r="Q157" s="225"/>
      <c r="R157" s="225"/>
      <c r="S157" s="225"/>
      <c r="T157" s="225"/>
      <c r="U157" s="225"/>
      <c r="V157" s="225"/>
      <c r="W157" s="225"/>
      <c r="X157" s="226"/>
      <c r="AT157" s="220" t="s">
        <v>208</v>
      </c>
      <c r="AU157" s="220" t="s">
        <v>92</v>
      </c>
      <c r="AV157" s="13" t="s">
        <v>203</v>
      </c>
      <c r="AW157" s="13" t="s">
        <v>4</v>
      </c>
      <c r="AX157" s="13" t="s">
        <v>87</v>
      </c>
      <c r="AY157" s="220" t="s">
        <v>196</v>
      </c>
    </row>
    <row r="158" spans="2:65" s="1" customFormat="1" ht="16.5" customHeight="1">
      <c r="B158" s="151"/>
      <c r="C158" s="182" t="s">
        <v>222</v>
      </c>
      <c r="D158" s="182" t="s">
        <v>199</v>
      </c>
      <c r="E158" s="183" t="s">
        <v>1618</v>
      </c>
      <c r="F158" s="184" t="s">
        <v>1619</v>
      </c>
      <c r="G158" s="185" t="s">
        <v>1620</v>
      </c>
      <c r="H158" s="186">
        <v>1</v>
      </c>
      <c r="I158" s="187"/>
      <c r="J158" s="187"/>
      <c r="K158" s="186">
        <f>ROUND(P158*H158,3)</f>
        <v>0</v>
      </c>
      <c r="L158" s="184" t="s">
        <v>1</v>
      </c>
      <c r="M158" s="32"/>
      <c r="N158" s="188" t="s">
        <v>1</v>
      </c>
      <c r="O158" s="189" t="s">
        <v>44</v>
      </c>
      <c r="P158" s="190">
        <f>I158+J158</f>
        <v>0</v>
      </c>
      <c r="Q158" s="190">
        <f>ROUND(I158*H158,3)</f>
        <v>0</v>
      </c>
      <c r="R158" s="190">
        <f>ROUND(J158*H158,3)</f>
        <v>0</v>
      </c>
      <c r="S158" s="54"/>
      <c r="T158" s="191">
        <f>S158*H158</f>
        <v>0</v>
      </c>
      <c r="U158" s="191">
        <v>0.00094</v>
      </c>
      <c r="V158" s="191">
        <f>U158*H158</f>
        <v>0.00094</v>
      </c>
      <c r="W158" s="191">
        <v>0</v>
      </c>
      <c r="X158" s="192">
        <f>W158*H158</f>
        <v>0</v>
      </c>
      <c r="AR158" s="193" t="s">
        <v>203</v>
      </c>
      <c r="AT158" s="193" t="s">
        <v>199</v>
      </c>
      <c r="AU158" s="193" t="s">
        <v>92</v>
      </c>
      <c r="AY158" s="15" t="s">
        <v>196</v>
      </c>
      <c r="BE158" s="100">
        <f>IF(O158="základná",K158,0)</f>
        <v>0</v>
      </c>
      <c r="BF158" s="100">
        <f>IF(O158="znížená",K158,0)</f>
        <v>0</v>
      </c>
      <c r="BG158" s="100">
        <f>IF(O158="zákl. prenesená",K158,0)</f>
        <v>0</v>
      </c>
      <c r="BH158" s="100">
        <f>IF(O158="zníž. prenesená",K158,0)</f>
        <v>0</v>
      </c>
      <c r="BI158" s="100">
        <f>IF(O158="nulová",K158,0)</f>
        <v>0</v>
      </c>
      <c r="BJ158" s="15" t="s">
        <v>92</v>
      </c>
      <c r="BK158" s="194">
        <f>ROUND(P158*H158,3)</f>
        <v>0</v>
      </c>
      <c r="BL158" s="15" t="s">
        <v>203</v>
      </c>
      <c r="BM158" s="193" t="s">
        <v>1621</v>
      </c>
    </row>
    <row r="159" spans="2:63" s="11" customFormat="1" ht="22.5" customHeight="1">
      <c r="B159" s="168"/>
      <c r="D159" s="169" t="s">
        <v>79</v>
      </c>
      <c r="E159" s="180" t="s">
        <v>197</v>
      </c>
      <c r="F159" s="180" t="s">
        <v>198</v>
      </c>
      <c r="I159" s="171"/>
      <c r="J159" s="171"/>
      <c r="K159" s="181">
        <f>BK159</f>
        <v>0</v>
      </c>
      <c r="M159" s="168"/>
      <c r="N159" s="173"/>
      <c r="O159" s="174"/>
      <c r="P159" s="174"/>
      <c r="Q159" s="175">
        <f>SUM(Q160:Q185)</f>
        <v>0</v>
      </c>
      <c r="R159" s="175">
        <f>SUM(R160:R185)</f>
        <v>0</v>
      </c>
      <c r="S159" s="174"/>
      <c r="T159" s="176">
        <f>SUM(T160:T185)</f>
        <v>0</v>
      </c>
      <c r="U159" s="174"/>
      <c r="V159" s="176">
        <f>SUM(V160:V185)</f>
        <v>0</v>
      </c>
      <c r="W159" s="174"/>
      <c r="X159" s="177">
        <f>SUM(X160:X185)</f>
        <v>0</v>
      </c>
      <c r="AR159" s="169" t="s">
        <v>87</v>
      </c>
      <c r="AT159" s="178" t="s">
        <v>79</v>
      </c>
      <c r="AU159" s="178" t="s">
        <v>87</v>
      </c>
      <c r="AY159" s="169" t="s">
        <v>196</v>
      </c>
      <c r="BK159" s="179">
        <f>SUM(BK160:BK185)</f>
        <v>0</v>
      </c>
    </row>
    <row r="160" spans="2:65" s="1" customFormat="1" ht="24" customHeight="1">
      <c r="B160" s="151"/>
      <c r="C160" s="182" t="s">
        <v>228</v>
      </c>
      <c r="D160" s="182" t="s">
        <v>199</v>
      </c>
      <c r="E160" s="183" t="s">
        <v>1622</v>
      </c>
      <c r="F160" s="184" t="s">
        <v>1623</v>
      </c>
      <c r="G160" s="185" t="s">
        <v>248</v>
      </c>
      <c r="H160" s="186">
        <v>1</v>
      </c>
      <c r="I160" s="187"/>
      <c r="J160" s="187"/>
      <c r="K160" s="186">
        <f>ROUND(P160*H160,3)</f>
        <v>0</v>
      </c>
      <c r="L160" s="184" t="s">
        <v>1</v>
      </c>
      <c r="M160" s="32"/>
      <c r="N160" s="188" t="s">
        <v>1</v>
      </c>
      <c r="O160" s="189" t="s">
        <v>44</v>
      </c>
      <c r="P160" s="190">
        <f>I160+J160</f>
        <v>0</v>
      </c>
      <c r="Q160" s="190">
        <f>ROUND(I160*H160,3)</f>
        <v>0</v>
      </c>
      <c r="R160" s="190">
        <f>ROUND(J160*H160,3)</f>
        <v>0</v>
      </c>
      <c r="S160" s="54"/>
      <c r="T160" s="191">
        <f>S160*H160</f>
        <v>0</v>
      </c>
      <c r="U160" s="191">
        <v>0</v>
      </c>
      <c r="V160" s="191">
        <f>U160*H160</f>
        <v>0</v>
      </c>
      <c r="W160" s="191">
        <v>0</v>
      </c>
      <c r="X160" s="192">
        <f>W160*H160</f>
        <v>0</v>
      </c>
      <c r="AR160" s="193" t="s">
        <v>203</v>
      </c>
      <c r="AT160" s="193" t="s">
        <v>199</v>
      </c>
      <c r="AU160" s="193" t="s">
        <v>92</v>
      </c>
      <c r="AY160" s="15" t="s">
        <v>196</v>
      </c>
      <c r="BE160" s="100">
        <f>IF(O160="základná",K160,0)</f>
        <v>0</v>
      </c>
      <c r="BF160" s="100">
        <f>IF(O160="znížená",K160,0)</f>
        <v>0</v>
      </c>
      <c r="BG160" s="100">
        <f>IF(O160="zákl. prenesená",K160,0)</f>
        <v>0</v>
      </c>
      <c r="BH160" s="100">
        <f>IF(O160="zníž. prenesená",K160,0)</f>
        <v>0</v>
      </c>
      <c r="BI160" s="100">
        <f>IF(O160="nulová",K160,0)</f>
        <v>0</v>
      </c>
      <c r="BJ160" s="15" t="s">
        <v>92</v>
      </c>
      <c r="BK160" s="194">
        <f>ROUND(P160*H160,3)</f>
        <v>0</v>
      </c>
      <c r="BL160" s="15" t="s">
        <v>203</v>
      </c>
      <c r="BM160" s="193" t="s">
        <v>1624</v>
      </c>
    </row>
    <row r="161" spans="2:65" s="1" customFormat="1" ht="24" customHeight="1">
      <c r="B161" s="151"/>
      <c r="C161" s="182" t="s">
        <v>232</v>
      </c>
      <c r="D161" s="182" t="s">
        <v>199</v>
      </c>
      <c r="E161" s="183" t="s">
        <v>1625</v>
      </c>
      <c r="F161" s="184" t="s">
        <v>1626</v>
      </c>
      <c r="G161" s="185" t="s">
        <v>248</v>
      </c>
      <c r="H161" s="186">
        <v>2</v>
      </c>
      <c r="I161" s="187"/>
      <c r="J161" s="187"/>
      <c r="K161" s="186">
        <f>ROUND(P161*H161,3)</f>
        <v>0</v>
      </c>
      <c r="L161" s="184" t="s">
        <v>1</v>
      </c>
      <c r="M161" s="32"/>
      <c r="N161" s="188" t="s">
        <v>1</v>
      </c>
      <c r="O161" s="189" t="s">
        <v>44</v>
      </c>
      <c r="P161" s="190">
        <f>I161+J161</f>
        <v>0</v>
      </c>
      <c r="Q161" s="190">
        <f>ROUND(I161*H161,3)</f>
        <v>0</v>
      </c>
      <c r="R161" s="190">
        <f>ROUND(J161*H161,3)</f>
        <v>0</v>
      </c>
      <c r="S161" s="54"/>
      <c r="T161" s="191">
        <f>S161*H161</f>
        <v>0</v>
      </c>
      <c r="U161" s="191">
        <v>0</v>
      </c>
      <c r="V161" s="191">
        <f>U161*H161</f>
        <v>0</v>
      </c>
      <c r="W161" s="191">
        <v>0</v>
      </c>
      <c r="X161" s="192">
        <f>W161*H161</f>
        <v>0</v>
      </c>
      <c r="AR161" s="193" t="s">
        <v>203</v>
      </c>
      <c r="AT161" s="193" t="s">
        <v>199</v>
      </c>
      <c r="AU161" s="193" t="s">
        <v>92</v>
      </c>
      <c r="AY161" s="15" t="s">
        <v>196</v>
      </c>
      <c r="BE161" s="100">
        <f>IF(O161="základná",K161,0)</f>
        <v>0</v>
      </c>
      <c r="BF161" s="100">
        <f>IF(O161="znížená",K161,0)</f>
        <v>0</v>
      </c>
      <c r="BG161" s="100">
        <f>IF(O161="zákl. prenesená",K161,0)</f>
        <v>0</v>
      </c>
      <c r="BH161" s="100">
        <f>IF(O161="zníž. prenesená",K161,0)</f>
        <v>0</v>
      </c>
      <c r="BI161" s="100">
        <f>IF(O161="nulová",K161,0)</f>
        <v>0</v>
      </c>
      <c r="BJ161" s="15" t="s">
        <v>92</v>
      </c>
      <c r="BK161" s="194">
        <f>ROUND(P161*H161,3)</f>
        <v>0</v>
      </c>
      <c r="BL161" s="15" t="s">
        <v>203</v>
      </c>
      <c r="BM161" s="193" t="s">
        <v>1627</v>
      </c>
    </row>
    <row r="162" spans="2:65" s="1" customFormat="1" ht="24" customHeight="1">
      <c r="B162" s="151"/>
      <c r="C162" s="182" t="s">
        <v>236</v>
      </c>
      <c r="D162" s="182" t="s">
        <v>199</v>
      </c>
      <c r="E162" s="183" t="s">
        <v>1628</v>
      </c>
      <c r="F162" s="184" t="s">
        <v>1629</v>
      </c>
      <c r="G162" s="185" t="s">
        <v>569</v>
      </c>
      <c r="H162" s="186">
        <v>1.576</v>
      </c>
      <c r="I162" s="187"/>
      <c r="J162" s="187"/>
      <c r="K162" s="186">
        <f>ROUND(P162*H162,3)</f>
        <v>0</v>
      </c>
      <c r="L162" s="184" t="s">
        <v>1</v>
      </c>
      <c r="M162" s="32"/>
      <c r="N162" s="188" t="s">
        <v>1</v>
      </c>
      <c r="O162" s="189" t="s">
        <v>44</v>
      </c>
      <c r="P162" s="190">
        <f>I162+J162</f>
        <v>0</v>
      </c>
      <c r="Q162" s="190">
        <f>ROUND(I162*H162,3)</f>
        <v>0</v>
      </c>
      <c r="R162" s="190">
        <f>ROUND(J162*H162,3)</f>
        <v>0</v>
      </c>
      <c r="S162" s="54"/>
      <c r="T162" s="191">
        <f>S162*H162</f>
        <v>0</v>
      </c>
      <c r="U162" s="191">
        <v>0</v>
      </c>
      <c r="V162" s="191">
        <f>U162*H162</f>
        <v>0</v>
      </c>
      <c r="W162" s="191">
        <v>0</v>
      </c>
      <c r="X162" s="192">
        <f>W162*H162</f>
        <v>0</v>
      </c>
      <c r="AR162" s="193" t="s">
        <v>203</v>
      </c>
      <c r="AT162" s="193" t="s">
        <v>199</v>
      </c>
      <c r="AU162" s="193" t="s">
        <v>92</v>
      </c>
      <c r="AY162" s="15" t="s">
        <v>196</v>
      </c>
      <c r="BE162" s="100">
        <f>IF(O162="základná",K162,0)</f>
        <v>0</v>
      </c>
      <c r="BF162" s="100">
        <f>IF(O162="znížená",K162,0)</f>
        <v>0</v>
      </c>
      <c r="BG162" s="100">
        <f>IF(O162="zákl. prenesená",K162,0)</f>
        <v>0</v>
      </c>
      <c r="BH162" s="100">
        <f>IF(O162="zníž. prenesená",K162,0)</f>
        <v>0</v>
      </c>
      <c r="BI162" s="100">
        <f>IF(O162="nulová",K162,0)</f>
        <v>0</v>
      </c>
      <c r="BJ162" s="15" t="s">
        <v>92</v>
      </c>
      <c r="BK162" s="194">
        <f>ROUND(P162*H162,3)</f>
        <v>0</v>
      </c>
      <c r="BL162" s="15" t="s">
        <v>203</v>
      </c>
      <c r="BM162" s="193" t="s">
        <v>1630</v>
      </c>
    </row>
    <row r="163" spans="2:51" s="12" customFormat="1" ht="11.25">
      <c r="B163" s="195"/>
      <c r="D163" s="196" t="s">
        <v>208</v>
      </c>
      <c r="E163" s="203" t="s">
        <v>1</v>
      </c>
      <c r="F163" s="197" t="s">
        <v>1631</v>
      </c>
      <c r="H163" s="198">
        <v>1.576</v>
      </c>
      <c r="I163" s="199"/>
      <c r="J163" s="199"/>
      <c r="M163" s="195"/>
      <c r="N163" s="200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  <c r="AT163" s="203" t="s">
        <v>208</v>
      </c>
      <c r="AU163" s="203" t="s">
        <v>92</v>
      </c>
      <c r="AV163" s="12" t="s">
        <v>92</v>
      </c>
      <c r="AW163" s="12" t="s">
        <v>4</v>
      </c>
      <c r="AX163" s="12" t="s">
        <v>80</v>
      </c>
      <c r="AY163" s="203" t="s">
        <v>196</v>
      </c>
    </row>
    <row r="164" spans="2:51" s="13" customFormat="1" ht="11.25">
      <c r="B164" s="219"/>
      <c r="D164" s="196" t="s">
        <v>208</v>
      </c>
      <c r="E164" s="220" t="s">
        <v>1</v>
      </c>
      <c r="F164" s="221" t="s">
        <v>354</v>
      </c>
      <c r="H164" s="222">
        <v>1.576</v>
      </c>
      <c r="I164" s="223"/>
      <c r="J164" s="223"/>
      <c r="M164" s="219"/>
      <c r="N164" s="224"/>
      <c r="O164" s="225"/>
      <c r="P164" s="225"/>
      <c r="Q164" s="225"/>
      <c r="R164" s="225"/>
      <c r="S164" s="225"/>
      <c r="T164" s="225"/>
      <c r="U164" s="225"/>
      <c r="V164" s="225"/>
      <c r="W164" s="225"/>
      <c r="X164" s="226"/>
      <c r="AT164" s="220" t="s">
        <v>208</v>
      </c>
      <c r="AU164" s="220" t="s">
        <v>92</v>
      </c>
      <c r="AV164" s="13" t="s">
        <v>203</v>
      </c>
      <c r="AW164" s="13" t="s">
        <v>4</v>
      </c>
      <c r="AX164" s="13" t="s">
        <v>87</v>
      </c>
      <c r="AY164" s="220" t="s">
        <v>196</v>
      </c>
    </row>
    <row r="165" spans="2:65" s="1" customFormat="1" ht="24" customHeight="1">
      <c r="B165" s="151"/>
      <c r="C165" s="182" t="s">
        <v>197</v>
      </c>
      <c r="D165" s="182" t="s">
        <v>199</v>
      </c>
      <c r="E165" s="183" t="s">
        <v>1632</v>
      </c>
      <c r="F165" s="184" t="s">
        <v>1633</v>
      </c>
      <c r="G165" s="185" t="s">
        <v>569</v>
      </c>
      <c r="H165" s="186">
        <v>3.588</v>
      </c>
      <c r="I165" s="187"/>
      <c r="J165" s="187"/>
      <c r="K165" s="186">
        <f>ROUND(P165*H165,3)</f>
        <v>0</v>
      </c>
      <c r="L165" s="184" t="s">
        <v>1</v>
      </c>
      <c r="M165" s="32"/>
      <c r="N165" s="188" t="s">
        <v>1</v>
      </c>
      <c r="O165" s="189" t="s">
        <v>44</v>
      </c>
      <c r="P165" s="190">
        <f>I165+J165</f>
        <v>0</v>
      </c>
      <c r="Q165" s="190">
        <f>ROUND(I165*H165,3)</f>
        <v>0</v>
      </c>
      <c r="R165" s="190">
        <f>ROUND(J165*H165,3)</f>
        <v>0</v>
      </c>
      <c r="S165" s="54"/>
      <c r="T165" s="191">
        <f>S165*H165</f>
        <v>0</v>
      </c>
      <c r="U165" s="191">
        <v>0</v>
      </c>
      <c r="V165" s="191">
        <f>U165*H165</f>
        <v>0</v>
      </c>
      <c r="W165" s="191">
        <v>0</v>
      </c>
      <c r="X165" s="192">
        <f>W165*H165</f>
        <v>0</v>
      </c>
      <c r="AR165" s="193" t="s">
        <v>203</v>
      </c>
      <c r="AT165" s="193" t="s">
        <v>199</v>
      </c>
      <c r="AU165" s="193" t="s">
        <v>92</v>
      </c>
      <c r="AY165" s="15" t="s">
        <v>196</v>
      </c>
      <c r="BE165" s="100">
        <f>IF(O165="základná",K165,0)</f>
        <v>0</v>
      </c>
      <c r="BF165" s="100">
        <f>IF(O165="znížená",K165,0)</f>
        <v>0</v>
      </c>
      <c r="BG165" s="100">
        <f>IF(O165="zákl. prenesená",K165,0)</f>
        <v>0</v>
      </c>
      <c r="BH165" s="100">
        <f>IF(O165="zníž. prenesená",K165,0)</f>
        <v>0</v>
      </c>
      <c r="BI165" s="100">
        <f>IF(O165="nulová",K165,0)</f>
        <v>0</v>
      </c>
      <c r="BJ165" s="15" t="s">
        <v>92</v>
      </c>
      <c r="BK165" s="194">
        <f>ROUND(P165*H165,3)</f>
        <v>0</v>
      </c>
      <c r="BL165" s="15" t="s">
        <v>203</v>
      </c>
      <c r="BM165" s="193" t="s">
        <v>1634</v>
      </c>
    </row>
    <row r="166" spans="2:51" s="12" customFormat="1" ht="11.25">
      <c r="B166" s="195"/>
      <c r="D166" s="196" t="s">
        <v>208</v>
      </c>
      <c r="E166" s="203" t="s">
        <v>1</v>
      </c>
      <c r="F166" s="197" t="s">
        <v>1635</v>
      </c>
      <c r="H166" s="198">
        <v>3.588</v>
      </c>
      <c r="I166" s="199"/>
      <c r="J166" s="199"/>
      <c r="M166" s="195"/>
      <c r="N166" s="200"/>
      <c r="O166" s="201"/>
      <c r="P166" s="201"/>
      <c r="Q166" s="201"/>
      <c r="R166" s="201"/>
      <c r="S166" s="201"/>
      <c r="T166" s="201"/>
      <c r="U166" s="201"/>
      <c r="V166" s="201"/>
      <c r="W166" s="201"/>
      <c r="X166" s="202"/>
      <c r="AT166" s="203" t="s">
        <v>208</v>
      </c>
      <c r="AU166" s="203" t="s">
        <v>92</v>
      </c>
      <c r="AV166" s="12" t="s">
        <v>92</v>
      </c>
      <c r="AW166" s="12" t="s">
        <v>4</v>
      </c>
      <c r="AX166" s="12" t="s">
        <v>80</v>
      </c>
      <c r="AY166" s="203" t="s">
        <v>196</v>
      </c>
    </row>
    <row r="167" spans="2:51" s="13" customFormat="1" ht="11.25">
      <c r="B167" s="219"/>
      <c r="D167" s="196" t="s">
        <v>208</v>
      </c>
      <c r="E167" s="220" t="s">
        <v>1</v>
      </c>
      <c r="F167" s="221" t="s">
        <v>354</v>
      </c>
      <c r="H167" s="222">
        <v>3.588</v>
      </c>
      <c r="I167" s="223"/>
      <c r="J167" s="223"/>
      <c r="M167" s="219"/>
      <c r="N167" s="224"/>
      <c r="O167" s="225"/>
      <c r="P167" s="225"/>
      <c r="Q167" s="225"/>
      <c r="R167" s="225"/>
      <c r="S167" s="225"/>
      <c r="T167" s="225"/>
      <c r="U167" s="225"/>
      <c r="V167" s="225"/>
      <c r="W167" s="225"/>
      <c r="X167" s="226"/>
      <c r="AT167" s="220" t="s">
        <v>208</v>
      </c>
      <c r="AU167" s="220" t="s">
        <v>92</v>
      </c>
      <c r="AV167" s="13" t="s">
        <v>203</v>
      </c>
      <c r="AW167" s="13" t="s">
        <v>4</v>
      </c>
      <c r="AX167" s="13" t="s">
        <v>87</v>
      </c>
      <c r="AY167" s="220" t="s">
        <v>196</v>
      </c>
    </row>
    <row r="168" spans="2:65" s="1" customFormat="1" ht="24" customHeight="1">
      <c r="B168" s="151"/>
      <c r="C168" s="182" t="s">
        <v>245</v>
      </c>
      <c r="D168" s="182" t="s">
        <v>199</v>
      </c>
      <c r="E168" s="183" t="s">
        <v>1636</v>
      </c>
      <c r="F168" s="184" t="s">
        <v>1637</v>
      </c>
      <c r="G168" s="185" t="s">
        <v>248</v>
      </c>
      <c r="H168" s="186">
        <v>2</v>
      </c>
      <c r="I168" s="187"/>
      <c r="J168" s="187"/>
      <c r="K168" s="186">
        <f>ROUND(P168*H168,3)</f>
        <v>0</v>
      </c>
      <c r="L168" s="184" t="s">
        <v>1</v>
      </c>
      <c r="M168" s="32"/>
      <c r="N168" s="188" t="s">
        <v>1</v>
      </c>
      <c r="O168" s="189" t="s">
        <v>44</v>
      </c>
      <c r="P168" s="190">
        <f>I168+J168</f>
        <v>0</v>
      </c>
      <c r="Q168" s="190">
        <f>ROUND(I168*H168,3)</f>
        <v>0</v>
      </c>
      <c r="R168" s="190">
        <f>ROUND(J168*H168,3)</f>
        <v>0</v>
      </c>
      <c r="S168" s="54"/>
      <c r="T168" s="191">
        <f>S168*H168</f>
        <v>0</v>
      </c>
      <c r="U168" s="191">
        <v>0</v>
      </c>
      <c r="V168" s="191">
        <f>U168*H168</f>
        <v>0</v>
      </c>
      <c r="W168" s="191">
        <v>0</v>
      </c>
      <c r="X168" s="192">
        <f>W168*H168</f>
        <v>0</v>
      </c>
      <c r="AR168" s="193" t="s">
        <v>203</v>
      </c>
      <c r="AT168" s="193" t="s">
        <v>199</v>
      </c>
      <c r="AU168" s="193" t="s">
        <v>92</v>
      </c>
      <c r="AY168" s="15" t="s">
        <v>196</v>
      </c>
      <c r="BE168" s="100">
        <f>IF(O168="základná",K168,0)</f>
        <v>0</v>
      </c>
      <c r="BF168" s="100">
        <f>IF(O168="znížená",K168,0)</f>
        <v>0</v>
      </c>
      <c r="BG168" s="100">
        <f>IF(O168="zákl. prenesená",K168,0)</f>
        <v>0</v>
      </c>
      <c r="BH168" s="100">
        <f>IF(O168="zníž. prenesená",K168,0)</f>
        <v>0</v>
      </c>
      <c r="BI168" s="100">
        <f>IF(O168="nulová",K168,0)</f>
        <v>0</v>
      </c>
      <c r="BJ168" s="15" t="s">
        <v>92</v>
      </c>
      <c r="BK168" s="194">
        <f>ROUND(P168*H168,3)</f>
        <v>0</v>
      </c>
      <c r="BL168" s="15" t="s">
        <v>203</v>
      </c>
      <c r="BM168" s="193" t="s">
        <v>1638</v>
      </c>
    </row>
    <row r="169" spans="2:51" s="12" customFormat="1" ht="11.25">
      <c r="B169" s="195"/>
      <c r="D169" s="196" t="s">
        <v>208</v>
      </c>
      <c r="E169" s="203" t="s">
        <v>1</v>
      </c>
      <c r="F169" s="197" t="s">
        <v>1639</v>
      </c>
      <c r="H169" s="198">
        <v>2</v>
      </c>
      <c r="I169" s="199"/>
      <c r="J169" s="199"/>
      <c r="M169" s="195"/>
      <c r="N169" s="200"/>
      <c r="O169" s="201"/>
      <c r="P169" s="201"/>
      <c r="Q169" s="201"/>
      <c r="R169" s="201"/>
      <c r="S169" s="201"/>
      <c r="T169" s="201"/>
      <c r="U169" s="201"/>
      <c r="V169" s="201"/>
      <c r="W169" s="201"/>
      <c r="X169" s="202"/>
      <c r="AT169" s="203" t="s">
        <v>208</v>
      </c>
      <c r="AU169" s="203" t="s">
        <v>92</v>
      </c>
      <c r="AV169" s="12" t="s">
        <v>92</v>
      </c>
      <c r="AW169" s="12" t="s">
        <v>4</v>
      </c>
      <c r="AX169" s="12" t="s">
        <v>80</v>
      </c>
      <c r="AY169" s="203" t="s">
        <v>196</v>
      </c>
    </row>
    <row r="170" spans="2:51" s="13" customFormat="1" ht="11.25">
      <c r="B170" s="219"/>
      <c r="D170" s="196" t="s">
        <v>208</v>
      </c>
      <c r="E170" s="220" t="s">
        <v>1</v>
      </c>
      <c r="F170" s="221" t="s">
        <v>354</v>
      </c>
      <c r="H170" s="222">
        <v>2</v>
      </c>
      <c r="I170" s="223"/>
      <c r="J170" s="223"/>
      <c r="M170" s="219"/>
      <c r="N170" s="224"/>
      <c r="O170" s="225"/>
      <c r="P170" s="225"/>
      <c r="Q170" s="225"/>
      <c r="R170" s="225"/>
      <c r="S170" s="225"/>
      <c r="T170" s="225"/>
      <c r="U170" s="225"/>
      <c r="V170" s="225"/>
      <c r="W170" s="225"/>
      <c r="X170" s="226"/>
      <c r="AT170" s="220" t="s">
        <v>208</v>
      </c>
      <c r="AU170" s="220" t="s">
        <v>92</v>
      </c>
      <c r="AV170" s="13" t="s">
        <v>203</v>
      </c>
      <c r="AW170" s="13" t="s">
        <v>4</v>
      </c>
      <c r="AX170" s="13" t="s">
        <v>87</v>
      </c>
      <c r="AY170" s="220" t="s">
        <v>196</v>
      </c>
    </row>
    <row r="171" spans="2:65" s="1" customFormat="1" ht="24" customHeight="1">
      <c r="B171" s="151"/>
      <c r="C171" s="182" t="s">
        <v>252</v>
      </c>
      <c r="D171" s="182" t="s">
        <v>199</v>
      </c>
      <c r="E171" s="183" t="s">
        <v>1640</v>
      </c>
      <c r="F171" s="184" t="s">
        <v>1641</v>
      </c>
      <c r="G171" s="185" t="s">
        <v>248</v>
      </c>
      <c r="H171" s="186">
        <v>3</v>
      </c>
      <c r="I171" s="187"/>
      <c r="J171" s="187"/>
      <c r="K171" s="186">
        <f>ROUND(P171*H171,3)</f>
        <v>0</v>
      </c>
      <c r="L171" s="184" t="s">
        <v>1</v>
      </c>
      <c r="M171" s="32"/>
      <c r="N171" s="188" t="s">
        <v>1</v>
      </c>
      <c r="O171" s="189" t="s">
        <v>44</v>
      </c>
      <c r="P171" s="190">
        <f>I171+J171</f>
        <v>0</v>
      </c>
      <c r="Q171" s="190">
        <f>ROUND(I171*H171,3)</f>
        <v>0</v>
      </c>
      <c r="R171" s="190">
        <f>ROUND(J171*H171,3)</f>
        <v>0</v>
      </c>
      <c r="S171" s="54"/>
      <c r="T171" s="191">
        <f>S171*H171</f>
        <v>0</v>
      </c>
      <c r="U171" s="191">
        <v>0</v>
      </c>
      <c r="V171" s="191">
        <f>U171*H171</f>
        <v>0</v>
      </c>
      <c r="W171" s="191">
        <v>0</v>
      </c>
      <c r="X171" s="192">
        <f>W171*H171</f>
        <v>0</v>
      </c>
      <c r="AR171" s="193" t="s">
        <v>203</v>
      </c>
      <c r="AT171" s="193" t="s">
        <v>199</v>
      </c>
      <c r="AU171" s="193" t="s">
        <v>92</v>
      </c>
      <c r="AY171" s="15" t="s">
        <v>196</v>
      </c>
      <c r="BE171" s="100">
        <f>IF(O171="základná",K171,0)</f>
        <v>0</v>
      </c>
      <c r="BF171" s="100">
        <f>IF(O171="znížená",K171,0)</f>
        <v>0</v>
      </c>
      <c r="BG171" s="100">
        <f>IF(O171="zákl. prenesená",K171,0)</f>
        <v>0</v>
      </c>
      <c r="BH171" s="100">
        <f>IF(O171="zníž. prenesená",K171,0)</f>
        <v>0</v>
      </c>
      <c r="BI171" s="100">
        <f>IF(O171="nulová",K171,0)</f>
        <v>0</v>
      </c>
      <c r="BJ171" s="15" t="s">
        <v>92</v>
      </c>
      <c r="BK171" s="194">
        <f>ROUND(P171*H171,3)</f>
        <v>0</v>
      </c>
      <c r="BL171" s="15" t="s">
        <v>203</v>
      </c>
      <c r="BM171" s="193" t="s">
        <v>1642</v>
      </c>
    </row>
    <row r="172" spans="2:51" s="12" customFormat="1" ht="11.25">
      <c r="B172" s="195"/>
      <c r="D172" s="196" t="s">
        <v>208</v>
      </c>
      <c r="E172" s="203" t="s">
        <v>1</v>
      </c>
      <c r="F172" s="197" t="s">
        <v>1643</v>
      </c>
      <c r="H172" s="198">
        <v>2</v>
      </c>
      <c r="I172" s="199"/>
      <c r="J172" s="199"/>
      <c r="M172" s="195"/>
      <c r="N172" s="200"/>
      <c r="O172" s="201"/>
      <c r="P172" s="201"/>
      <c r="Q172" s="201"/>
      <c r="R172" s="201"/>
      <c r="S172" s="201"/>
      <c r="T172" s="201"/>
      <c r="U172" s="201"/>
      <c r="V172" s="201"/>
      <c r="W172" s="201"/>
      <c r="X172" s="202"/>
      <c r="AT172" s="203" t="s">
        <v>208</v>
      </c>
      <c r="AU172" s="203" t="s">
        <v>92</v>
      </c>
      <c r="AV172" s="12" t="s">
        <v>92</v>
      </c>
      <c r="AW172" s="12" t="s">
        <v>4</v>
      </c>
      <c r="AX172" s="12" t="s">
        <v>80</v>
      </c>
      <c r="AY172" s="203" t="s">
        <v>196</v>
      </c>
    </row>
    <row r="173" spans="2:51" s="12" customFormat="1" ht="11.25">
      <c r="B173" s="195"/>
      <c r="D173" s="196" t="s">
        <v>208</v>
      </c>
      <c r="E173" s="203" t="s">
        <v>1</v>
      </c>
      <c r="F173" s="197" t="s">
        <v>1644</v>
      </c>
      <c r="H173" s="198">
        <v>1</v>
      </c>
      <c r="I173" s="199"/>
      <c r="J173" s="199"/>
      <c r="M173" s="195"/>
      <c r="N173" s="200"/>
      <c r="O173" s="201"/>
      <c r="P173" s="201"/>
      <c r="Q173" s="201"/>
      <c r="R173" s="201"/>
      <c r="S173" s="201"/>
      <c r="T173" s="201"/>
      <c r="U173" s="201"/>
      <c r="V173" s="201"/>
      <c r="W173" s="201"/>
      <c r="X173" s="202"/>
      <c r="AT173" s="203" t="s">
        <v>208</v>
      </c>
      <c r="AU173" s="203" t="s">
        <v>92</v>
      </c>
      <c r="AV173" s="12" t="s">
        <v>92</v>
      </c>
      <c r="AW173" s="12" t="s">
        <v>4</v>
      </c>
      <c r="AX173" s="12" t="s">
        <v>80</v>
      </c>
      <c r="AY173" s="203" t="s">
        <v>196</v>
      </c>
    </row>
    <row r="174" spans="2:51" s="13" customFormat="1" ht="11.25">
      <c r="B174" s="219"/>
      <c r="D174" s="196" t="s">
        <v>208</v>
      </c>
      <c r="E174" s="220" t="s">
        <v>1</v>
      </c>
      <c r="F174" s="221" t="s">
        <v>1617</v>
      </c>
      <c r="H174" s="222">
        <v>3</v>
      </c>
      <c r="I174" s="223"/>
      <c r="J174" s="223"/>
      <c r="M174" s="219"/>
      <c r="N174" s="224"/>
      <c r="O174" s="225"/>
      <c r="P174" s="225"/>
      <c r="Q174" s="225"/>
      <c r="R174" s="225"/>
      <c r="S174" s="225"/>
      <c r="T174" s="225"/>
      <c r="U174" s="225"/>
      <c r="V174" s="225"/>
      <c r="W174" s="225"/>
      <c r="X174" s="226"/>
      <c r="AT174" s="220" t="s">
        <v>208</v>
      </c>
      <c r="AU174" s="220" t="s">
        <v>92</v>
      </c>
      <c r="AV174" s="13" t="s">
        <v>203</v>
      </c>
      <c r="AW174" s="13" t="s">
        <v>4</v>
      </c>
      <c r="AX174" s="13" t="s">
        <v>87</v>
      </c>
      <c r="AY174" s="220" t="s">
        <v>196</v>
      </c>
    </row>
    <row r="175" spans="2:65" s="1" customFormat="1" ht="24" customHeight="1">
      <c r="B175" s="151"/>
      <c r="C175" s="182" t="s">
        <v>258</v>
      </c>
      <c r="D175" s="182" t="s">
        <v>199</v>
      </c>
      <c r="E175" s="183" t="s">
        <v>1645</v>
      </c>
      <c r="F175" s="184" t="s">
        <v>1646</v>
      </c>
      <c r="G175" s="185" t="s">
        <v>611</v>
      </c>
      <c r="H175" s="186">
        <v>0.166</v>
      </c>
      <c r="I175" s="187"/>
      <c r="J175" s="187"/>
      <c r="K175" s="186">
        <f>ROUND(P175*H175,3)</f>
        <v>0</v>
      </c>
      <c r="L175" s="184" t="s">
        <v>1</v>
      </c>
      <c r="M175" s="32"/>
      <c r="N175" s="188" t="s">
        <v>1</v>
      </c>
      <c r="O175" s="189" t="s">
        <v>44</v>
      </c>
      <c r="P175" s="190">
        <f>I175+J175</f>
        <v>0</v>
      </c>
      <c r="Q175" s="190">
        <f>ROUND(I175*H175,3)</f>
        <v>0</v>
      </c>
      <c r="R175" s="190">
        <f>ROUND(J175*H175,3)</f>
        <v>0</v>
      </c>
      <c r="S175" s="54"/>
      <c r="T175" s="191">
        <f>S175*H175</f>
        <v>0</v>
      </c>
      <c r="U175" s="191">
        <v>0</v>
      </c>
      <c r="V175" s="191">
        <f>U175*H175</f>
        <v>0</v>
      </c>
      <c r="W175" s="191">
        <v>0</v>
      </c>
      <c r="X175" s="192">
        <f>W175*H175</f>
        <v>0</v>
      </c>
      <c r="AR175" s="193" t="s">
        <v>203</v>
      </c>
      <c r="AT175" s="193" t="s">
        <v>199</v>
      </c>
      <c r="AU175" s="193" t="s">
        <v>92</v>
      </c>
      <c r="AY175" s="15" t="s">
        <v>196</v>
      </c>
      <c r="BE175" s="100">
        <f>IF(O175="základná",K175,0)</f>
        <v>0</v>
      </c>
      <c r="BF175" s="100">
        <f>IF(O175="znížená",K175,0)</f>
        <v>0</v>
      </c>
      <c r="BG175" s="100">
        <f>IF(O175="zákl. prenesená",K175,0)</f>
        <v>0</v>
      </c>
      <c r="BH175" s="100">
        <f>IF(O175="zníž. prenesená",K175,0)</f>
        <v>0</v>
      </c>
      <c r="BI175" s="100">
        <f>IF(O175="nulová",K175,0)</f>
        <v>0</v>
      </c>
      <c r="BJ175" s="15" t="s">
        <v>92</v>
      </c>
      <c r="BK175" s="194">
        <f>ROUND(P175*H175,3)</f>
        <v>0</v>
      </c>
      <c r="BL175" s="15" t="s">
        <v>203</v>
      </c>
      <c r="BM175" s="193" t="s">
        <v>1647</v>
      </c>
    </row>
    <row r="176" spans="2:51" s="12" customFormat="1" ht="11.25">
      <c r="B176" s="195"/>
      <c r="D176" s="196" t="s">
        <v>208</v>
      </c>
      <c r="E176" s="203" t="s">
        <v>1</v>
      </c>
      <c r="F176" s="197" t="s">
        <v>1648</v>
      </c>
      <c r="H176" s="198">
        <v>0.166</v>
      </c>
      <c r="I176" s="199"/>
      <c r="J176" s="199"/>
      <c r="M176" s="195"/>
      <c r="N176" s="200"/>
      <c r="O176" s="201"/>
      <c r="P176" s="201"/>
      <c r="Q176" s="201"/>
      <c r="R176" s="201"/>
      <c r="S176" s="201"/>
      <c r="T176" s="201"/>
      <c r="U176" s="201"/>
      <c r="V176" s="201"/>
      <c r="W176" s="201"/>
      <c r="X176" s="202"/>
      <c r="AT176" s="203" t="s">
        <v>208</v>
      </c>
      <c r="AU176" s="203" t="s">
        <v>92</v>
      </c>
      <c r="AV176" s="12" t="s">
        <v>92</v>
      </c>
      <c r="AW176" s="12" t="s">
        <v>4</v>
      </c>
      <c r="AX176" s="12" t="s">
        <v>80</v>
      </c>
      <c r="AY176" s="203" t="s">
        <v>196</v>
      </c>
    </row>
    <row r="177" spans="2:51" s="13" customFormat="1" ht="11.25">
      <c r="B177" s="219"/>
      <c r="D177" s="196" t="s">
        <v>208</v>
      </c>
      <c r="E177" s="220" t="s">
        <v>1</v>
      </c>
      <c r="F177" s="221" t="s">
        <v>354</v>
      </c>
      <c r="H177" s="222">
        <v>0.166</v>
      </c>
      <c r="I177" s="223"/>
      <c r="J177" s="223"/>
      <c r="M177" s="219"/>
      <c r="N177" s="224"/>
      <c r="O177" s="225"/>
      <c r="P177" s="225"/>
      <c r="Q177" s="225"/>
      <c r="R177" s="225"/>
      <c r="S177" s="225"/>
      <c r="T177" s="225"/>
      <c r="U177" s="225"/>
      <c r="V177" s="225"/>
      <c r="W177" s="225"/>
      <c r="X177" s="226"/>
      <c r="AT177" s="220" t="s">
        <v>208</v>
      </c>
      <c r="AU177" s="220" t="s">
        <v>92</v>
      </c>
      <c r="AV177" s="13" t="s">
        <v>203</v>
      </c>
      <c r="AW177" s="13" t="s">
        <v>4</v>
      </c>
      <c r="AX177" s="13" t="s">
        <v>87</v>
      </c>
      <c r="AY177" s="220" t="s">
        <v>196</v>
      </c>
    </row>
    <row r="178" spans="2:65" s="1" customFormat="1" ht="24" customHeight="1">
      <c r="B178" s="151"/>
      <c r="C178" s="182" t="s">
        <v>262</v>
      </c>
      <c r="D178" s="182" t="s">
        <v>199</v>
      </c>
      <c r="E178" s="183" t="s">
        <v>1649</v>
      </c>
      <c r="F178" s="184" t="s">
        <v>1650</v>
      </c>
      <c r="G178" s="185" t="s">
        <v>225</v>
      </c>
      <c r="H178" s="186">
        <v>6</v>
      </c>
      <c r="I178" s="187"/>
      <c r="J178" s="187"/>
      <c r="K178" s="186">
        <f>ROUND(P178*H178,3)</f>
        <v>0</v>
      </c>
      <c r="L178" s="184" t="s">
        <v>1</v>
      </c>
      <c r="M178" s="32"/>
      <c r="N178" s="188" t="s">
        <v>1</v>
      </c>
      <c r="O178" s="189" t="s">
        <v>44</v>
      </c>
      <c r="P178" s="190">
        <f>I178+J178</f>
        <v>0</v>
      </c>
      <c r="Q178" s="190">
        <f>ROUND(I178*H178,3)</f>
        <v>0</v>
      </c>
      <c r="R178" s="190">
        <f>ROUND(J178*H178,3)</f>
        <v>0</v>
      </c>
      <c r="S178" s="54"/>
      <c r="T178" s="191">
        <f>S178*H178</f>
        <v>0</v>
      </c>
      <c r="U178" s="191">
        <v>0</v>
      </c>
      <c r="V178" s="191">
        <f>U178*H178</f>
        <v>0</v>
      </c>
      <c r="W178" s="191">
        <v>0</v>
      </c>
      <c r="X178" s="192">
        <f>W178*H178</f>
        <v>0</v>
      </c>
      <c r="AR178" s="193" t="s">
        <v>203</v>
      </c>
      <c r="AT178" s="193" t="s">
        <v>199</v>
      </c>
      <c r="AU178" s="193" t="s">
        <v>92</v>
      </c>
      <c r="AY178" s="15" t="s">
        <v>196</v>
      </c>
      <c r="BE178" s="100">
        <f>IF(O178="základná",K178,0)</f>
        <v>0</v>
      </c>
      <c r="BF178" s="100">
        <f>IF(O178="znížená",K178,0)</f>
        <v>0</v>
      </c>
      <c r="BG178" s="100">
        <f>IF(O178="zákl. prenesená",K178,0)</f>
        <v>0</v>
      </c>
      <c r="BH178" s="100">
        <f>IF(O178="zníž. prenesená",K178,0)</f>
        <v>0</v>
      </c>
      <c r="BI178" s="100">
        <f>IF(O178="nulová",K178,0)</f>
        <v>0</v>
      </c>
      <c r="BJ178" s="15" t="s">
        <v>92</v>
      </c>
      <c r="BK178" s="194">
        <f>ROUND(P178*H178,3)</f>
        <v>0</v>
      </c>
      <c r="BL178" s="15" t="s">
        <v>203</v>
      </c>
      <c r="BM178" s="193" t="s">
        <v>1651</v>
      </c>
    </row>
    <row r="179" spans="2:51" s="12" customFormat="1" ht="11.25">
      <c r="B179" s="195"/>
      <c r="D179" s="196" t="s">
        <v>208</v>
      </c>
      <c r="E179" s="203" t="s">
        <v>1</v>
      </c>
      <c r="F179" s="197" t="s">
        <v>1652</v>
      </c>
      <c r="H179" s="198">
        <v>6</v>
      </c>
      <c r="I179" s="199"/>
      <c r="J179" s="199"/>
      <c r="M179" s="195"/>
      <c r="N179" s="200"/>
      <c r="O179" s="201"/>
      <c r="P179" s="201"/>
      <c r="Q179" s="201"/>
      <c r="R179" s="201"/>
      <c r="S179" s="201"/>
      <c r="T179" s="201"/>
      <c r="U179" s="201"/>
      <c r="V179" s="201"/>
      <c r="W179" s="201"/>
      <c r="X179" s="202"/>
      <c r="AT179" s="203" t="s">
        <v>208</v>
      </c>
      <c r="AU179" s="203" t="s">
        <v>92</v>
      </c>
      <c r="AV179" s="12" t="s">
        <v>92</v>
      </c>
      <c r="AW179" s="12" t="s">
        <v>4</v>
      </c>
      <c r="AX179" s="12" t="s">
        <v>80</v>
      </c>
      <c r="AY179" s="203" t="s">
        <v>196</v>
      </c>
    </row>
    <row r="180" spans="2:51" s="13" customFormat="1" ht="11.25">
      <c r="B180" s="219"/>
      <c r="D180" s="196" t="s">
        <v>208</v>
      </c>
      <c r="E180" s="220" t="s">
        <v>1</v>
      </c>
      <c r="F180" s="221" t="s">
        <v>354</v>
      </c>
      <c r="H180" s="222">
        <v>6</v>
      </c>
      <c r="I180" s="223"/>
      <c r="J180" s="223"/>
      <c r="M180" s="219"/>
      <c r="N180" s="224"/>
      <c r="O180" s="225"/>
      <c r="P180" s="225"/>
      <c r="Q180" s="225"/>
      <c r="R180" s="225"/>
      <c r="S180" s="225"/>
      <c r="T180" s="225"/>
      <c r="U180" s="225"/>
      <c r="V180" s="225"/>
      <c r="W180" s="225"/>
      <c r="X180" s="226"/>
      <c r="AT180" s="220" t="s">
        <v>208</v>
      </c>
      <c r="AU180" s="220" t="s">
        <v>92</v>
      </c>
      <c r="AV180" s="13" t="s">
        <v>203</v>
      </c>
      <c r="AW180" s="13" t="s">
        <v>4</v>
      </c>
      <c r="AX180" s="13" t="s">
        <v>87</v>
      </c>
      <c r="AY180" s="220" t="s">
        <v>196</v>
      </c>
    </row>
    <row r="181" spans="2:65" s="1" customFormat="1" ht="16.5" customHeight="1">
      <c r="B181" s="151"/>
      <c r="C181" s="182" t="s">
        <v>267</v>
      </c>
      <c r="D181" s="182" t="s">
        <v>199</v>
      </c>
      <c r="E181" s="183" t="s">
        <v>200</v>
      </c>
      <c r="F181" s="184" t="s">
        <v>201</v>
      </c>
      <c r="G181" s="185" t="s">
        <v>202</v>
      </c>
      <c r="H181" s="186">
        <v>1.18</v>
      </c>
      <c r="I181" s="187"/>
      <c r="J181" s="187"/>
      <c r="K181" s="186">
        <f>ROUND(P181*H181,3)</f>
        <v>0</v>
      </c>
      <c r="L181" s="184" t="s">
        <v>1</v>
      </c>
      <c r="M181" s="32"/>
      <c r="N181" s="188" t="s">
        <v>1</v>
      </c>
      <c r="O181" s="189" t="s">
        <v>44</v>
      </c>
      <c r="P181" s="190">
        <f>I181+J181</f>
        <v>0</v>
      </c>
      <c r="Q181" s="190">
        <f>ROUND(I181*H181,3)</f>
        <v>0</v>
      </c>
      <c r="R181" s="190">
        <f>ROUND(J181*H181,3)</f>
        <v>0</v>
      </c>
      <c r="S181" s="54"/>
      <c r="T181" s="191">
        <f>S181*H181</f>
        <v>0</v>
      </c>
      <c r="U181" s="191">
        <v>0</v>
      </c>
      <c r="V181" s="191">
        <f>U181*H181</f>
        <v>0</v>
      </c>
      <c r="W181" s="191">
        <v>0</v>
      </c>
      <c r="X181" s="192">
        <f>W181*H181</f>
        <v>0</v>
      </c>
      <c r="AR181" s="193" t="s">
        <v>203</v>
      </c>
      <c r="AT181" s="193" t="s">
        <v>199</v>
      </c>
      <c r="AU181" s="193" t="s">
        <v>92</v>
      </c>
      <c r="AY181" s="15" t="s">
        <v>196</v>
      </c>
      <c r="BE181" s="100">
        <f>IF(O181="základná",K181,0)</f>
        <v>0</v>
      </c>
      <c r="BF181" s="100">
        <f>IF(O181="znížená",K181,0)</f>
        <v>0</v>
      </c>
      <c r="BG181" s="100">
        <f>IF(O181="zákl. prenesená",K181,0)</f>
        <v>0</v>
      </c>
      <c r="BH181" s="100">
        <f>IF(O181="zníž. prenesená",K181,0)</f>
        <v>0</v>
      </c>
      <c r="BI181" s="100">
        <f>IF(O181="nulová",K181,0)</f>
        <v>0</v>
      </c>
      <c r="BJ181" s="15" t="s">
        <v>92</v>
      </c>
      <c r="BK181" s="194">
        <f>ROUND(P181*H181,3)</f>
        <v>0</v>
      </c>
      <c r="BL181" s="15" t="s">
        <v>203</v>
      </c>
      <c r="BM181" s="193" t="s">
        <v>1653</v>
      </c>
    </row>
    <row r="182" spans="2:65" s="1" customFormat="1" ht="24" customHeight="1">
      <c r="B182" s="151"/>
      <c r="C182" s="182" t="s">
        <v>337</v>
      </c>
      <c r="D182" s="182" t="s">
        <v>199</v>
      </c>
      <c r="E182" s="183" t="s">
        <v>205</v>
      </c>
      <c r="F182" s="184" t="s">
        <v>206</v>
      </c>
      <c r="G182" s="185" t="s">
        <v>202</v>
      </c>
      <c r="H182" s="186">
        <v>34.22</v>
      </c>
      <c r="I182" s="187"/>
      <c r="J182" s="187"/>
      <c r="K182" s="186">
        <f>ROUND(P182*H182,3)</f>
        <v>0</v>
      </c>
      <c r="L182" s="184" t="s">
        <v>1</v>
      </c>
      <c r="M182" s="32"/>
      <c r="N182" s="188" t="s">
        <v>1</v>
      </c>
      <c r="O182" s="189" t="s">
        <v>44</v>
      </c>
      <c r="P182" s="190">
        <f>I182+J182</f>
        <v>0</v>
      </c>
      <c r="Q182" s="190">
        <f>ROUND(I182*H182,3)</f>
        <v>0</v>
      </c>
      <c r="R182" s="190">
        <f>ROUND(J182*H182,3)</f>
        <v>0</v>
      </c>
      <c r="S182" s="54"/>
      <c r="T182" s="191">
        <f>S182*H182</f>
        <v>0</v>
      </c>
      <c r="U182" s="191">
        <v>0</v>
      </c>
      <c r="V182" s="191">
        <f>U182*H182</f>
        <v>0</v>
      </c>
      <c r="W182" s="191">
        <v>0</v>
      </c>
      <c r="X182" s="192">
        <f>W182*H182</f>
        <v>0</v>
      </c>
      <c r="AR182" s="193" t="s">
        <v>203</v>
      </c>
      <c r="AT182" s="193" t="s">
        <v>199</v>
      </c>
      <c r="AU182" s="193" t="s">
        <v>92</v>
      </c>
      <c r="AY182" s="15" t="s">
        <v>196</v>
      </c>
      <c r="BE182" s="100">
        <f>IF(O182="základná",K182,0)</f>
        <v>0</v>
      </c>
      <c r="BF182" s="100">
        <f>IF(O182="znížená",K182,0)</f>
        <v>0</v>
      </c>
      <c r="BG182" s="100">
        <f>IF(O182="zákl. prenesená",K182,0)</f>
        <v>0</v>
      </c>
      <c r="BH182" s="100">
        <f>IF(O182="zníž. prenesená",K182,0)</f>
        <v>0</v>
      </c>
      <c r="BI182" s="100">
        <f>IF(O182="nulová",K182,0)</f>
        <v>0</v>
      </c>
      <c r="BJ182" s="15" t="s">
        <v>92</v>
      </c>
      <c r="BK182" s="194">
        <f>ROUND(P182*H182,3)</f>
        <v>0</v>
      </c>
      <c r="BL182" s="15" t="s">
        <v>203</v>
      </c>
      <c r="BM182" s="193" t="s">
        <v>1654</v>
      </c>
    </row>
    <row r="183" spans="2:65" s="1" customFormat="1" ht="24" customHeight="1">
      <c r="B183" s="151"/>
      <c r="C183" s="182" t="s">
        <v>226</v>
      </c>
      <c r="D183" s="182" t="s">
        <v>199</v>
      </c>
      <c r="E183" s="183" t="s">
        <v>210</v>
      </c>
      <c r="F183" s="184" t="s">
        <v>211</v>
      </c>
      <c r="G183" s="185" t="s">
        <v>202</v>
      </c>
      <c r="H183" s="186">
        <v>1.18</v>
      </c>
      <c r="I183" s="187"/>
      <c r="J183" s="187"/>
      <c r="K183" s="186">
        <f>ROUND(P183*H183,3)</f>
        <v>0</v>
      </c>
      <c r="L183" s="184" t="s">
        <v>1</v>
      </c>
      <c r="M183" s="32"/>
      <c r="N183" s="188" t="s">
        <v>1</v>
      </c>
      <c r="O183" s="189" t="s">
        <v>44</v>
      </c>
      <c r="P183" s="190">
        <f>I183+J183</f>
        <v>0</v>
      </c>
      <c r="Q183" s="190">
        <f>ROUND(I183*H183,3)</f>
        <v>0</v>
      </c>
      <c r="R183" s="190">
        <f>ROUND(J183*H183,3)</f>
        <v>0</v>
      </c>
      <c r="S183" s="54"/>
      <c r="T183" s="191">
        <f>S183*H183</f>
        <v>0</v>
      </c>
      <c r="U183" s="191">
        <v>0</v>
      </c>
      <c r="V183" s="191">
        <f>U183*H183</f>
        <v>0</v>
      </c>
      <c r="W183" s="191">
        <v>0</v>
      </c>
      <c r="X183" s="192">
        <f>W183*H183</f>
        <v>0</v>
      </c>
      <c r="AR183" s="193" t="s">
        <v>203</v>
      </c>
      <c r="AT183" s="193" t="s">
        <v>199</v>
      </c>
      <c r="AU183" s="193" t="s">
        <v>92</v>
      </c>
      <c r="AY183" s="15" t="s">
        <v>196</v>
      </c>
      <c r="BE183" s="100">
        <f>IF(O183="základná",K183,0)</f>
        <v>0</v>
      </c>
      <c r="BF183" s="100">
        <f>IF(O183="znížená",K183,0)</f>
        <v>0</v>
      </c>
      <c r="BG183" s="100">
        <f>IF(O183="zákl. prenesená",K183,0)</f>
        <v>0</v>
      </c>
      <c r="BH183" s="100">
        <f>IF(O183="zníž. prenesená",K183,0)</f>
        <v>0</v>
      </c>
      <c r="BI183" s="100">
        <f>IF(O183="nulová",K183,0)</f>
        <v>0</v>
      </c>
      <c r="BJ183" s="15" t="s">
        <v>92</v>
      </c>
      <c r="BK183" s="194">
        <f>ROUND(P183*H183,3)</f>
        <v>0</v>
      </c>
      <c r="BL183" s="15" t="s">
        <v>203</v>
      </c>
      <c r="BM183" s="193" t="s">
        <v>1655</v>
      </c>
    </row>
    <row r="184" spans="2:65" s="1" customFormat="1" ht="24" customHeight="1">
      <c r="B184" s="151"/>
      <c r="C184" s="182" t="s">
        <v>347</v>
      </c>
      <c r="D184" s="182" t="s">
        <v>199</v>
      </c>
      <c r="E184" s="183" t="s">
        <v>1656</v>
      </c>
      <c r="F184" s="184" t="s">
        <v>1657</v>
      </c>
      <c r="G184" s="185" t="s">
        <v>202</v>
      </c>
      <c r="H184" s="186">
        <v>9.44</v>
      </c>
      <c r="I184" s="187"/>
      <c r="J184" s="187"/>
      <c r="K184" s="186">
        <f>ROUND(P184*H184,3)</f>
        <v>0</v>
      </c>
      <c r="L184" s="184" t="s">
        <v>1</v>
      </c>
      <c r="M184" s="32"/>
      <c r="N184" s="188" t="s">
        <v>1</v>
      </c>
      <c r="O184" s="189" t="s">
        <v>44</v>
      </c>
      <c r="P184" s="190">
        <f>I184+J184</f>
        <v>0</v>
      </c>
      <c r="Q184" s="190">
        <f>ROUND(I184*H184,3)</f>
        <v>0</v>
      </c>
      <c r="R184" s="190">
        <f>ROUND(J184*H184,3)</f>
        <v>0</v>
      </c>
      <c r="S184" s="54"/>
      <c r="T184" s="191">
        <f>S184*H184</f>
        <v>0</v>
      </c>
      <c r="U184" s="191">
        <v>0</v>
      </c>
      <c r="V184" s="191">
        <f>U184*H184</f>
        <v>0</v>
      </c>
      <c r="W184" s="191">
        <v>0</v>
      </c>
      <c r="X184" s="192">
        <f>W184*H184</f>
        <v>0</v>
      </c>
      <c r="AR184" s="193" t="s">
        <v>203</v>
      </c>
      <c r="AT184" s="193" t="s">
        <v>199</v>
      </c>
      <c r="AU184" s="193" t="s">
        <v>92</v>
      </c>
      <c r="AY184" s="15" t="s">
        <v>196</v>
      </c>
      <c r="BE184" s="100">
        <f>IF(O184="základná",K184,0)</f>
        <v>0</v>
      </c>
      <c r="BF184" s="100">
        <f>IF(O184="znížená",K184,0)</f>
        <v>0</v>
      </c>
      <c r="BG184" s="100">
        <f>IF(O184="zákl. prenesená",K184,0)</f>
        <v>0</v>
      </c>
      <c r="BH184" s="100">
        <f>IF(O184="zníž. prenesená",K184,0)</f>
        <v>0</v>
      </c>
      <c r="BI184" s="100">
        <f>IF(O184="nulová",K184,0)</f>
        <v>0</v>
      </c>
      <c r="BJ184" s="15" t="s">
        <v>92</v>
      </c>
      <c r="BK184" s="194">
        <f>ROUND(P184*H184,3)</f>
        <v>0</v>
      </c>
      <c r="BL184" s="15" t="s">
        <v>203</v>
      </c>
      <c r="BM184" s="193" t="s">
        <v>1658</v>
      </c>
    </row>
    <row r="185" spans="2:65" s="1" customFormat="1" ht="24" customHeight="1">
      <c r="B185" s="151"/>
      <c r="C185" s="182" t="s">
        <v>355</v>
      </c>
      <c r="D185" s="182" t="s">
        <v>199</v>
      </c>
      <c r="E185" s="183" t="s">
        <v>621</v>
      </c>
      <c r="F185" s="184" t="s">
        <v>622</v>
      </c>
      <c r="G185" s="185" t="s">
        <v>202</v>
      </c>
      <c r="H185" s="186">
        <v>1.18</v>
      </c>
      <c r="I185" s="187"/>
      <c r="J185" s="187"/>
      <c r="K185" s="186">
        <f>ROUND(P185*H185,3)</f>
        <v>0</v>
      </c>
      <c r="L185" s="184" t="s">
        <v>1</v>
      </c>
      <c r="M185" s="32"/>
      <c r="N185" s="188" t="s">
        <v>1</v>
      </c>
      <c r="O185" s="189" t="s">
        <v>44</v>
      </c>
      <c r="P185" s="190">
        <f>I185+J185</f>
        <v>0</v>
      </c>
      <c r="Q185" s="190">
        <f>ROUND(I185*H185,3)</f>
        <v>0</v>
      </c>
      <c r="R185" s="190">
        <f>ROUND(J185*H185,3)</f>
        <v>0</v>
      </c>
      <c r="S185" s="54"/>
      <c r="T185" s="191">
        <f>S185*H185</f>
        <v>0</v>
      </c>
      <c r="U185" s="191">
        <v>0</v>
      </c>
      <c r="V185" s="191">
        <f>U185*H185</f>
        <v>0</v>
      </c>
      <c r="W185" s="191">
        <v>0</v>
      </c>
      <c r="X185" s="192">
        <f>W185*H185</f>
        <v>0</v>
      </c>
      <c r="AR185" s="193" t="s">
        <v>203</v>
      </c>
      <c r="AT185" s="193" t="s">
        <v>199</v>
      </c>
      <c r="AU185" s="193" t="s">
        <v>92</v>
      </c>
      <c r="AY185" s="15" t="s">
        <v>196</v>
      </c>
      <c r="BE185" s="100">
        <f>IF(O185="základná",K185,0)</f>
        <v>0</v>
      </c>
      <c r="BF185" s="100">
        <f>IF(O185="znížená",K185,0)</f>
        <v>0</v>
      </c>
      <c r="BG185" s="100">
        <f>IF(O185="zákl. prenesená",K185,0)</f>
        <v>0</v>
      </c>
      <c r="BH185" s="100">
        <f>IF(O185="zníž. prenesená",K185,0)</f>
        <v>0</v>
      </c>
      <c r="BI185" s="100">
        <f>IF(O185="nulová",K185,0)</f>
        <v>0</v>
      </c>
      <c r="BJ185" s="15" t="s">
        <v>92</v>
      </c>
      <c r="BK185" s="194">
        <f>ROUND(P185*H185,3)</f>
        <v>0</v>
      </c>
      <c r="BL185" s="15" t="s">
        <v>203</v>
      </c>
      <c r="BM185" s="193" t="s">
        <v>1659</v>
      </c>
    </row>
    <row r="186" spans="2:63" s="11" customFormat="1" ht="22.5" customHeight="1">
      <c r="B186" s="168"/>
      <c r="D186" s="169" t="s">
        <v>79</v>
      </c>
      <c r="E186" s="180" t="s">
        <v>963</v>
      </c>
      <c r="F186" s="180" t="s">
        <v>1660</v>
      </c>
      <c r="I186" s="171"/>
      <c r="J186" s="171"/>
      <c r="K186" s="181">
        <f>BK186</f>
        <v>0</v>
      </c>
      <c r="M186" s="168"/>
      <c r="N186" s="173"/>
      <c r="O186" s="174"/>
      <c r="P186" s="174"/>
      <c r="Q186" s="175">
        <f>Q187</f>
        <v>0</v>
      </c>
      <c r="R186" s="175">
        <f>R187</f>
        <v>0</v>
      </c>
      <c r="S186" s="174"/>
      <c r="T186" s="176">
        <f>T187</f>
        <v>0</v>
      </c>
      <c r="U186" s="174"/>
      <c r="V186" s="176">
        <f>V187</f>
        <v>0</v>
      </c>
      <c r="W186" s="174"/>
      <c r="X186" s="177">
        <f>X187</f>
        <v>0</v>
      </c>
      <c r="AR186" s="169" t="s">
        <v>87</v>
      </c>
      <c r="AT186" s="178" t="s">
        <v>79</v>
      </c>
      <c r="AU186" s="178" t="s">
        <v>87</v>
      </c>
      <c r="AY186" s="169" t="s">
        <v>196</v>
      </c>
      <c r="BK186" s="179">
        <f>BK187</f>
        <v>0</v>
      </c>
    </row>
    <row r="187" spans="2:65" s="1" customFormat="1" ht="24" customHeight="1">
      <c r="B187" s="151"/>
      <c r="C187" s="182" t="s">
        <v>359</v>
      </c>
      <c r="D187" s="182" t="s">
        <v>199</v>
      </c>
      <c r="E187" s="183" t="s">
        <v>1661</v>
      </c>
      <c r="F187" s="184" t="s">
        <v>1662</v>
      </c>
      <c r="G187" s="185" t="s">
        <v>202</v>
      </c>
      <c r="H187" s="186">
        <v>0.354</v>
      </c>
      <c r="I187" s="187"/>
      <c r="J187" s="187"/>
      <c r="K187" s="186">
        <f>ROUND(P187*H187,3)</f>
        <v>0</v>
      </c>
      <c r="L187" s="184" t="s">
        <v>1</v>
      </c>
      <c r="M187" s="32"/>
      <c r="N187" s="188" t="s">
        <v>1</v>
      </c>
      <c r="O187" s="189" t="s">
        <v>44</v>
      </c>
      <c r="P187" s="190">
        <f>I187+J187</f>
        <v>0</v>
      </c>
      <c r="Q187" s="190">
        <f>ROUND(I187*H187,3)</f>
        <v>0</v>
      </c>
      <c r="R187" s="190">
        <f>ROUND(J187*H187,3)</f>
        <v>0</v>
      </c>
      <c r="S187" s="54"/>
      <c r="T187" s="191">
        <f>S187*H187</f>
        <v>0</v>
      </c>
      <c r="U187" s="191">
        <v>0</v>
      </c>
      <c r="V187" s="191">
        <f>U187*H187</f>
        <v>0</v>
      </c>
      <c r="W187" s="191">
        <v>0</v>
      </c>
      <c r="X187" s="192">
        <f>W187*H187</f>
        <v>0</v>
      </c>
      <c r="AR187" s="193" t="s">
        <v>203</v>
      </c>
      <c r="AT187" s="193" t="s">
        <v>199</v>
      </c>
      <c r="AU187" s="193" t="s">
        <v>92</v>
      </c>
      <c r="AY187" s="15" t="s">
        <v>196</v>
      </c>
      <c r="BE187" s="100">
        <f>IF(O187="základná",K187,0)</f>
        <v>0</v>
      </c>
      <c r="BF187" s="100">
        <f>IF(O187="znížená",K187,0)</f>
        <v>0</v>
      </c>
      <c r="BG187" s="100">
        <f>IF(O187="zákl. prenesená",K187,0)</f>
        <v>0</v>
      </c>
      <c r="BH187" s="100">
        <f>IF(O187="zníž. prenesená",K187,0)</f>
        <v>0</v>
      </c>
      <c r="BI187" s="100">
        <f>IF(O187="nulová",K187,0)</f>
        <v>0</v>
      </c>
      <c r="BJ187" s="15" t="s">
        <v>92</v>
      </c>
      <c r="BK187" s="194">
        <f>ROUND(P187*H187,3)</f>
        <v>0</v>
      </c>
      <c r="BL187" s="15" t="s">
        <v>203</v>
      </c>
      <c r="BM187" s="193" t="s">
        <v>1663</v>
      </c>
    </row>
    <row r="188" spans="2:63" s="11" customFormat="1" ht="22.5" customHeight="1">
      <c r="B188" s="168"/>
      <c r="D188" s="169" t="s">
        <v>79</v>
      </c>
      <c r="E188" s="180" t="s">
        <v>677</v>
      </c>
      <c r="F188" s="180" t="s">
        <v>678</v>
      </c>
      <c r="I188" s="171"/>
      <c r="J188" s="171"/>
      <c r="K188" s="181">
        <f>BK188</f>
        <v>0</v>
      </c>
      <c r="M188" s="168"/>
      <c r="N188" s="173"/>
      <c r="O188" s="174"/>
      <c r="P188" s="174"/>
      <c r="Q188" s="175">
        <f>SUM(Q189:Q193)</f>
        <v>0</v>
      </c>
      <c r="R188" s="175">
        <f>SUM(R189:R193)</f>
        <v>0</v>
      </c>
      <c r="S188" s="174"/>
      <c r="T188" s="176">
        <f>SUM(T189:T193)</f>
        <v>0</v>
      </c>
      <c r="U188" s="174"/>
      <c r="V188" s="176">
        <f>SUM(V189:V193)</f>
        <v>0.06147</v>
      </c>
      <c r="W188" s="174"/>
      <c r="X188" s="177">
        <f>SUM(X189:X193)</f>
        <v>0</v>
      </c>
      <c r="AR188" s="169" t="s">
        <v>92</v>
      </c>
      <c r="AT188" s="178" t="s">
        <v>79</v>
      </c>
      <c r="AU188" s="178" t="s">
        <v>87</v>
      </c>
      <c r="AY188" s="169" t="s">
        <v>196</v>
      </c>
      <c r="BK188" s="179">
        <f>SUM(BK189:BK193)</f>
        <v>0</v>
      </c>
    </row>
    <row r="189" spans="2:65" s="1" customFormat="1" ht="24" customHeight="1">
      <c r="B189" s="151"/>
      <c r="C189" s="182" t="s">
        <v>374</v>
      </c>
      <c r="D189" s="182" t="s">
        <v>199</v>
      </c>
      <c r="E189" s="183" t="s">
        <v>1664</v>
      </c>
      <c r="F189" s="184" t="s">
        <v>1665</v>
      </c>
      <c r="G189" s="185" t="s">
        <v>248</v>
      </c>
      <c r="H189" s="186">
        <v>1</v>
      </c>
      <c r="I189" s="187"/>
      <c r="J189" s="187"/>
      <c r="K189" s="186">
        <f>ROUND(P189*H189,3)</f>
        <v>0</v>
      </c>
      <c r="L189" s="184" t="s">
        <v>1</v>
      </c>
      <c r="M189" s="32"/>
      <c r="N189" s="188" t="s">
        <v>1</v>
      </c>
      <c r="O189" s="189" t="s">
        <v>44</v>
      </c>
      <c r="P189" s="190">
        <f>I189+J189</f>
        <v>0</v>
      </c>
      <c r="Q189" s="190">
        <f>ROUND(I189*H189,3)</f>
        <v>0</v>
      </c>
      <c r="R189" s="190">
        <f>ROUND(J189*H189,3)</f>
        <v>0</v>
      </c>
      <c r="S189" s="54"/>
      <c r="T189" s="191">
        <f>S189*H189</f>
        <v>0</v>
      </c>
      <c r="U189" s="191">
        <v>0.00069</v>
      </c>
      <c r="V189" s="191">
        <f>U189*H189</f>
        <v>0.00069</v>
      </c>
      <c r="W189" s="191">
        <v>0</v>
      </c>
      <c r="X189" s="192">
        <f>W189*H189</f>
        <v>0</v>
      </c>
      <c r="AR189" s="193" t="s">
        <v>226</v>
      </c>
      <c r="AT189" s="193" t="s">
        <v>199</v>
      </c>
      <c r="AU189" s="193" t="s">
        <v>92</v>
      </c>
      <c r="AY189" s="15" t="s">
        <v>196</v>
      </c>
      <c r="BE189" s="100">
        <f>IF(O189="základná",K189,0)</f>
        <v>0</v>
      </c>
      <c r="BF189" s="100">
        <f>IF(O189="znížená",K189,0)</f>
        <v>0</v>
      </c>
      <c r="BG189" s="100">
        <f>IF(O189="zákl. prenesená",K189,0)</f>
        <v>0</v>
      </c>
      <c r="BH189" s="100">
        <f>IF(O189="zníž. prenesená",K189,0)</f>
        <v>0</v>
      </c>
      <c r="BI189" s="100">
        <f>IF(O189="nulová",K189,0)</f>
        <v>0</v>
      </c>
      <c r="BJ189" s="15" t="s">
        <v>92</v>
      </c>
      <c r="BK189" s="194">
        <f>ROUND(P189*H189,3)</f>
        <v>0</v>
      </c>
      <c r="BL189" s="15" t="s">
        <v>226</v>
      </c>
      <c r="BM189" s="193" t="s">
        <v>1666</v>
      </c>
    </row>
    <row r="190" spans="2:65" s="1" customFormat="1" ht="24" customHeight="1">
      <c r="B190" s="151"/>
      <c r="C190" s="210" t="s">
        <v>378</v>
      </c>
      <c r="D190" s="210" t="s">
        <v>291</v>
      </c>
      <c r="E190" s="211" t="s">
        <v>1667</v>
      </c>
      <c r="F190" s="212" t="s">
        <v>1668</v>
      </c>
      <c r="G190" s="213" t="s">
        <v>569</v>
      </c>
      <c r="H190" s="214">
        <v>1</v>
      </c>
      <c r="I190" s="215"/>
      <c r="J190" s="216"/>
      <c r="K190" s="214">
        <f>ROUND(P190*H190,3)</f>
        <v>0</v>
      </c>
      <c r="L190" s="212" t="s">
        <v>1</v>
      </c>
      <c r="M190" s="217"/>
      <c r="N190" s="218" t="s">
        <v>1</v>
      </c>
      <c r="O190" s="189" t="s">
        <v>44</v>
      </c>
      <c r="P190" s="190">
        <f>I190+J190</f>
        <v>0</v>
      </c>
      <c r="Q190" s="190">
        <f>ROUND(I190*H190,3)</f>
        <v>0</v>
      </c>
      <c r="R190" s="190">
        <f>ROUND(J190*H190,3)</f>
        <v>0</v>
      </c>
      <c r="S190" s="54"/>
      <c r="T190" s="191">
        <f>S190*H190</f>
        <v>0</v>
      </c>
      <c r="U190" s="191">
        <v>0.03</v>
      </c>
      <c r="V190" s="191">
        <f>U190*H190</f>
        <v>0.03</v>
      </c>
      <c r="W190" s="191">
        <v>0</v>
      </c>
      <c r="X190" s="192">
        <f>W190*H190</f>
        <v>0</v>
      </c>
      <c r="AR190" s="193" t="s">
        <v>294</v>
      </c>
      <c r="AT190" s="193" t="s">
        <v>291</v>
      </c>
      <c r="AU190" s="193" t="s">
        <v>92</v>
      </c>
      <c r="AY190" s="15" t="s">
        <v>196</v>
      </c>
      <c r="BE190" s="100">
        <f>IF(O190="základná",K190,0)</f>
        <v>0</v>
      </c>
      <c r="BF190" s="100">
        <f>IF(O190="znížená",K190,0)</f>
        <v>0</v>
      </c>
      <c r="BG190" s="100">
        <f>IF(O190="zákl. prenesená",K190,0)</f>
        <v>0</v>
      </c>
      <c r="BH190" s="100">
        <f>IF(O190="zníž. prenesená",K190,0)</f>
        <v>0</v>
      </c>
      <c r="BI190" s="100">
        <f>IF(O190="nulová",K190,0)</f>
        <v>0</v>
      </c>
      <c r="BJ190" s="15" t="s">
        <v>92</v>
      </c>
      <c r="BK190" s="194">
        <f>ROUND(P190*H190,3)</f>
        <v>0</v>
      </c>
      <c r="BL190" s="15" t="s">
        <v>226</v>
      </c>
      <c r="BM190" s="193" t="s">
        <v>1669</v>
      </c>
    </row>
    <row r="191" spans="2:65" s="1" customFormat="1" ht="24" customHeight="1">
      <c r="B191" s="151"/>
      <c r="C191" s="182" t="s">
        <v>382</v>
      </c>
      <c r="D191" s="182" t="s">
        <v>199</v>
      </c>
      <c r="E191" s="183" t="s">
        <v>1670</v>
      </c>
      <c r="F191" s="184" t="s">
        <v>1671</v>
      </c>
      <c r="G191" s="185" t="s">
        <v>248</v>
      </c>
      <c r="H191" s="186">
        <v>1</v>
      </c>
      <c r="I191" s="187"/>
      <c r="J191" s="187"/>
      <c r="K191" s="186">
        <f>ROUND(P191*H191,3)</f>
        <v>0</v>
      </c>
      <c r="L191" s="184" t="s">
        <v>1</v>
      </c>
      <c r="M191" s="32"/>
      <c r="N191" s="188" t="s">
        <v>1</v>
      </c>
      <c r="O191" s="189" t="s">
        <v>44</v>
      </c>
      <c r="P191" s="190">
        <f>I191+J191</f>
        <v>0</v>
      </c>
      <c r="Q191" s="190">
        <f>ROUND(I191*H191,3)</f>
        <v>0</v>
      </c>
      <c r="R191" s="190">
        <f>ROUND(J191*H191,3)</f>
        <v>0</v>
      </c>
      <c r="S191" s="54"/>
      <c r="T191" s="191">
        <f>S191*H191</f>
        <v>0</v>
      </c>
      <c r="U191" s="191">
        <v>0.00078</v>
      </c>
      <c r="V191" s="191">
        <f>U191*H191</f>
        <v>0.00078</v>
      </c>
      <c r="W191" s="191">
        <v>0</v>
      </c>
      <c r="X191" s="192">
        <f>W191*H191</f>
        <v>0</v>
      </c>
      <c r="AR191" s="193" t="s">
        <v>226</v>
      </c>
      <c r="AT191" s="193" t="s">
        <v>199</v>
      </c>
      <c r="AU191" s="193" t="s">
        <v>92</v>
      </c>
      <c r="AY191" s="15" t="s">
        <v>196</v>
      </c>
      <c r="BE191" s="100">
        <f>IF(O191="základná",K191,0)</f>
        <v>0</v>
      </c>
      <c r="BF191" s="100">
        <f>IF(O191="znížená",K191,0)</f>
        <v>0</v>
      </c>
      <c r="BG191" s="100">
        <f>IF(O191="zákl. prenesená",K191,0)</f>
        <v>0</v>
      </c>
      <c r="BH191" s="100">
        <f>IF(O191="zníž. prenesená",K191,0)</f>
        <v>0</v>
      </c>
      <c r="BI191" s="100">
        <f>IF(O191="nulová",K191,0)</f>
        <v>0</v>
      </c>
      <c r="BJ191" s="15" t="s">
        <v>92</v>
      </c>
      <c r="BK191" s="194">
        <f>ROUND(P191*H191,3)</f>
        <v>0</v>
      </c>
      <c r="BL191" s="15" t="s">
        <v>226</v>
      </c>
      <c r="BM191" s="193" t="s">
        <v>1672</v>
      </c>
    </row>
    <row r="192" spans="2:65" s="1" customFormat="1" ht="24" customHeight="1">
      <c r="B192" s="151"/>
      <c r="C192" s="210" t="s">
        <v>386</v>
      </c>
      <c r="D192" s="210" t="s">
        <v>291</v>
      </c>
      <c r="E192" s="211" t="s">
        <v>1673</v>
      </c>
      <c r="F192" s="212" t="s">
        <v>1674</v>
      </c>
      <c r="G192" s="213" t="s">
        <v>569</v>
      </c>
      <c r="H192" s="214">
        <v>1</v>
      </c>
      <c r="I192" s="215"/>
      <c r="J192" s="216"/>
      <c r="K192" s="214">
        <f>ROUND(P192*H192,3)</f>
        <v>0</v>
      </c>
      <c r="L192" s="212" t="s">
        <v>1</v>
      </c>
      <c r="M192" s="217"/>
      <c r="N192" s="218" t="s">
        <v>1</v>
      </c>
      <c r="O192" s="189" t="s">
        <v>44</v>
      </c>
      <c r="P192" s="190">
        <f>I192+J192</f>
        <v>0</v>
      </c>
      <c r="Q192" s="190">
        <f>ROUND(I192*H192,3)</f>
        <v>0</v>
      </c>
      <c r="R192" s="190">
        <f>ROUND(J192*H192,3)</f>
        <v>0</v>
      </c>
      <c r="S192" s="54"/>
      <c r="T192" s="191">
        <f>S192*H192</f>
        <v>0</v>
      </c>
      <c r="U192" s="191">
        <v>0.03</v>
      </c>
      <c r="V192" s="191">
        <f>U192*H192</f>
        <v>0.03</v>
      </c>
      <c r="W192" s="191">
        <v>0</v>
      </c>
      <c r="X192" s="192">
        <f>W192*H192</f>
        <v>0</v>
      </c>
      <c r="AR192" s="193" t="s">
        <v>294</v>
      </c>
      <c r="AT192" s="193" t="s">
        <v>291</v>
      </c>
      <c r="AU192" s="193" t="s">
        <v>92</v>
      </c>
      <c r="AY192" s="15" t="s">
        <v>196</v>
      </c>
      <c r="BE192" s="100">
        <f>IF(O192="základná",K192,0)</f>
        <v>0</v>
      </c>
      <c r="BF192" s="100">
        <f>IF(O192="znížená",K192,0)</f>
        <v>0</v>
      </c>
      <c r="BG192" s="100">
        <f>IF(O192="zákl. prenesená",K192,0)</f>
        <v>0</v>
      </c>
      <c r="BH192" s="100">
        <f>IF(O192="zníž. prenesená",K192,0)</f>
        <v>0</v>
      </c>
      <c r="BI192" s="100">
        <f>IF(O192="nulová",K192,0)</f>
        <v>0</v>
      </c>
      <c r="BJ192" s="15" t="s">
        <v>92</v>
      </c>
      <c r="BK192" s="194">
        <f>ROUND(P192*H192,3)</f>
        <v>0</v>
      </c>
      <c r="BL192" s="15" t="s">
        <v>226</v>
      </c>
      <c r="BM192" s="193" t="s">
        <v>1675</v>
      </c>
    </row>
    <row r="193" spans="2:65" s="1" customFormat="1" ht="24" customHeight="1">
      <c r="B193" s="151"/>
      <c r="C193" s="182" t="s">
        <v>390</v>
      </c>
      <c r="D193" s="182" t="s">
        <v>199</v>
      </c>
      <c r="E193" s="183" t="s">
        <v>1676</v>
      </c>
      <c r="F193" s="184" t="s">
        <v>1677</v>
      </c>
      <c r="G193" s="185" t="s">
        <v>340</v>
      </c>
      <c r="H193" s="187"/>
      <c r="I193" s="187"/>
      <c r="J193" s="187"/>
      <c r="K193" s="186">
        <f>ROUND(P193*H193,3)</f>
        <v>0</v>
      </c>
      <c r="L193" s="184" t="s">
        <v>1</v>
      </c>
      <c r="M193" s="32"/>
      <c r="N193" s="204" t="s">
        <v>1</v>
      </c>
      <c r="O193" s="205" t="s">
        <v>44</v>
      </c>
      <c r="P193" s="206">
        <f>I193+J193</f>
        <v>0</v>
      </c>
      <c r="Q193" s="206">
        <f>ROUND(I193*H193,3)</f>
        <v>0</v>
      </c>
      <c r="R193" s="206">
        <f>ROUND(J193*H193,3)</f>
        <v>0</v>
      </c>
      <c r="S193" s="207"/>
      <c r="T193" s="208">
        <f>S193*H193</f>
        <v>0</v>
      </c>
      <c r="U193" s="208">
        <v>0</v>
      </c>
      <c r="V193" s="208">
        <f>U193*H193</f>
        <v>0</v>
      </c>
      <c r="W193" s="208">
        <v>0</v>
      </c>
      <c r="X193" s="209">
        <f>W193*H193</f>
        <v>0</v>
      </c>
      <c r="AR193" s="193" t="s">
        <v>226</v>
      </c>
      <c r="AT193" s="193" t="s">
        <v>199</v>
      </c>
      <c r="AU193" s="193" t="s">
        <v>92</v>
      </c>
      <c r="AY193" s="15" t="s">
        <v>196</v>
      </c>
      <c r="BE193" s="100">
        <f>IF(O193="základná",K193,0)</f>
        <v>0</v>
      </c>
      <c r="BF193" s="100">
        <f>IF(O193="znížená",K193,0)</f>
        <v>0</v>
      </c>
      <c r="BG193" s="100">
        <f>IF(O193="zákl. prenesená",K193,0)</f>
        <v>0</v>
      </c>
      <c r="BH193" s="100">
        <f>IF(O193="zníž. prenesená",K193,0)</f>
        <v>0</v>
      </c>
      <c r="BI193" s="100">
        <f>IF(O193="nulová",K193,0)</f>
        <v>0</v>
      </c>
      <c r="BJ193" s="15" t="s">
        <v>92</v>
      </c>
      <c r="BK193" s="194">
        <f>ROUND(P193*H193,3)</f>
        <v>0</v>
      </c>
      <c r="BL193" s="15" t="s">
        <v>226</v>
      </c>
      <c r="BM193" s="193" t="s">
        <v>1678</v>
      </c>
    </row>
    <row r="194" spans="2:13" s="1" customFormat="1" ht="6.75" customHeight="1">
      <c r="B194" s="44"/>
      <c r="C194" s="45"/>
      <c r="D194" s="45"/>
      <c r="E194" s="45"/>
      <c r="F194" s="45"/>
      <c r="G194" s="45"/>
      <c r="H194" s="45"/>
      <c r="I194" s="131"/>
      <c r="J194" s="131"/>
      <c r="K194" s="45"/>
      <c r="L194" s="45"/>
      <c r="M194" s="32"/>
    </row>
  </sheetData>
  <sheetProtection/>
  <autoFilter ref="C137:L193"/>
  <mergeCells count="17">
    <mergeCell ref="E126:H126"/>
    <mergeCell ref="E29:H29"/>
    <mergeCell ref="M2:Z2"/>
    <mergeCell ref="E7:H7"/>
    <mergeCell ref="E9:H9"/>
    <mergeCell ref="E11:H11"/>
    <mergeCell ref="E20:H20"/>
    <mergeCell ref="E128:H128"/>
    <mergeCell ref="E130:H130"/>
    <mergeCell ref="E85:H85"/>
    <mergeCell ref="E87:H87"/>
    <mergeCell ref="E89:H89"/>
    <mergeCell ref="D110:F110"/>
    <mergeCell ref="D111:F111"/>
    <mergeCell ref="D112:F112"/>
    <mergeCell ref="D113:F113"/>
    <mergeCell ref="D114:F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138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" customHeight="1">
      <c r="B8" s="18"/>
      <c r="D8" s="25" t="s">
        <v>149</v>
      </c>
      <c r="M8" s="18"/>
    </row>
    <row r="9" spans="2:13" s="1" customFormat="1" ht="16.5" customHeight="1">
      <c r="B9" s="32"/>
      <c r="E9" s="278" t="s">
        <v>1047</v>
      </c>
      <c r="F9" s="281"/>
      <c r="G9" s="281"/>
      <c r="H9" s="281"/>
      <c r="I9" s="110"/>
      <c r="J9" s="110"/>
      <c r="M9" s="32"/>
    </row>
    <row r="10" spans="2:13" s="1" customFormat="1" ht="12" customHeight="1">
      <c r="B10" s="32"/>
      <c r="D10" s="25" t="s">
        <v>151</v>
      </c>
      <c r="I10" s="110"/>
      <c r="J10" s="110"/>
      <c r="M10" s="32"/>
    </row>
    <row r="11" spans="2:13" s="1" customFormat="1" ht="36.75" customHeight="1">
      <c r="B11" s="32"/>
      <c r="E11" s="239" t="s">
        <v>1679</v>
      </c>
      <c r="F11" s="281"/>
      <c r="G11" s="281"/>
      <c r="H11" s="281"/>
      <c r="I11" s="110"/>
      <c r="J11" s="110"/>
      <c r="M11" s="32"/>
    </row>
    <row r="12" spans="2:13" s="1" customFormat="1" ht="11.25">
      <c r="B12" s="32"/>
      <c r="I12" s="110"/>
      <c r="J12" s="110"/>
      <c r="M12" s="32"/>
    </row>
    <row r="13" spans="2:13" s="1" customFormat="1" ht="12" customHeight="1">
      <c r="B13" s="32"/>
      <c r="D13" s="25" t="s">
        <v>17</v>
      </c>
      <c r="F13" s="23" t="s">
        <v>1</v>
      </c>
      <c r="I13" s="111" t="s">
        <v>18</v>
      </c>
      <c r="J13" s="112" t="s">
        <v>1</v>
      </c>
      <c r="M13" s="32"/>
    </row>
    <row r="14" spans="2:13" s="1" customFormat="1" ht="12" customHeight="1">
      <c r="B14" s="32"/>
      <c r="D14" s="25" t="s">
        <v>19</v>
      </c>
      <c r="F14" s="23" t="s">
        <v>25</v>
      </c>
      <c r="I14" s="111" t="s">
        <v>21</v>
      </c>
      <c r="J14" s="113" t="str">
        <f>'Rekapitulácia stavby'!AN8</f>
        <v>29. 11. 2018</v>
      </c>
      <c r="M14" s="32"/>
    </row>
    <row r="15" spans="2:13" s="1" customFormat="1" ht="10.5" customHeight="1">
      <c r="B15" s="32"/>
      <c r="I15" s="110"/>
      <c r="J15" s="110"/>
      <c r="M15" s="32"/>
    </row>
    <row r="16" spans="2:13" s="1" customFormat="1" ht="12" customHeight="1">
      <c r="B16" s="32"/>
      <c r="D16" s="25" t="s">
        <v>23</v>
      </c>
      <c r="I16" s="111" t="s">
        <v>24</v>
      </c>
      <c r="J16" s="112">
        <f>IF('Rekapitulácia stavby'!AN10="","",'Rekapitulácia stavby'!AN10)</f>
      </c>
      <c r="M16" s="32"/>
    </row>
    <row r="17" spans="2:13" s="1" customFormat="1" ht="18" customHeight="1">
      <c r="B17" s="32"/>
      <c r="E17" s="23" t="str">
        <f>IF('Rekapitulácia stavby'!E11="","",'Rekapitulácia stavby'!E11)</f>
        <v> </v>
      </c>
      <c r="I17" s="111" t="s">
        <v>26</v>
      </c>
      <c r="J17" s="112">
        <f>IF('Rekapitulácia stavby'!AN11="","",'Rekapitulácia stavby'!AN11)</f>
      </c>
      <c r="M17" s="32"/>
    </row>
    <row r="18" spans="2:13" s="1" customFormat="1" ht="6.75" customHeight="1">
      <c r="B18" s="32"/>
      <c r="I18" s="110"/>
      <c r="J18" s="110"/>
      <c r="M18" s="32"/>
    </row>
    <row r="19" spans="2:13" s="1" customFormat="1" ht="12" customHeight="1">
      <c r="B19" s="32"/>
      <c r="D19" s="25" t="s">
        <v>27</v>
      </c>
      <c r="I19" s="111" t="s">
        <v>24</v>
      </c>
      <c r="J19" s="26" t="str">
        <f>'Rekapitulácia stavby'!AN13</f>
        <v>Vyplň údaj</v>
      </c>
      <c r="M19" s="32"/>
    </row>
    <row r="20" spans="2:13" s="1" customFormat="1" ht="18" customHeight="1">
      <c r="B20" s="32"/>
      <c r="E20" s="282" t="str">
        <f>'Rekapitulácia stavby'!E14</f>
        <v>Vyplň údaj</v>
      </c>
      <c r="F20" s="251"/>
      <c r="G20" s="251"/>
      <c r="H20" s="251"/>
      <c r="I20" s="111" t="s">
        <v>26</v>
      </c>
      <c r="J20" s="26" t="str">
        <f>'Rekapitulácia stavby'!AN14</f>
        <v>Vyplň údaj</v>
      </c>
      <c r="M20" s="32"/>
    </row>
    <row r="21" spans="2:13" s="1" customFormat="1" ht="6.75" customHeight="1">
      <c r="B21" s="32"/>
      <c r="I21" s="110"/>
      <c r="J21" s="110"/>
      <c r="M21" s="32"/>
    </row>
    <row r="22" spans="2:13" s="1" customFormat="1" ht="12" customHeight="1">
      <c r="B22" s="32"/>
      <c r="D22" s="25" t="s">
        <v>29</v>
      </c>
      <c r="I22" s="111" t="s">
        <v>24</v>
      </c>
      <c r="J22" s="112">
        <f>IF('Rekapitulácia stavby'!AN16="","",'Rekapitulácia stavby'!AN16)</f>
      </c>
      <c r="M22" s="32"/>
    </row>
    <row r="23" spans="2:13" s="1" customFormat="1" ht="18" customHeight="1">
      <c r="B23" s="32"/>
      <c r="E23" s="23" t="str">
        <f>IF('Rekapitulácia stavby'!E17="","",'Rekapitulácia stavby'!E17)</f>
        <v>Ján Cirák, Gemerterm-projekcia s.r.o.</v>
      </c>
      <c r="I23" s="111" t="s">
        <v>26</v>
      </c>
      <c r="J23" s="112">
        <f>IF('Rekapitulácia stavby'!AN17="","",'Rekapitulácia stavby'!AN17)</f>
      </c>
      <c r="M23" s="32"/>
    </row>
    <row r="24" spans="2:13" s="1" customFormat="1" ht="6.75" customHeight="1">
      <c r="B24" s="32"/>
      <c r="I24" s="110"/>
      <c r="J24" s="110"/>
      <c r="M24" s="32"/>
    </row>
    <row r="25" spans="2:13" s="1" customFormat="1" ht="12" customHeight="1">
      <c r="B25" s="32"/>
      <c r="D25" s="25" t="s">
        <v>32</v>
      </c>
      <c r="I25" s="111" t="s">
        <v>24</v>
      </c>
      <c r="J25" s="112">
        <f>IF('Rekapitulácia stavby'!AN19="","",'Rekapitulácia stavby'!AN19)</f>
      </c>
      <c r="M25" s="32"/>
    </row>
    <row r="26" spans="2:13" s="1" customFormat="1" ht="18" customHeight="1">
      <c r="B26" s="32"/>
      <c r="E26" s="23" t="str">
        <f>IF('Rekapitulácia stavby'!E20="","",'Rekapitulácia stavby'!E20)</f>
        <v> </v>
      </c>
      <c r="I26" s="111" t="s">
        <v>26</v>
      </c>
      <c r="J26" s="112">
        <f>IF('Rekapitulácia stavby'!AN20="","",'Rekapitulácia stavby'!AN20)</f>
      </c>
      <c r="M26" s="32"/>
    </row>
    <row r="27" spans="2:13" s="1" customFormat="1" ht="6.75" customHeight="1">
      <c r="B27" s="32"/>
      <c r="I27" s="110"/>
      <c r="J27" s="110"/>
      <c r="M27" s="32"/>
    </row>
    <row r="28" spans="2:13" s="1" customFormat="1" ht="12" customHeight="1">
      <c r="B28" s="32"/>
      <c r="D28" s="25" t="s">
        <v>33</v>
      </c>
      <c r="I28" s="110"/>
      <c r="J28" s="110"/>
      <c r="M28" s="32"/>
    </row>
    <row r="29" spans="2:13" s="7" customFormat="1" ht="16.5" customHeight="1">
      <c r="B29" s="114"/>
      <c r="E29" s="255" t="s">
        <v>1</v>
      </c>
      <c r="F29" s="255"/>
      <c r="G29" s="255"/>
      <c r="H29" s="255"/>
      <c r="I29" s="115"/>
      <c r="J29" s="115"/>
      <c r="M29" s="114"/>
    </row>
    <row r="30" spans="2:13" s="1" customFormat="1" ht="6.75" customHeight="1">
      <c r="B30" s="32"/>
      <c r="I30" s="110"/>
      <c r="J30" s="110"/>
      <c r="M30" s="32"/>
    </row>
    <row r="31" spans="2:13" s="1" customFormat="1" ht="6.75" customHeight="1">
      <c r="B31" s="32"/>
      <c r="D31" s="52"/>
      <c r="E31" s="52"/>
      <c r="F31" s="52"/>
      <c r="G31" s="52"/>
      <c r="H31" s="52"/>
      <c r="I31" s="116"/>
      <c r="J31" s="116"/>
      <c r="K31" s="52"/>
      <c r="L31" s="52"/>
      <c r="M31" s="32"/>
    </row>
    <row r="32" spans="2:13" s="1" customFormat="1" ht="14.25" customHeight="1">
      <c r="B32" s="32"/>
      <c r="D32" s="23" t="s">
        <v>155</v>
      </c>
      <c r="I32" s="110"/>
      <c r="J32" s="110"/>
      <c r="K32" s="30">
        <f>K98</f>
        <v>0</v>
      </c>
      <c r="M32" s="32"/>
    </row>
    <row r="33" spans="2:13" s="1" customFormat="1" ht="12.75">
      <c r="B33" s="32"/>
      <c r="E33" s="25" t="s">
        <v>35</v>
      </c>
      <c r="I33" s="110"/>
      <c r="J33" s="110"/>
      <c r="K33" s="117">
        <f>I98</f>
        <v>0</v>
      </c>
      <c r="M33" s="32"/>
    </row>
    <row r="34" spans="2:13" s="1" customFormat="1" ht="12.75">
      <c r="B34" s="32"/>
      <c r="E34" s="25" t="s">
        <v>36</v>
      </c>
      <c r="I34" s="110"/>
      <c r="J34" s="110"/>
      <c r="K34" s="117">
        <f>J98</f>
        <v>0</v>
      </c>
      <c r="M34" s="32"/>
    </row>
    <row r="35" spans="2:13" s="1" customFormat="1" ht="14.25" customHeight="1">
      <c r="B35" s="32"/>
      <c r="D35" s="29" t="s">
        <v>142</v>
      </c>
      <c r="I35" s="110"/>
      <c r="J35" s="110"/>
      <c r="K35" s="30">
        <f>K107</f>
        <v>0</v>
      </c>
      <c r="M35" s="32"/>
    </row>
    <row r="36" spans="2:13" s="1" customFormat="1" ht="24.75" customHeight="1">
      <c r="B36" s="32"/>
      <c r="D36" s="118" t="s">
        <v>38</v>
      </c>
      <c r="I36" s="110"/>
      <c r="J36" s="110"/>
      <c r="K36" s="65">
        <f>ROUND(K32+K35,2)</f>
        <v>0</v>
      </c>
      <c r="M36" s="32"/>
    </row>
    <row r="37" spans="2:13" s="1" customFormat="1" ht="6.75" customHeight="1">
      <c r="B37" s="32"/>
      <c r="D37" s="52"/>
      <c r="E37" s="52"/>
      <c r="F37" s="52"/>
      <c r="G37" s="52"/>
      <c r="H37" s="52"/>
      <c r="I37" s="116"/>
      <c r="J37" s="116"/>
      <c r="K37" s="52"/>
      <c r="L37" s="52"/>
      <c r="M37" s="32"/>
    </row>
    <row r="38" spans="2:13" s="1" customFormat="1" ht="14.25" customHeight="1">
      <c r="B38" s="32"/>
      <c r="F38" s="35" t="s">
        <v>40</v>
      </c>
      <c r="I38" s="119" t="s">
        <v>39</v>
      </c>
      <c r="J38" s="110"/>
      <c r="K38" s="35" t="s">
        <v>41</v>
      </c>
      <c r="M38" s="32"/>
    </row>
    <row r="39" spans="2:13" s="1" customFormat="1" ht="14.25" customHeight="1">
      <c r="B39" s="32"/>
      <c r="D39" s="109" t="s">
        <v>42</v>
      </c>
      <c r="E39" s="25" t="s">
        <v>43</v>
      </c>
      <c r="F39" s="117">
        <f>ROUND((SUM(BE107:BE114)+SUM(BE136:BE230)),2)</f>
        <v>0</v>
      </c>
      <c r="I39" s="120">
        <v>0.2</v>
      </c>
      <c r="J39" s="110"/>
      <c r="K39" s="117">
        <f>ROUND(((SUM(BE107:BE114)+SUM(BE136:BE230))*I39),2)</f>
        <v>0</v>
      </c>
      <c r="M39" s="32"/>
    </row>
    <row r="40" spans="2:13" s="1" customFormat="1" ht="14.25" customHeight="1">
      <c r="B40" s="32"/>
      <c r="E40" s="25" t="s">
        <v>44</v>
      </c>
      <c r="F40" s="117">
        <f>ROUND((SUM(BF107:BF114)+SUM(BF136:BF230)),2)</f>
        <v>0</v>
      </c>
      <c r="I40" s="120">
        <v>0.2</v>
      </c>
      <c r="J40" s="110"/>
      <c r="K40" s="117">
        <f>ROUND(((SUM(BF107:BF114)+SUM(BF136:BF230))*I40),2)</f>
        <v>0</v>
      </c>
      <c r="M40" s="32"/>
    </row>
    <row r="41" spans="2:13" s="1" customFormat="1" ht="14.25" customHeight="1" hidden="1">
      <c r="B41" s="32"/>
      <c r="E41" s="25" t="s">
        <v>45</v>
      </c>
      <c r="F41" s="117">
        <f>ROUND((SUM(BG107:BG114)+SUM(BG136:BG230)),2)</f>
        <v>0</v>
      </c>
      <c r="I41" s="120">
        <v>0.2</v>
      </c>
      <c r="J41" s="110"/>
      <c r="K41" s="117">
        <f>0</f>
        <v>0</v>
      </c>
      <c r="M41" s="32"/>
    </row>
    <row r="42" spans="2:13" s="1" customFormat="1" ht="14.25" customHeight="1" hidden="1">
      <c r="B42" s="32"/>
      <c r="E42" s="25" t="s">
        <v>46</v>
      </c>
      <c r="F42" s="117">
        <f>ROUND((SUM(BH107:BH114)+SUM(BH136:BH230)),2)</f>
        <v>0</v>
      </c>
      <c r="I42" s="120">
        <v>0.2</v>
      </c>
      <c r="J42" s="110"/>
      <c r="K42" s="117">
        <f>0</f>
        <v>0</v>
      </c>
      <c r="M42" s="32"/>
    </row>
    <row r="43" spans="2:13" s="1" customFormat="1" ht="14.25" customHeight="1" hidden="1">
      <c r="B43" s="32"/>
      <c r="E43" s="25" t="s">
        <v>47</v>
      </c>
      <c r="F43" s="117">
        <f>ROUND((SUM(BI107:BI114)+SUM(BI136:BI230)),2)</f>
        <v>0</v>
      </c>
      <c r="I43" s="120">
        <v>0</v>
      </c>
      <c r="J43" s="110"/>
      <c r="K43" s="117">
        <f>0</f>
        <v>0</v>
      </c>
      <c r="M43" s="32"/>
    </row>
    <row r="44" spans="2:13" s="1" customFormat="1" ht="6.75" customHeight="1">
      <c r="B44" s="32"/>
      <c r="I44" s="110"/>
      <c r="J44" s="110"/>
      <c r="M44" s="32"/>
    </row>
    <row r="45" spans="2:13" s="1" customFormat="1" ht="24.75" customHeight="1">
      <c r="B45" s="32"/>
      <c r="C45" s="104"/>
      <c r="D45" s="121" t="s">
        <v>48</v>
      </c>
      <c r="E45" s="56"/>
      <c r="F45" s="56"/>
      <c r="G45" s="122" t="s">
        <v>49</v>
      </c>
      <c r="H45" s="123" t="s">
        <v>50</v>
      </c>
      <c r="I45" s="124"/>
      <c r="J45" s="124"/>
      <c r="K45" s="125">
        <f>SUM(K36:K43)</f>
        <v>0</v>
      </c>
      <c r="L45" s="126"/>
      <c r="M45" s="32"/>
    </row>
    <row r="46" spans="2:13" s="1" customFormat="1" ht="14.25" customHeight="1">
      <c r="B46" s="32"/>
      <c r="I46" s="110"/>
      <c r="J46" s="110"/>
      <c r="M46" s="32"/>
    </row>
    <row r="47" spans="2:13" ht="14.25" customHeight="1">
      <c r="B47" s="18"/>
      <c r="M47" s="18"/>
    </row>
    <row r="48" spans="2:13" ht="14.25" customHeight="1">
      <c r="B48" s="18"/>
      <c r="M48" s="18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s="1" customFormat="1" ht="16.5" customHeight="1">
      <c r="B87" s="32"/>
      <c r="E87" s="278" t="s">
        <v>1047</v>
      </c>
      <c r="F87" s="281"/>
      <c r="G87" s="281"/>
      <c r="H87" s="281"/>
      <c r="I87" s="110"/>
      <c r="J87" s="110"/>
      <c r="M87" s="32"/>
    </row>
    <row r="88" spans="2:13" s="1" customFormat="1" ht="12" customHeight="1">
      <c r="B88" s="32"/>
      <c r="C88" s="25" t="s">
        <v>151</v>
      </c>
      <c r="I88" s="110"/>
      <c r="J88" s="110"/>
      <c r="M88" s="32"/>
    </row>
    <row r="89" spans="2:13" s="1" customFormat="1" ht="16.5" customHeight="1">
      <c r="B89" s="32"/>
      <c r="E89" s="239" t="str">
        <f>E11</f>
        <v>07 - Zabránenie presaku spodnej vody do kotolne  - III.etapa</v>
      </c>
      <c r="F89" s="281"/>
      <c r="G89" s="281"/>
      <c r="H89" s="281"/>
      <c r="I89" s="110"/>
      <c r="J89" s="110"/>
      <c r="M89" s="32"/>
    </row>
    <row r="90" spans="2:13" s="1" customFormat="1" ht="6.75" customHeight="1">
      <c r="B90" s="32"/>
      <c r="I90" s="110"/>
      <c r="J90" s="110"/>
      <c r="M90" s="32"/>
    </row>
    <row r="91" spans="2:13" s="1" customFormat="1" ht="12" customHeight="1">
      <c r="B91" s="32"/>
      <c r="C91" s="25" t="s">
        <v>19</v>
      </c>
      <c r="F91" s="23" t="str">
        <f>F14</f>
        <v> </v>
      </c>
      <c r="I91" s="111" t="s">
        <v>21</v>
      </c>
      <c r="J91" s="113" t="str">
        <f>IF(J14="","",J14)</f>
        <v>29. 11. 2018</v>
      </c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42.75" customHeight="1">
      <c r="B93" s="32"/>
      <c r="C93" s="25" t="s">
        <v>23</v>
      </c>
      <c r="F93" s="23" t="str">
        <f>E17</f>
        <v> </v>
      </c>
      <c r="I93" s="111" t="s">
        <v>29</v>
      </c>
      <c r="J93" s="133" t="str">
        <f>E23</f>
        <v>Ján Cirák, Gemerterm-projekcia s.r.o.</v>
      </c>
      <c r="M93" s="32"/>
    </row>
    <row r="94" spans="2:13" s="1" customFormat="1" ht="15" customHeight="1">
      <c r="B94" s="32"/>
      <c r="C94" s="25" t="s">
        <v>27</v>
      </c>
      <c r="F94" s="23" t="str">
        <f>IF(E20="","",E20)</f>
        <v>Vyplň údaj</v>
      </c>
      <c r="I94" s="111" t="s">
        <v>32</v>
      </c>
      <c r="J94" s="133" t="str">
        <f>E26</f>
        <v> </v>
      </c>
      <c r="M94" s="32"/>
    </row>
    <row r="95" spans="2:13" s="1" customFormat="1" ht="9.75" customHeight="1">
      <c r="B95" s="32"/>
      <c r="I95" s="110"/>
      <c r="J95" s="110"/>
      <c r="M95" s="32"/>
    </row>
    <row r="96" spans="2:13" s="1" customFormat="1" ht="29.25" customHeight="1">
      <c r="B96" s="32"/>
      <c r="C96" s="134" t="s">
        <v>157</v>
      </c>
      <c r="D96" s="104"/>
      <c r="E96" s="104"/>
      <c r="F96" s="104"/>
      <c r="G96" s="104"/>
      <c r="H96" s="104"/>
      <c r="I96" s="135" t="s">
        <v>158</v>
      </c>
      <c r="J96" s="135" t="s">
        <v>159</v>
      </c>
      <c r="K96" s="136" t="s">
        <v>160</v>
      </c>
      <c r="L96" s="104"/>
      <c r="M96" s="32"/>
    </row>
    <row r="97" spans="2:13" s="1" customFormat="1" ht="9.75" customHeight="1">
      <c r="B97" s="32"/>
      <c r="I97" s="110"/>
      <c r="J97" s="110"/>
      <c r="M97" s="32"/>
    </row>
    <row r="98" spans="2:47" s="1" customFormat="1" ht="22.5" customHeight="1">
      <c r="B98" s="32"/>
      <c r="C98" s="137" t="s">
        <v>161</v>
      </c>
      <c r="I98" s="138">
        <f aca="true" t="shared" si="0" ref="I98:J100">Q136</f>
        <v>0</v>
      </c>
      <c r="J98" s="138">
        <f t="shared" si="0"/>
        <v>0</v>
      </c>
      <c r="K98" s="65">
        <f>K136</f>
        <v>0</v>
      </c>
      <c r="M98" s="32"/>
      <c r="AU98" s="15" t="s">
        <v>162</v>
      </c>
    </row>
    <row r="99" spans="2:13" s="8" customFormat="1" ht="24.75" customHeight="1">
      <c r="B99" s="139"/>
      <c r="D99" s="140" t="s">
        <v>163</v>
      </c>
      <c r="E99" s="141"/>
      <c r="F99" s="141"/>
      <c r="G99" s="141"/>
      <c r="H99" s="141"/>
      <c r="I99" s="142">
        <f t="shared" si="0"/>
        <v>0</v>
      </c>
      <c r="J99" s="142">
        <f t="shared" si="0"/>
        <v>0</v>
      </c>
      <c r="K99" s="143">
        <f>K137</f>
        <v>0</v>
      </c>
      <c r="M99" s="139"/>
    </row>
    <row r="100" spans="2:13" s="9" customFormat="1" ht="19.5" customHeight="1">
      <c r="B100" s="144"/>
      <c r="D100" s="145" t="s">
        <v>272</v>
      </c>
      <c r="E100" s="146"/>
      <c r="F100" s="146"/>
      <c r="G100" s="146"/>
      <c r="H100" s="146"/>
      <c r="I100" s="147">
        <f t="shared" si="0"/>
        <v>0</v>
      </c>
      <c r="J100" s="147">
        <f t="shared" si="0"/>
        <v>0</v>
      </c>
      <c r="K100" s="148">
        <f>K138</f>
        <v>0</v>
      </c>
      <c r="M100" s="144"/>
    </row>
    <row r="101" spans="2:13" s="9" customFormat="1" ht="19.5" customHeight="1">
      <c r="B101" s="144"/>
      <c r="D101" s="145" t="s">
        <v>164</v>
      </c>
      <c r="E101" s="146"/>
      <c r="F101" s="146"/>
      <c r="G101" s="146"/>
      <c r="H101" s="146"/>
      <c r="I101" s="147">
        <f>Q178</f>
        <v>0</v>
      </c>
      <c r="J101" s="147">
        <f>R178</f>
        <v>0</v>
      </c>
      <c r="K101" s="148">
        <f>K178</f>
        <v>0</v>
      </c>
      <c r="M101" s="144"/>
    </row>
    <row r="102" spans="2:13" s="9" customFormat="1" ht="19.5" customHeight="1">
      <c r="B102" s="144"/>
      <c r="D102" s="145" t="s">
        <v>1585</v>
      </c>
      <c r="E102" s="146"/>
      <c r="F102" s="146"/>
      <c r="G102" s="146"/>
      <c r="H102" s="146"/>
      <c r="I102" s="147">
        <f>Q208</f>
        <v>0</v>
      </c>
      <c r="J102" s="147">
        <f>R208</f>
        <v>0</v>
      </c>
      <c r="K102" s="148">
        <f>K208</f>
        <v>0</v>
      </c>
      <c r="M102" s="144"/>
    </row>
    <row r="103" spans="2:13" s="8" customFormat="1" ht="24.75" customHeight="1">
      <c r="B103" s="139"/>
      <c r="D103" s="140" t="s">
        <v>165</v>
      </c>
      <c r="E103" s="141"/>
      <c r="F103" s="141"/>
      <c r="G103" s="141"/>
      <c r="H103" s="141"/>
      <c r="I103" s="142">
        <f>Q210</f>
        <v>0</v>
      </c>
      <c r="J103" s="142">
        <f>R210</f>
        <v>0</v>
      </c>
      <c r="K103" s="143">
        <f>K210</f>
        <v>0</v>
      </c>
      <c r="M103" s="139"/>
    </row>
    <row r="104" spans="2:13" s="9" customFormat="1" ht="19.5" customHeight="1">
      <c r="B104" s="144"/>
      <c r="D104" s="145" t="s">
        <v>275</v>
      </c>
      <c r="E104" s="146"/>
      <c r="F104" s="146"/>
      <c r="G104" s="146"/>
      <c r="H104" s="146"/>
      <c r="I104" s="147">
        <f>Q211</f>
        <v>0</v>
      </c>
      <c r="J104" s="147">
        <f>R211</f>
        <v>0</v>
      </c>
      <c r="K104" s="148">
        <f>K211</f>
        <v>0</v>
      </c>
      <c r="M104" s="144"/>
    </row>
    <row r="105" spans="2:13" s="1" customFormat="1" ht="21.75" customHeight="1">
      <c r="B105" s="32"/>
      <c r="I105" s="110"/>
      <c r="J105" s="110"/>
      <c r="M105" s="32"/>
    </row>
    <row r="106" spans="2:13" s="1" customFormat="1" ht="6.75" customHeight="1">
      <c r="B106" s="32"/>
      <c r="I106" s="110"/>
      <c r="J106" s="110"/>
      <c r="M106" s="32"/>
    </row>
    <row r="107" spans="2:15" s="1" customFormat="1" ht="29.25" customHeight="1">
      <c r="B107" s="32"/>
      <c r="C107" s="137" t="s">
        <v>169</v>
      </c>
      <c r="I107" s="110"/>
      <c r="J107" s="110"/>
      <c r="K107" s="149">
        <f>ROUND(K108+K109+K110+K111+K112+K113,2)</f>
        <v>0</v>
      </c>
      <c r="M107" s="32"/>
      <c r="O107" s="150" t="s">
        <v>42</v>
      </c>
    </row>
    <row r="108" spans="2:65" s="1" customFormat="1" ht="18" customHeight="1">
      <c r="B108" s="151"/>
      <c r="C108" s="110"/>
      <c r="D108" s="272" t="s">
        <v>170</v>
      </c>
      <c r="E108" s="277"/>
      <c r="F108" s="277"/>
      <c r="G108" s="110"/>
      <c r="H108" s="110"/>
      <c r="I108" s="110"/>
      <c r="J108" s="110"/>
      <c r="K108" s="97">
        <v>0</v>
      </c>
      <c r="L108" s="110"/>
      <c r="M108" s="151"/>
      <c r="N108" s="110"/>
      <c r="O108" s="153" t="s">
        <v>44</v>
      </c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54" t="s">
        <v>171</v>
      </c>
      <c r="AZ108" s="110"/>
      <c r="BA108" s="110"/>
      <c r="BB108" s="110"/>
      <c r="BC108" s="110"/>
      <c r="BD108" s="110"/>
      <c r="BE108" s="155">
        <f aca="true" t="shared" si="1" ref="BE108:BE113">IF(O108="základná",K108,0)</f>
        <v>0</v>
      </c>
      <c r="BF108" s="155">
        <f aca="true" t="shared" si="2" ref="BF108:BF113">IF(O108="znížená",K108,0)</f>
        <v>0</v>
      </c>
      <c r="BG108" s="155">
        <f aca="true" t="shared" si="3" ref="BG108:BG113">IF(O108="zákl. prenesená",K108,0)</f>
        <v>0</v>
      </c>
      <c r="BH108" s="155">
        <f aca="true" t="shared" si="4" ref="BH108:BH113">IF(O108="zníž. prenesená",K108,0)</f>
        <v>0</v>
      </c>
      <c r="BI108" s="155">
        <f aca="true" t="shared" si="5" ref="BI108:BI113">IF(O108="nulová",K108,0)</f>
        <v>0</v>
      </c>
      <c r="BJ108" s="154" t="s">
        <v>92</v>
      </c>
      <c r="BK108" s="110"/>
      <c r="BL108" s="110"/>
      <c r="BM108" s="110"/>
    </row>
    <row r="109" spans="2:65" s="1" customFormat="1" ht="18" customHeight="1">
      <c r="B109" s="151"/>
      <c r="C109" s="110"/>
      <c r="D109" s="272" t="s">
        <v>172</v>
      </c>
      <c r="E109" s="277"/>
      <c r="F109" s="277"/>
      <c r="G109" s="110"/>
      <c r="H109" s="110"/>
      <c r="I109" s="110"/>
      <c r="J109" s="110"/>
      <c r="K109" s="97">
        <v>0</v>
      </c>
      <c r="L109" s="110"/>
      <c r="M109" s="151"/>
      <c r="N109" s="110"/>
      <c r="O109" s="153" t="s">
        <v>44</v>
      </c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54" t="s">
        <v>171</v>
      </c>
      <c r="AZ109" s="110"/>
      <c r="BA109" s="110"/>
      <c r="BB109" s="110"/>
      <c r="BC109" s="110"/>
      <c r="BD109" s="110"/>
      <c r="BE109" s="155">
        <f t="shared" si="1"/>
        <v>0</v>
      </c>
      <c r="BF109" s="155">
        <f t="shared" si="2"/>
        <v>0</v>
      </c>
      <c r="BG109" s="155">
        <f t="shared" si="3"/>
        <v>0</v>
      </c>
      <c r="BH109" s="155">
        <f t="shared" si="4"/>
        <v>0</v>
      </c>
      <c r="BI109" s="155">
        <f t="shared" si="5"/>
        <v>0</v>
      </c>
      <c r="BJ109" s="154" t="s">
        <v>92</v>
      </c>
      <c r="BK109" s="110"/>
      <c r="BL109" s="110"/>
      <c r="BM109" s="110"/>
    </row>
    <row r="110" spans="2:65" s="1" customFormat="1" ht="18" customHeight="1">
      <c r="B110" s="151"/>
      <c r="C110" s="110"/>
      <c r="D110" s="272" t="s">
        <v>173</v>
      </c>
      <c r="E110" s="277"/>
      <c r="F110" s="277"/>
      <c r="G110" s="110"/>
      <c r="H110" s="110"/>
      <c r="I110" s="110"/>
      <c r="J110" s="110"/>
      <c r="K110" s="97">
        <v>0</v>
      </c>
      <c r="L110" s="110"/>
      <c r="M110" s="151"/>
      <c r="N110" s="110"/>
      <c r="O110" s="153" t="s">
        <v>44</v>
      </c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54" t="s">
        <v>171</v>
      </c>
      <c r="AZ110" s="110"/>
      <c r="BA110" s="110"/>
      <c r="BB110" s="110"/>
      <c r="BC110" s="110"/>
      <c r="BD110" s="110"/>
      <c r="BE110" s="155">
        <f t="shared" si="1"/>
        <v>0</v>
      </c>
      <c r="BF110" s="155">
        <f t="shared" si="2"/>
        <v>0</v>
      </c>
      <c r="BG110" s="155">
        <f t="shared" si="3"/>
        <v>0</v>
      </c>
      <c r="BH110" s="155">
        <f t="shared" si="4"/>
        <v>0</v>
      </c>
      <c r="BI110" s="155">
        <f t="shared" si="5"/>
        <v>0</v>
      </c>
      <c r="BJ110" s="154" t="s">
        <v>92</v>
      </c>
      <c r="BK110" s="110"/>
      <c r="BL110" s="110"/>
      <c r="BM110" s="110"/>
    </row>
    <row r="111" spans="2:65" s="1" customFormat="1" ht="18" customHeight="1">
      <c r="B111" s="151"/>
      <c r="C111" s="110"/>
      <c r="D111" s="272" t="s">
        <v>174</v>
      </c>
      <c r="E111" s="277"/>
      <c r="F111" s="277"/>
      <c r="G111" s="110"/>
      <c r="H111" s="110"/>
      <c r="I111" s="110"/>
      <c r="J111" s="110"/>
      <c r="K111" s="97">
        <v>0</v>
      </c>
      <c r="L111" s="110"/>
      <c r="M111" s="151"/>
      <c r="N111" s="110"/>
      <c r="O111" s="153" t="s">
        <v>44</v>
      </c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54" t="s">
        <v>171</v>
      </c>
      <c r="AZ111" s="110"/>
      <c r="BA111" s="110"/>
      <c r="BB111" s="110"/>
      <c r="BC111" s="110"/>
      <c r="BD111" s="110"/>
      <c r="BE111" s="155">
        <f t="shared" si="1"/>
        <v>0</v>
      </c>
      <c r="BF111" s="155">
        <f t="shared" si="2"/>
        <v>0</v>
      </c>
      <c r="BG111" s="155">
        <f t="shared" si="3"/>
        <v>0</v>
      </c>
      <c r="BH111" s="155">
        <f t="shared" si="4"/>
        <v>0</v>
      </c>
      <c r="BI111" s="155">
        <f t="shared" si="5"/>
        <v>0</v>
      </c>
      <c r="BJ111" s="154" t="s">
        <v>92</v>
      </c>
      <c r="BK111" s="110"/>
      <c r="BL111" s="110"/>
      <c r="BM111" s="110"/>
    </row>
    <row r="112" spans="2:65" s="1" customFormat="1" ht="18" customHeight="1">
      <c r="B112" s="151"/>
      <c r="C112" s="110"/>
      <c r="D112" s="272" t="s">
        <v>175</v>
      </c>
      <c r="E112" s="277"/>
      <c r="F112" s="277"/>
      <c r="G112" s="110"/>
      <c r="H112" s="110"/>
      <c r="I112" s="110"/>
      <c r="J112" s="110"/>
      <c r="K112" s="97">
        <v>0</v>
      </c>
      <c r="L112" s="110"/>
      <c r="M112" s="151"/>
      <c r="N112" s="110"/>
      <c r="O112" s="153" t="s">
        <v>44</v>
      </c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54" t="s">
        <v>171</v>
      </c>
      <c r="AZ112" s="110"/>
      <c r="BA112" s="110"/>
      <c r="BB112" s="110"/>
      <c r="BC112" s="110"/>
      <c r="BD112" s="110"/>
      <c r="BE112" s="155">
        <f t="shared" si="1"/>
        <v>0</v>
      </c>
      <c r="BF112" s="155">
        <f t="shared" si="2"/>
        <v>0</v>
      </c>
      <c r="BG112" s="155">
        <f t="shared" si="3"/>
        <v>0</v>
      </c>
      <c r="BH112" s="155">
        <f t="shared" si="4"/>
        <v>0</v>
      </c>
      <c r="BI112" s="155">
        <f t="shared" si="5"/>
        <v>0</v>
      </c>
      <c r="BJ112" s="154" t="s">
        <v>92</v>
      </c>
      <c r="BK112" s="110"/>
      <c r="BL112" s="110"/>
      <c r="BM112" s="110"/>
    </row>
    <row r="113" spans="2:65" s="1" customFormat="1" ht="18" customHeight="1">
      <c r="B113" s="151"/>
      <c r="C113" s="110"/>
      <c r="D113" s="152" t="s">
        <v>176</v>
      </c>
      <c r="E113" s="110"/>
      <c r="F113" s="110"/>
      <c r="G113" s="110"/>
      <c r="H113" s="110"/>
      <c r="I113" s="110"/>
      <c r="J113" s="110"/>
      <c r="K113" s="97">
        <f>ROUND(K32*T113,2)</f>
        <v>0</v>
      </c>
      <c r="L113" s="110"/>
      <c r="M113" s="151"/>
      <c r="N113" s="110"/>
      <c r="O113" s="153" t="s">
        <v>44</v>
      </c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54" t="s">
        <v>177</v>
      </c>
      <c r="AZ113" s="110"/>
      <c r="BA113" s="110"/>
      <c r="BB113" s="110"/>
      <c r="BC113" s="110"/>
      <c r="BD113" s="110"/>
      <c r="BE113" s="155">
        <f t="shared" si="1"/>
        <v>0</v>
      </c>
      <c r="BF113" s="155">
        <f t="shared" si="2"/>
        <v>0</v>
      </c>
      <c r="BG113" s="155">
        <f t="shared" si="3"/>
        <v>0</v>
      </c>
      <c r="BH113" s="155">
        <f t="shared" si="4"/>
        <v>0</v>
      </c>
      <c r="BI113" s="155">
        <f t="shared" si="5"/>
        <v>0</v>
      </c>
      <c r="BJ113" s="154" t="s">
        <v>92</v>
      </c>
      <c r="BK113" s="110"/>
      <c r="BL113" s="110"/>
      <c r="BM113" s="110"/>
    </row>
    <row r="114" spans="2:13" s="1" customFormat="1" ht="11.25">
      <c r="B114" s="32"/>
      <c r="I114" s="110"/>
      <c r="J114" s="110"/>
      <c r="M114" s="32"/>
    </row>
    <row r="115" spans="2:13" s="1" customFormat="1" ht="29.25" customHeight="1">
      <c r="B115" s="32"/>
      <c r="C115" s="103" t="s">
        <v>147</v>
      </c>
      <c r="D115" s="104"/>
      <c r="E115" s="104"/>
      <c r="F115" s="104"/>
      <c r="G115" s="104"/>
      <c r="H115" s="104"/>
      <c r="I115" s="156"/>
      <c r="J115" s="156"/>
      <c r="K115" s="105">
        <f>ROUND(K98+K107,2)</f>
        <v>0</v>
      </c>
      <c r="L115" s="104"/>
      <c r="M115" s="32"/>
    </row>
    <row r="116" spans="2:13" s="1" customFormat="1" ht="6.75" customHeight="1">
      <c r="B116" s="44"/>
      <c r="C116" s="45"/>
      <c r="D116" s="45"/>
      <c r="E116" s="45"/>
      <c r="F116" s="45"/>
      <c r="G116" s="45"/>
      <c r="H116" s="45"/>
      <c r="I116" s="131"/>
      <c r="J116" s="131"/>
      <c r="K116" s="45"/>
      <c r="L116" s="45"/>
      <c r="M116" s="32"/>
    </row>
    <row r="120" spans="2:13" s="1" customFormat="1" ht="6.75" customHeight="1">
      <c r="B120" s="46"/>
      <c r="C120" s="47"/>
      <c r="D120" s="47"/>
      <c r="E120" s="47"/>
      <c r="F120" s="47"/>
      <c r="G120" s="47"/>
      <c r="H120" s="47"/>
      <c r="I120" s="132"/>
      <c r="J120" s="132"/>
      <c r="K120" s="47"/>
      <c r="L120" s="47"/>
      <c r="M120" s="32"/>
    </row>
    <row r="121" spans="2:13" s="1" customFormat="1" ht="24.75" customHeight="1">
      <c r="B121" s="32"/>
      <c r="C121" s="19" t="s">
        <v>178</v>
      </c>
      <c r="I121" s="110"/>
      <c r="J121" s="110"/>
      <c r="M121" s="32"/>
    </row>
    <row r="122" spans="2:13" s="1" customFormat="1" ht="6.75" customHeight="1">
      <c r="B122" s="32"/>
      <c r="I122" s="110"/>
      <c r="J122" s="110"/>
      <c r="M122" s="32"/>
    </row>
    <row r="123" spans="2:13" s="1" customFormat="1" ht="12" customHeight="1">
      <c r="B123" s="32"/>
      <c r="C123" s="25" t="s">
        <v>15</v>
      </c>
      <c r="I123" s="110"/>
      <c r="J123" s="110"/>
      <c r="M123" s="32"/>
    </row>
    <row r="124" spans="2:13" s="1" customFormat="1" ht="16.5" customHeight="1">
      <c r="B124" s="32"/>
      <c r="E124" s="278" t="str">
        <f>E7</f>
        <v>Obchodná akadémia R. Sobota – rekonštrukcia vykurovacieho systému</v>
      </c>
      <c r="F124" s="279"/>
      <c r="G124" s="279"/>
      <c r="H124" s="279"/>
      <c r="I124" s="110"/>
      <c r="J124" s="110"/>
      <c r="M124" s="32"/>
    </row>
    <row r="125" spans="2:13" ht="12" customHeight="1">
      <c r="B125" s="18"/>
      <c r="C125" s="25" t="s">
        <v>149</v>
      </c>
      <c r="M125" s="18"/>
    </row>
    <row r="126" spans="2:13" s="1" customFormat="1" ht="16.5" customHeight="1">
      <c r="B126" s="32"/>
      <c r="E126" s="278" t="s">
        <v>1047</v>
      </c>
      <c r="F126" s="281"/>
      <c r="G126" s="281"/>
      <c r="H126" s="281"/>
      <c r="I126" s="110"/>
      <c r="J126" s="110"/>
      <c r="M126" s="32"/>
    </row>
    <row r="127" spans="2:13" s="1" customFormat="1" ht="12" customHeight="1">
      <c r="B127" s="32"/>
      <c r="C127" s="25" t="s">
        <v>151</v>
      </c>
      <c r="I127" s="110"/>
      <c r="J127" s="110"/>
      <c r="M127" s="32"/>
    </row>
    <row r="128" spans="2:13" s="1" customFormat="1" ht="16.5" customHeight="1">
      <c r="B128" s="32"/>
      <c r="E128" s="239" t="str">
        <f>E11</f>
        <v>07 - Zabránenie presaku spodnej vody do kotolne  - III.etapa</v>
      </c>
      <c r="F128" s="281"/>
      <c r="G128" s="281"/>
      <c r="H128" s="281"/>
      <c r="I128" s="110"/>
      <c r="J128" s="110"/>
      <c r="M128" s="32"/>
    </row>
    <row r="129" spans="2:13" s="1" customFormat="1" ht="6.75" customHeight="1">
      <c r="B129" s="32"/>
      <c r="I129" s="110"/>
      <c r="J129" s="110"/>
      <c r="M129" s="32"/>
    </row>
    <row r="130" spans="2:13" s="1" customFormat="1" ht="12" customHeight="1">
      <c r="B130" s="32"/>
      <c r="C130" s="25" t="s">
        <v>19</v>
      </c>
      <c r="F130" s="23" t="str">
        <f>F14</f>
        <v> </v>
      </c>
      <c r="I130" s="111" t="s">
        <v>21</v>
      </c>
      <c r="J130" s="113" t="str">
        <f>IF(J14="","",J14)</f>
        <v>29. 11. 2018</v>
      </c>
      <c r="M130" s="32"/>
    </row>
    <row r="131" spans="2:13" s="1" customFormat="1" ht="6.75" customHeight="1">
      <c r="B131" s="32"/>
      <c r="I131" s="110"/>
      <c r="J131" s="110"/>
      <c r="M131" s="32"/>
    </row>
    <row r="132" spans="2:13" s="1" customFormat="1" ht="42.75" customHeight="1">
      <c r="B132" s="32"/>
      <c r="C132" s="25" t="s">
        <v>23</v>
      </c>
      <c r="F132" s="23" t="str">
        <f>E17</f>
        <v> </v>
      </c>
      <c r="I132" s="111" t="s">
        <v>29</v>
      </c>
      <c r="J132" s="133" t="str">
        <f>E23</f>
        <v>Ján Cirák, Gemerterm-projekcia s.r.o.</v>
      </c>
      <c r="M132" s="32"/>
    </row>
    <row r="133" spans="2:13" s="1" customFormat="1" ht="15" customHeight="1">
      <c r="B133" s="32"/>
      <c r="C133" s="25" t="s">
        <v>27</v>
      </c>
      <c r="F133" s="23" t="str">
        <f>IF(E20="","",E20)</f>
        <v>Vyplň údaj</v>
      </c>
      <c r="I133" s="111" t="s">
        <v>32</v>
      </c>
      <c r="J133" s="133" t="str">
        <f>E26</f>
        <v> </v>
      </c>
      <c r="M133" s="32"/>
    </row>
    <row r="134" spans="2:13" s="1" customFormat="1" ht="9.75" customHeight="1">
      <c r="B134" s="32"/>
      <c r="I134" s="110"/>
      <c r="J134" s="110"/>
      <c r="M134" s="32"/>
    </row>
    <row r="135" spans="2:24" s="10" customFormat="1" ht="29.25" customHeight="1">
      <c r="B135" s="157"/>
      <c r="C135" s="158" t="s">
        <v>179</v>
      </c>
      <c r="D135" s="159" t="s">
        <v>63</v>
      </c>
      <c r="E135" s="159" t="s">
        <v>59</v>
      </c>
      <c r="F135" s="159" t="s">
        <v>60</v>
      </c>
      <c r="G135" s="159" t="s">
        <v>180</v>
      </c>
      <c r="H135" s="159" t="s">
        <v>181</v>
      </c>
      <c r="I135" s="160" t="s">
        <v>182</v>
      </c>
      <c r="J135" s="160" t="s">
        <v>183</v>
      </c>
      <c r="K135" s="161" t="s">
        <v>160</v>
      </c>
      <c r="L135" s="162" t="s">
        <v>184</v>
      </c>
      <c r="M135" s="157"/>
      <c r="N135" s="58" t="s">
        <v>1</v>
      </c>
      <c r="O135" s="59" t="s">
        <v>42</v>
      </c>
      <c r="P135" s="59" t="s">
        <v>185</v>
      </c>
      <c r="Q135" s="59" t="s">
        <v>186</v>
      </c>
      <c r="R135" s="59" t="s">
        <v>187</v>
      </c>
      <c r="S135" s="59" t="s">
        <v>188</v>
      </c>
      <c r="T135" s="59" t="s">
        <v>189</v>
      </c>
      <c r="U135" s="59" t="s">
        <v>190</v>
      </c>
      <c r="V135" s="59" t="s">
        <v>191</v>
      </c>
      <c r="W135" s="59" t="s">
        <v>192</v>
      </c>
      <c r="X135" s="60" t="s">
        <v>193</v>
      </c>
    </row>
    <row r="136" spans="2:63" s="1" customFormat="1" ht="22.5" customHeight="1">
      <c r="B136" s="32"/>
      <c r="C136" s="63" t="s">
        <v>155</v>
      </c>
      <c r="I136" s="110"/>
      <c r="J136" s="110"/>
      <c r="K136" s="163">
        <f>BK136</f>
        <v>0</v>
      </c>
      <c r="M136" s="32"/>
      <c r="N136" s="61"/>
      <c r="O136" s="52"/>
      <c r="P136" s="52"/>
      <c r="Q136" s="164">
        <f>Q137+Q210</f>
        <v>0</v>
      </c>
      <c r="R136" s="164">
        <f>R137+R210</f>
        <v>0</v>
      </c>
      <c r="S136" s="52"/>
      <c r="T136" s="165">
        <f>T137+T210</f>
        <v>0</v>
      </c>
      <c r="U136" s="52"/>
      <c r="V136" s="165">
        <f>V137+V210</f>
        <v>4.435509229999999</v>
      </c>
      <c r="W136" s="52"/>
      <c r="X136" s="166">
        <f>X137+X210</f>
        <v>0</v>
      </c>
      <c r="AT136" s="15" t="s">
        <v>79</v>
      </c>
      <c r="AU136" s="15" t="s">
        <v>162</v>
      </c>
      <c r="BK136" s="167">
        <f>BK137+BK210</f>
        <v>0</v>
      </c>
    </row>
    <row r="137" spans="2:63" s="11" customFormat="1" ht="25.5" customHeight="1">
      <c r="B137" s="168"/>
      <c r="D137" s="169" t="s">
        <v>79</v>
      </c>
      <c r="E137" s="170" t="s">
        <v>194</v>
      </c>
      <c r="F137" s="170" t="s">
        <v>195</v>
      </c>
      <c r="I137" s="171"/>
      <c r="J137" s="171"/>
      <c r="K137" s="172">
        <f>BK137</f>
        <v>0</v>
      </c>
      <c r="M137" s="168"/>
      <c r="N137" s="173"/>
      <c r="O137" s="174"/>
      <c r="P137" s="174"/>
      <c r="Q137" s="175">
        <f>Q138+Q178+Q208</f>
        <v>0</v>
      </c>
      <c r="R137" s="175">
        <f>R138+R178+R208</f>
        <v>0</v>
      </c>
      <c r="S137" s="174"/>
      <c r="T137" s="176">
        <f>T138+T178+T208</f>
        <v>0</v>
      </c>
      <c r="U137" s="174"/>
      <c r="V137" s="176">
        <f>V138+V178+V208</f>
        <v>4.21625497</v>
      </c>
      <c r="W137" s="174"/>
      <c r="X137" s="177">
        <f>X138+X178+X208</f>
        <v>0</v>
      </c>
      <c r="AR137" s="169" t="s">
        <v>87</v>
      </c>
      <c r="AT137" s="178" t="s">
        <v>79</v>
      </c>
      <c r="AU137" s="178" t="s">
        <v>80</v>
      </c>
      <c r="AY137" s="169" t="s">
        <v>196</v>
      </c>
      <c r="BK137" s="179">
        <f>BK138+BK178+BK208</f>
        <v>0</v>
      </c>
    </row>
    <row r="138" spans="2:63" s="11" customFormat="1" ht="22.5" customHeight="1">
      <c r="B138" s="168"/>
      <c r="D138" s="169" t="s">
        <v>79</v>
      </c>
      <c r="E138" s="180" t="s">
        <v>228</v>
      </c>
      <c r="F138" s="180" t="s">
        <v>278</v>
      </c>
      <c r="I138" s="171"/>
      <c r="J138" s="171"/>
      <c r="K138" s="181">
        <f>BK138</f>
        <v>0</v>
      </c>
      <c r="M138" s="168"/>
      <c r="N138" s="173"/>
      <c r="O138" s="174"/>
      <c r="P138" s="174"/>
      <c r="Q138" s="175">
        <f>SUM(Q139:Q177)</f>
        <v>0</v>
      </c>
      <c r="R138" s="175">
        <f>SUM(R139:R177)</f>
        <v>0</v>
      </c>
      <c r="S138" s="174"/>
      <c r="T138" s="176">
        <f>SUM(T139:T177)</f>
        <v>0</v>
      </c>
      <c r="U138" s="174"/>
      <c r="V138" s="176">
        <f>SUM(V139:V177)</f>
        <v>4.21625497</v>
      </c>
      <c r="W138" s="174"/>
      <c r="X138" s="177">
        <f>SUM(X139:X177)</f>
        <v>0</v>
      </c>
      <c r="AR138" s="169" t="s">
        <v>87</v>
      </c>
      <c r="AT138" s="178" t="s">
        <v>79</v>
      </c>
      <c r="AU138" s="178" t="s">
        <v>87</v>
      </c>
      <c r="AY138" s="169" t="s">
        <v>196</v>
      </c>
      <c r="BK138" s="179">
        <f>SUM(BK139:BK177)</f>
        <v>0</v>
      </c>
    </row>
    <row r="139" spans="2:65" s="1" customFormat="1" ht="24" customHeight="1">
      <c r="B139" s="151"/>
      <c r="C139" s="182" t="s">
        <v>87</v>
      </c>
      <c r="D139" s="182" t="s">
        <v>199</v>
      </c>
      <c r="E139" s="183" t="s">
        <v>1680</v>
      </c>
      <c r="F139" s="184" t="s">
        <v>1681</v>
      </c>
      <c r="G139" s="185" t="s">
        <v>569</v>
      </c>
      <c r="H139" s="186">
        <v>101.77</v>
      </c>
      <c r="I139" s="187"/>
      <c r="J139" s="187"/>
      <c r="K139" s="186">
        <f>ROUND(P139*H139,3)</f>
        <v>0</v>
      </c>
      <c r="L139" s="184" t="s">
        <v>1</v>
      </c>
      <c r="M139" s="32"/>
      <c r="N139" s="188" t="s">
        <v>1</v>
      </c>
      <c r="O139" s="189" t="s">
        <v>44</v>
      </c>
      <c r="P139" s="190">
        <f>I139+J139</f>
        <v>0</v>
      </c>
      <c r="Q139" s="190">
        <f>ROUND(I139*H139,3)</f>
        <v>0</v>
      </c>
      <c r="R139" s="190">
        <f>ROUND(J139*H139,3)</f>
        <v>0</v>
      </c>
      <c r="S139" s="54"/>
      <c r="T139" s="191">
        <f>S139*H139</f>
        <v>0</v>
      </c>
      <c r="U139" s="191">
        <v>0.0004</v>
      </c>
      <c r="V139" s="191">
        <f>U139*H139</f>
        <v>0.040708</v>
      </c>
      <c r="W139" s="191">
        <v>0</v>
      </c>
      <c r="X139" s="192">
        <f>W139*H139</f>
        <v>0</v>
      </c>
      <c r="AR139" s="193" t="s">
        <v>203</v>
      </c>
      <c r="AT139" s="193" t="s">
        <v>199</v>
      </c>
      <c r="AU139" s="193" t="s">
        <v>92</v>
      </c>
      <c r="AY139" s="15" t="s">
        <v>196</v>
      </c>
      <c r="BE139" s="100">
        <f>IF(O139="základná",K139,0)</f>
        <v>0</v>
      </c>
      <c r="BF139" s="100">
        <f>IF(O139="znížená",K139,0)</f>
        <v>0</v>
      </c>
      <c r="BG139" s="100">
        <f>IF(O139="zákl. prenesená",K139,0)</f>
        <v>0</v>
      </c>
      <c r="BH139" s="100">
        <f>IF(O139="zníž. prenesená",K139,0)</f>
        <v>0</v>
      </c>
      <c r="BI139" s="100">
        <f>IF(O139="nulová",K139,0)</f>
        <v>0</v>
      </c>
      <c r="BJ139" s="15" t="s">
        <v>92</v>
      </c>
      <c r="BK139" s="194">
        <f>ROUND(P139*H139,3)</f>
        <v>0</v>
      </c>
      <c r="BL139" s="15" t="s">
        <v>203</v>
      </c>
      <c r="BM139" s="193" t="s">
        <v>92</v>
      </c>
    </row>
    <row r="140" spans="2:51" s="12" customFormat="1" ht="11.25">
      <c r="B140" s="195"/>
      <c r="D140" s="196" t="s">
        <v>208</v>
      </c>
      <c r="E140" s="203" t="s">
        <v>1</v>
      </c>
      <c r="F140" s="197" t="s">
        <v>1682</v>
      </c>
      <c r="H140" s="198">
        <v>35.17</v>
      </c>
      <c r="I140" s="199"/>
      <c r="J140" s="199"/>
      <c r="M140" s="195"/>
      <c r="N140" s="200"/>
      <c r="O140" s="201"/>
      <c r="P140" s="201"/>
      <c r="Q140" s="201"/>
      <c r="R140" s="201"/>
      <c r="S140" s="201"/>
      <c r="T140" s="201"/>
      <c r="U140" s="201"/>
      <c r="V140" s="201"/>
      <c r="W140" s="201"/>
      <c r="X140" s="202"/>
      <c r="AT140" s="203" t="s">
        <v>208</v>
      </c>
      <c r="AU140" s="203" t="s">
        <v>92</v>
      </c>
      <c r="AV140" s="12" t="s">
        <v>92</v>
      </c>
      <c r="AW140" s="12" t="s">
        <v>4</v>
      </c>
      <c r="AX140" s="12" t="s">
        <v>80</v>
      </c>
      <c r="AY140" s="203" t="s">
        <v>196</v>
      </c>
    </row>
    <row r="141" spans="2:51" s="12" customFormat="1" ht="11.25">
      <c r="B141" s="195"/>
      <c r="D141" s="196" t="s">
        <v>208</v>
      </c>
      <c r="E141" s="203" t="s">
        <v>1</v>
      </c>
      <c r="F141" s="197" t="s">
        <v>1683</v>
      </c>
      <c r="H141" s="198">
        <v>66.6</v>
      </c>
      <c r="I141" s="199"/>
      <c r="J141" s="199"/>
      <c r="M141" s="195"/>
      <c r="N141" s="200"/>
      <c r="O141" s="201"/>
      <c r="P141" s="201"/>
      <c r="Q141" s="201"/>
      <c r="R141" s="201"/>
      <c r="S141" s="201"/>
      <c r="T141" s="201"/>
      <c r="U141" s="201"/>
      <c r="V141" s="201"/>
      <c r="W141" s="201"/>
      <c r="X141" s="202"/>
      <c r="AT141" s="203" t="s">
        <v>208</v>
      </c>
      <c r="AU141" s="203" t="s">
        <v>92</v>
      </c>
      <c r="AV141" s="12" t="s">
        <v>92</v>
      </c>
      <c r="AW141" s="12" t="s">
        <v>4</v>
      </c>
      <c r="AX141" s="12" t="s">
        <v>80</v>
      </c>
      <c r="AY141" s="203" t="s">
        <v>196</v>
      </c>
    </row>
    <row r="142" spans="2:51" s="13" customFormat="1" ht="11.25">
      <c r="B142" s="219"/>
      <c r="D142" s="196" t="s">
        <v>208</v>
      </c>
      <c r="E142" s="220" t="s">
        <v>1</v>
      </c>
      <c r="F142" s="221" t="s">
        <v>1617</v>
      </c>
      <c r="H142" s="222">
        <v>101.77</v>
      </c>
      <c r="I142" s="223"/>
      <c r="J142" s="223"/>
      <c r="M142" s="219"/>
      <c r="N142" s="224"/>
      <c r="O142" s="225"/>
      <c r="P142" s="225"/>
      <c r="Q142" s="225"/>
      <c r="R142" s="225"/>
      <c r="S142" s="225"/>
      <c r="T142" s="225"/>
      <c r="U142" s="225"/>
      <c r="V142" s="225"/>
      <c r="W142" s="225"/>
      <c r="X142" s="226"/>
      <c r="AT142" s="220" t="s">
        <v>208</v>
      </c>
      <c r="AU142" s="220" t="s">
        <v>92</v>
      </c>
      <c r="AV142" s="13" t="s">
        <v>203</v>
      </c>
      <c r="AW142" s="13" t="s">
        <v>4</v>
      </c>
      <c r="AX142" s="13" t="s">
        <v>87</v>
      </c>
      <c r="AY142" s="220" t="s">
        <v>196</v>
      </c>
    </row>
    <row r="143" spans="2:65" s="1" customFormat="1" ht="24" customHeight="1">
      <c r="B143" s="151"/>
      <c r="C143" s="182" t="s">
        <v>92</v>
      </c>
      <c r="D143" s="182" t="s">
        <v>199</v>
      </c>
      <c r="E143" s="183" t="s">
        <v>1684</v>
      </c>
      <c r="F143" s="184" t="s">
        <v>1685</v>
      </c>
      <c r="G143" s="185" t="s">
        <v>569</v>
      </c>
      <c r="H143" s="186">
        <v>101.77</v>
      </c>
      <c r="I143" s="187"/>
      <c r="J143" s="187"/>
      <c r="K143" s="186">
        <f>ROUND(P143*H143,3)</f>
        <v>0</v>
      </c>
      <c r="L143" s="184" t="s">
        <v>1</v>
      </c>
      <c r="M143" s="32"/>
      <c r="N143" s="188" t="s">
        <v>1</v>
      </c>
      <c r="O143" s="189" t="s">
        <v>44</v>
      </c>
      <c r="P143" s="190">
        <f>I143+J143</f>
        <v>0</v>
      </c>
      <c r="Q143" s="190">
        <f>ROUND(I143*H143,3)</f>
        <v>0</v>
      </c>
      <c r="R143" s="190">
        <f>ROUND(J143*H143,3)</f>
        <v>0</v>
      </c>
      <c r="S143" s="54"/>
      <c r="T143" s="191">
        <f>S143*H143</f>
        <v>0</v>
      </c>
      <c r="U143" s="191">
        <v>7E-05</v>
      </c>
      <c r="V143" s="191">
        <f>U143*H143</f>
        <v>0.007123899999999999</v>
      </c>
      <c r="W143" s="191">
        <v>0</v>
      </c>
      <c r="X143" s="192">
        <f>W143*H143</f>
        <v>0</v>
      </c>
      <c r="AR143" s="193" t="s">
        <v>203</v>
      </c>
      <c r="AT143" s="193" t="s">
        <v>199</v>
      </c>
      <c r="AU143" s="193" t="s">
        <v>92</v>
      </c>
      <c r="AY143" s="15" t="s">
        <v>196</v>
      </c>
      <c r="BE143" s="100">
        <f>IF(O143="základná",K143,0)</f>
        <v>0</v>
      </c>
      <c r="BF143" s="100">
        <f>IF(O143="znížená",K143,0)</f>
        <v>0</v>
      </c>
      <c r="BG143" s="100">
        <f>IF(O143="zákl. prenesená",K143,0)</f>
        <v>0</v>
      </c>
      <c r="BH143" s="100">
        <f>IF(O143="zníž. prenesená",K143,0)</f>
        <v>0</v>
      </c>
      <c r="BI143" s="100">
        <f>IF(O143="nulová",K143,0)</f>
        <v>0</v>
      </c>
      <c r="BJ143" s="15" t="s">
        <v>92</v>
      </c>
      <c r="BK143" s="194">
        <f>ROUND(P143*H143,3)</f>
        <v>0</v>
      </c>
      <c r="BL143" s="15" t="s">
        <v>203</v>
      </c>
      <c r="BM143" s="193" t="s">
        <v>203</v>
      </c>
    </row>
    <row r="144" spans="2:51" s="12" customFormat="1" ht="11.25">
      <c r="B144" s="195"/>
      <c r="D144" s="196" t="s">
        <v>208</v>
      </c>
      <c r="E144" s="203" t="s">
        <v>1</v>
      </c>
      <c r="F144" s="197" t="s">
        <v>1682</v>
      </c>
      <c r="H144" s="198">
        <v>35.17</v>
      </c>
      <c r="I144" s="199"/>
      <c r="J144" s="199"/>
      <c r="M144" s="195"/>
      <c r="N144" s="200"/>
      <c r="O144" s="201"/>
      <c r="P144" s="201"/>
      <c r="Q144" s="201"/>
      <c r="R144" s="201"/>
      <c r="S144" s="201"/>
      <c r="T144" s="201"/>
      <c r="U144" s="201"/>
      <c r="V144" s="201"/>
      <c r="W144" s="201"/>
      <c r="X144" s="202"/>
      <c r="AT144" s="203" t="s">
        <v>208</v>
      </c>
      <c r="AU144" s="203" t="s">
        <v>92</v>
      </c>
      <c r="AV144" s="12" t="s">
        <v>92</v>
      </c>
      <c r="AW144" s="12" t="s">
        <v>4</v>
      </c>
      <c r="AX144" s="12" t="s">
        <v>80</v>
      </c>
      <c r="AY144" s="203" t="s">
        <v>196</v>
      </c>
    </row>
    <row r="145" spans="2:51" s="12" customFormat="1" ht="11.25">
      <c r="B145" s="195"/>
      <c r="D145" s="196" t="s">
        <v>208</v>
      </c>
      <c r="E145" s="203" t="s">
        <v>1</v>
      </c>
      <c r="F145" s="197" t="s">
        <v>1683</v>
      </c>
      <c r="H145" s="198">
        <v>66.6</v>
      </c>
      <c r="I145" s="199"/>
      <c r="J145" s="199"/>
      <c r="M145" s="195"/>
      <c r="N145" s="200"/>
      <c r="O145" s="201"/>
      <c r="P145" s="201"/>
      <c r="Q145" s="201"/>
      <c r="R145" s="201"/>
      <c r="S145" s="201"/>
      <c r="T145" s="201"/>
      <c r="U145" s="201"/>
      <c r="V145" s="201"/>
      <c r="W145" s="201"/>
      <c r="X145" s="202"/>
      <c r="AT145" s="203" t="s">
        <v>208</v>
      </c>
      <c r="AU145" s="203" t="s">
        <v>92</v>
      </c>
      <c r="AV145" s="12" t="s">
        <v>92</v>
      </c>
      <c r="AW145" s="12" t="s">
        <v>4</v>
      </c>
      <c r="AX145" s="12" t="s">
        <v>80</v>
      </c>
      <c r="AY145" s="203" t="s">
        <v>196</v>
      </c>
    </row>
    <row r="146" spans="2:51" s="13" customFormat="1" ht="11.25">
      <c r="B146" s="219"/>
      <c r="D146" s="196" t="s">
        <v>208</v>
      </c>
      <c r="E146" s="220" t="s">
        <v>1</v>
      </c>
      <c r="F146" s="221" t="s">
        <v>1617</v>
      </c>
      <c r="H146" s="222">
        <v>101.77</v>
      </c>
      <c r="I146" s="223"/>
      <c r="J146" s="223"/>
      <c r="M146" s="219"/>
      <c r="N146" s="224"/>
      <c r="O146" s="225"/>
      <c r="P146" s="225"/>
      <c r="Q146" s="225"/>
      <c r="R146" s="225"/>
      <c r="S146" s="225"/>
      <c r="T146" s="225"/>
      <c r="U146" s="225"/>
      <c r="V146" s="225"/>
      <c r="W146" s="225"/>
      <c r="X146" s="226"/>
      <c r="AT146" s="220" t="s">
        <v>208</v>
      </c>
      <c r="AU146" s="220" t="s">
        <v>92</v>
      </c>
      <c r="AV146" s="13" t="s">
        <v>203</v>
      </c>
      <c r="AW146" s="13" t="s">
        <v>4</v>
      </c>
      <c r="AX146" s="13" t="s">
        <v>87</v>
      </c>
      <c r="AY146" s="220" t="s">
        <v>196</v>
      </c>
    </row>
    <row r="147" spans="2:65" s="1" customFormat="1" ht="36" customHeight="1">
      <c r="B147" s="151"/>
      <c r="C147" s="182" t="s">
        <v>97</v>
      </c>
      <c r="D147" s="182" t="s">
        <v>199</v>
      </c>
      <c r="E147" s="183" t="s">
        <v>1686</v>
      </c>
      <c r="F147" s="184" t="s">
        <v>1687</v>
      </c>
      <c r="G147" s="185" t="s">
        <v>569</v>
      </c>
      <c r="H147" s="186">
        <v>101.77</v>
      </c>
      <c r="I147" s="187"/>
      <c r="J147" s="187"/>
      <c r="K147" s="186">
        <f>ROUND(P147*H147,3)</f>
        <v>0</v>
      </c>
      <c r="L147" s="184" t="s">
        <v>1</v>
      </c>
      <c r="M147" s="32"/>
      <c r="N147" s="188" t="s">
        <v>1</v>
      </c>
      <c r="O147" s="189" t="s">
        <v>44</v>
      </c>
      <c r="P147" s="190">
        <f>I147+J147</f>
        <v>0</v>
      </c>
      <c r="Q147" s="190">
        <f>ROUND(I147*H147,3)</f>
        <v>0</v>
      </c>
      <c r="R147" s="190">
        <f>ROUND(J147*H147,3)</f>
        <v>0</v>
      </c>
      <c r="S147" s="54"/>
      <c r="T147" s="191">
        <f>S147*H147</f>
        <v>0</v>
      </c>
      <c r="U147" s="191">
        <v>0.01232</v>
      </c>
      <c r="V147" s="191">
        <f>U147*H147</f>
        <v>1.2538064</v>
      </c>
      <c r="W147" s="191">
        <v>0</v>
      </c>
      <c r="X147" s="192">
        <f>W147*H147</f>
        <v>0</v>
      </c>
      <c r="AR147" s="193" t="s">
        <v>203</v>
      </c>
      <c r="AT147" s="193" t="s">
        <v>199</v>
      </c>
      <c r="AU147" s="193" t="s">
        <v>92</v>
      </c>
      <c r="AY147" s="15" t="s">
        <v>196</v>
      </c>
      <c r="BE147" s="100">
        <f>IF(O147="základná",K147,0)</f>
        <v>0</v>
      </c>
      <c r="BF147" s="100">
        <f>IF(O147="znížená",K147,0)</f>
        <v>0</v>
      </c>
      <c r="BG147" s="100">
        <f>IF(O147="zákl. prenesená",K147,0)</f>
        <v>0</v>
      </c>
      <c r="BH147" s="100">
        <f>IF(O147="zníž. prenesená",K147,0)</f>
        <v>0</v>
      </c>
      <c r="BI147" s="100">
        <f>IF(O147="nulová",K147,0)</f>
        <v>0</v>
      </c>
      <c r="BJ147" s="15" t="s">
        <v>92</v>
      </c>
      <c r="BK147" s="194">
        <f>ROUND(P147*H147,3)</f>
        <v>0</v>
      </c>
      <c r="BL147" s="15" t="s">
        <v>203</v>
      </c>
      <c r="BM147" s="193" t="s">
        <v>228</v>
      </c>
    </row>
    <row r="148" spans="2:51" s="12" customFormat="1" ht="11.25">
      <c r="B148" s="195"/>
      <c r="D148" s="196" t="s">
        <v>208</v>
      </c>
      <c r="E148" s="203" t="s">
        <v>1</v>
      </c>
      <c r="F148" s="197" t="s">
        <v>1682</v>
      </c>
      <c r="H148" s="198">
        <v>35.17</v>
      </c>
      <c r="I148" s="199"/>
      <c r="J148" s="199"/>
      <c r="M148" s="195"/>
      <c r="N148" s="200"/>
      <c r="O148" s="201"/>
      <c r="P148" s="201"/>
      <c r="Q148" s="201"/>
      <c r="R148" s="201"/>
      <c r="S148" s="201"/>
      <c r="T148" s="201"/>
      <c r="U148" s="201"/>
      <c r="V148" s="201"/>
      <c r="W148" s="201"/>
      <c r="X148" s="202"/>
      <c r="AT148" s="203" t="s">
        <v>208</v>
      </c>
      <c r="AU148" s="203" t="s">
        <v>92</v>
      </c>
      <c r="AV148" s="12" t="s">
        <v>92</v>
      </c>
      <c r="AW148" s="12" t="s">
        <v>4</v>
      </c>
      <c r="AX148" s="12" t="s">
        <v>80</v>
      </c>
      <c r="AY148" s="203" t="s">
        <v>196</v>
      </c>
    </row>
    <row r="149" spans="2:51" s="12" customFormat="1" ht="11.25">
      <c r="B149" s="195"/>
      <c r="D149" s="196" t="s">
        <v>208</v>
      </c>
      <c r="E149" s="203" t="s">
        <v>1</v>
      </c>
      <c r="F149" s="197" t="s">
        <v>1683</v>
      </c>
      <c r="H149" s="198">
        <v>66.6</v>
      </c>
      <c r="I149" s="199"/>
      <c r="J149" s="199"/>
      <c r="M149" s="195"/>
      <c r="N149" s="200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  <c r="AT149" s="203" t="s">
        <v>208</v>
      </c>
      <c r="AU149" s="203" t="s">
        <v>92</v>
      </c>
      <c r="AV149" s="12" t="s">
        <v>92</v>
      </c>
      <c r="AW149" s="12" t="s">
        <v>4</v>
      </c>
      <c r="AX149" s="12" t="s">
        <v>80</v>
      </c>
      <c r="AY149" s="203" t="s">
        <v>196</v>
      </c>
    </row>
    <row r="150" spans="2:51" s="13" customFormat="1" ht="11.25">
      <c r="B150" s="219"/>
      <c r="D150" s="196" t="s">
        <v>208</v>
      </c>
      <c r="E150" s="220" t="s">
        <v>1</v>
      </c>
      <c r="F150" s="221" t="s">
        <v>1617</v>
      </c>
      <c r="H150" s="222">
        <v>101.77</v>
      </c>
      <c r="I150" s="223"/>
      <c r="J150" s="223"/>
      <c r="M150" s="219"/>
      <c r="N150" s="224"/>
      <c r="O150" s="225"/>
      <c r="P150" s="225"/>
      <c r="Q150" s="225"/>
      <c r="R150" s="225"/>
      <c r="S150" s="225"/>
      <c r="T150" s="225"/>
      <c r="U150" s="225"/>
      <c r="V150" s="225"/>
      <c r="W150" s="225"/>
      <c r="X150" s="226"/>
      <c r="AT150" s="220" t="s">
        <v>208</v>
      </c>
      <c r="AU150" s="220" t="s">
        <v>92</v>
      </c>
      <c r="AV150" s="13" t="s">
        <v>203</v>
      </c>
      <c r="AW150" s="13" t="s">
        <v>4</v>
      </c>
      <c r="AX150" s="13" t="s">
        <v>87</v>
      </c>
      <c r="AY150" s="220" t="s">
        <v>196</v>
      </c>
    </row>
    <row r="151" spans="2:65" s="1" customFormat="1" ht="24" customHeight="1">
      <c r="B151" s="151"/>
      <c r="C151" s="182" t="s">
        <v>203</v>
      </c>
      <c r="D151" s="182" t="s">
        <v>199</v>
      </c>
      <c r="E151" s="183" t="s">
        <v>1688</v>
      </c>
      <c r="F151" s="184" t="s">
        <v>1689</v>
      </c>
      <c r="G151" s="185" t="s">
        <v>569</v>
      </c>
      <c r="H151" s="186">
        <v>101.77</v>
      </c>
      <c r="I151" s="187"/>
      <c r="J151" s="187"/>
      <c r="K151" s="186">
        <f>ROUND(P151*H151,3)</f>
        <v>0</v>
      </c>
      <c r="L151" s="184" t="s">
        <v>1</v>
      </c>
      <c r="M151" s="32"/>
      <c r="N151" s="188" t="s">
        <v>1</v>
      </c>
      <c r="O151" s="189" t="s">
        <v>44</v>
      </c>
      <c r="P151" s="190">
        <f>I151+J151</f>
        <v>0</v>
      </c>
      <c r="Q151" s="190">
        <f>ROUND(I151*H151,3)</f>
        <v>0</v>
      </c>
      <c r="R151" s="190">
        <f>ROUND(J151*H151,3)</f>
        <v>0</v>
      </c>
      <c r="S151" s="54"/>
      <c r="T151" s="191">
        <f>S151*H151</f>
        <v>0</v>
      </c>
      <c r="U151" s="191">
        <v>0.00495</v>
      </c>
      <c r="V151" s="191">
        <f>U151*H151</f>
        <v>0.5037615</v>
      </c>
      <c r="W151" s="191">
        <v>0</v>
      </c>
      <c r="X151" s="192">
        <f>W151*H151</f>
        <v>0</v>
      </c>
      <c r="AR151" s="193" t="s">
        <v>203</v>
      </c>
      <c r="AT151" s="193" t="s">
        <v>199</v>
      </c>
      <c r="AU151" s="193" t="s">
        <v>92</v>
      </c>
      <c r="AY151" s="15" t="s">
        <v>196</v>
      </c>
      <c r="BE151" s="100">
        <f>IF(O151="základná",K151,0)</f>
        <v>0</v>
      </c>
      <c r="BF151" s="100">
        <f>IF(O151="znížená",K151,0)</f>
        <v>0</v>
      </c>
      <c r="BG151" s="100">
        <f>IF(O151="zákl. prenesená",K151,0)</f>
        <v>0</v>
      </c>
      <c r="BH151" s="100">
        <f>IF(O151="zníž. prenesená",K151,0)</f>
        <v>0</v>
      </c>
      <c r="BI151" s="100">
        <f>IF(O151="nulová",K151,0)</f>
        <v>0</v>
      </c>
      <c r="BJ151" s="15" t="s">
        <v>92</v>
      </c>
      <c r="BK151" s="194">
        <f>ROUND(P151*H151,3)</f>
        <v>0</v>
      </c>
      <c r="BL151" s="15" t="s">
        <v>203</v>
      </c>
      <c r="BM151" s="193" t="s">
        <v>236</v>
      </c>
    </row>
    <row r="152" spans="2:51" s="12" customFormat="1" ht="11.25">
      <c r="B152" s="195"/>
      <c r="D152" s="196" t="s">
        <v>208</v>
      </c>
      <c r="E152" s="203" t="s">
        <v>1</v>
      </c>
      <c r="F152" s="197" t="s">
        <v>1682</v>
      </c>
      <c r="H152" s="198">
        <v>35.17</v>
      </c>
      <c r="I152" s="199"/>
      <c r="J152" s="199"/>
      <c r="M152" s="195"/>
      <c r="N152" s="200"/>
      <c r="O152" s="201"/>
      <c r="P152" s="201"/>
      <c r="Q152" s="201"/>
      <c r="R152" s="201"/>
      <c r="S152" s="201"/>
      <c r="T152" s="201"/>
      <c r="U152" s="201"/>
      <c r="V152" s="201"/>
      <c r="W152" s="201"/>
      <c r="X152" s="202"/>
      <c r="AT152" s="203" t="s">
        <v>208</v>
      </c>
      <c r="AU152" s="203" t="s">
        <v>92</v>
      </c>
      <c r="AV152" s="12" t="s">
        <v>92</v>
      </c>
      <c r="AW152" s="12" t="s">
        <v>4</v>
      </c>
      <c r="AX152" s="12" t="s">
        <v>80</v>
      </c>
      <c r="AY152" s="203" t="s">
        <v>196</v>
      </c>
    </row>
    <row r="153" spans="2:51" s="12" customFormat="1" ht="11.25">
      <c r="B153" s="195"/>
      <c r="D153" s="196" t="s">
        <v>208</v>
      </c>
      <c r="E153" s="203" t="s">
        <v>1</v>
      </c>
      <c r="F153" s="197" t="s">
        <v>1683</v>
      </c>
      <c r="H153" s="198">
        <v>66.6</v>
      </c>
      <c r="I153" s="199"/>
      <c r="J153" s="199"/>
      <c r="M153" s="195"/>
      <c r="N153" s="200"/>
      <c r="O153" s="201"/>
      <c r="P153" s="201"/>
      <c r="Q153" s="201"/>
      <c r="R153" s="201"/>
      <c r="S153" s="201"/>
      <c r="T153" s="201"/>
      <c r="U153" s="201"/>
      <c r="V153" s="201"/>
      <c r="W153" s="201"/>
      <c r="X153" s="202"/>
      <c r="AT153" s="203" t="s">
        <v>208</v>
      </c>
      <c r="AU153" s="203" t="s">
        <v>92</v>
      </c>
      <c r="AV153" s="12" t="s">
        <v>92</v>
      </c>
      <c r="AW153" s="12" t="s">
        <v>4</v>
      </c>
      <c r="AX153" s="12" t="s">
        <v>80</v>
      </c>
      <c r="AY153" s="203" t="s">
        <v>196</v>
      </c>
    </row>
    <row r="154" spans="2:51" s="13" customFormat="1" ht="11.25">
      <c r="B154" s="219"/>
      <c r="D154" s="196" t="s">
        <v>208</v>
      </c>
      <c r="E154" s="220" t="s">
        <v>1</v>
      </c>
      <c r="F154" s="221" t="s">
        <v>1617</v>
      </c>
      <c r="H154" s="222">
        <v>101.77</v>
      </c>
      <c r="I154" s="223"/>
      <c r="J154" s="223"/>
      <c r="M154" s="219"/>
      <c r="N154" s="224"/>
      <c r="O154" s="225"/>
      <c r="P154" s="225"/>
      <c r="Q154" s="225"/>
      <c r="R154" s="225"/>
      <c r="S154" s="225"/>
      <c r="T154" s="225"/>
      <c r="U154" s="225"/>
      <c r="V154" s="225"/>
      <c r="W154" s="225"/>
      <c r="X154" s="226"/>
      <c r="AT154" s="220" t="s">
        <v>208</v>
      </c>
      <c r="AU154" s="220" t="s">
        <v>92</v>
      </c>
      <c r="AV154" s="13" t="s">
        <v>203</v>
      </c>
      <c r="AW154" s="13" t="s">
        <v>4</v>
      </c>
      <c r="AX154" s="13" t="s">
        <v>87</v>
      </c>
      <c r="AY154" s="220" t="s">
        <v>196</v>
      </c>
    </row>
    <row r="155" spans="2:65" s="1" customFormat="1" ht="24" customHeight="1">
      <c r="B155" s="151"/>
      <c r="C155" s="182" t="s">
        <v>222</v>
      </c>
      <c r="D155" s="182" t="s">
        <v>199</v>
      </c>
      <c r="E155" s="183" t="s">
        <v>1690</v>
      </c>
      <c r="F155" s="184" t="s">
        <v>1691</v>
      </c>
      <c r="G155" s="185" t="s">
        <v>569</v>
      </c>
      <c r="H155" s="186">
        <v>176.85</v>
      </c>
      <c r="I155" s="187"/>
      <c r="J155" s="187"/>
      <c r="K155" s="186">
        <f>ROUND(P155*H155,3)</f>
        <v>0</v>
      </c>
      <c r="L155" s="184" t="s">
        <v>1</v>
      </c>
      <c r="M155" s="32"/>
      <c r="N155" s="188" t="s">
        <v>1</v>
      </c>
      <c r="O155" s="189" t="s">
        <v>44</v>
      </c>
      <c r="P155" s="190">
        <f>I155+J155</f>
        <v>0</v>
      </c>
      <c r="Q155" s="190">
        <f>ROUND(I155*H155,3)</f>
        <v>0</v>
      </c>
      <c r="R155" s="190">
        <f>ROUND(J155*H155,3)</f>
        <v>0</v>
      </c>
      <c r="S155" s="54"/>
      <c r="T155" s="191">
        <f>S155*H155</f>
        <v>0</v>
      </c>
      <c r="U155" s="191">
        <v>0</v>
      </c>
      <c r="V155" s="191">
        <f>U155*H155</f>
        <v>0</v>
      </c>
      <c r="W155" s="191">
        <v>0</v>
      </c>
      <c r="X155" s="192">
        <f>W155*H155</f>
        <v>0</v>
      </c>
      <c r="AR155" s="193" t="s">
        <v>203</v>
      </c>
      <c r="AT155" s="193" t="s">
        <v>199</v>
      </c>
      <c r="AU155" s="193" t="s">
        <v>92</v>
      </c>
      <c r="AY155" s="15" t="s">
        <v>196</v>
      </c>
      <c r="BE155" s="100">
        <f>IF(O155="základná",K155,0)</f>
        <v>0</v>
      </c>
      <c r="BF155" s="100">
        <f>IF(O155="znížená",K155,0)</f>
        <v>0</v>
      </c>
      <c r="BG155" s="100">
        <f>IF(O155="zákl. prenesená",K155,0)</f>
        <v>0</v>
      </c>
      <c r="BH155" s="100">
        <f>IF(O155="zníž. prenesená",K155,0)</f>
        <v>0</v>
      </c>
      <c r="BI155" s="100">
        <f>IF(O155="nulová",K155,0)</f>
        <v>0</v>
      </c>
      <c r="BJ155" s="15" t="s">
        <v>92</v>
      </c>
      <c r="BK155" s="194">
        <f>ROUND(P155*H155,3)</f>
        <v>0</v>
      </c>
      <c r="BL155" s="15" t="s">
        <v>203</v>
      </c>
      <c r="BM155" s="193" t="s">
        <v>245</v>
      </c>
    </row>
    <row r="156" spans="2:51" s="12" customFormat="1" ht="11.25">
      <c r="B156" s="195"/>
      <c r="D156" s="196" t="s">
        <v>208</v>
      </c>
      <c r="E156" s="203" t="s">
        <v>1</v>
      </c>
      <c r="F156" s="197" t="s">
        <v>1692</v>
      </c>
      <c r="H156" s="198">
        <v>116.065</v>
      </c>
      <c r="I156" s="199"/>
      <c r="J156" s="199"/>
      <c r="M156" s="195"/>
      <c r="N156" s="200"/>
      <c r="O156" s="201"/>
      <c r="P156" s="201"/>
      <c r="Q156" s="201"/>
      <c r="R156" s="201"/>
      <c r="S156" s="201"/>
      <c r="T156" s="201"/>
      <c r="U156" s="201"/>
      <c r="V156" s="201"/>
      <c r="W156" s="201"/>
      <c r="X156" s="202"/>
      <c r="AT156" s="203" t="s">
        <v>208</v>
      </c>
      <c r="AU156" s="203" t="s">
        <v>92</v>
      </c>
      <c r="AV156" s="12" t="s">
        <v>92</v>
      </c>
      <c r="AW156" s="12" t="s">
        <v>4</v>
      </c>
      <c r="AX156" s="12" t="s">
        <v>80</v>
      </c>
      <c r="AY156" s="203" t="s">
        <v>196</v>
      </c>
    </row>
    <row r="157" spans="2:51" s="12" customFormat="1" ht="11.25">
      <c r="B157" s="195"/>
      <c r="D157" s="196" t="s">
        <v>208</v>
      </c>
      <c r="E157" s="203" t="s">
        <v>1</v>
      </c>
      <c r="F157" s="197" t="s">
        <v>1693</v>
      </c>
      <c r="H157" s="198">
        <v>-5.535</v>
      </c>
      <c r="I157" s="199"/>
      <c r="J157" s="199"/>
      <c r="M157" s="195"/>
      <c r="N157" s="200"/>
      <c r="O157" s="201"/>
      <c r="P157" s="201"/>
      <c r="Q157" s="201"/>
      <c r="R157" s="201"/>
      <c r="S157" s="201"/>
      <c r="T157" s="201"/>
      <c r="U157" s="201"/>
      <c r="V157" s="201"/>
      <c r="W157" s="201"/>
      <c r="X157" s="202"/>
      <c r="AT157" s="203" t="s">
        <v>208</v>
      </c>
      <c r="AU157" s="203" t="s">
        <v>92</v>
      </c>
      <c r="AV157" s="12" t="s">
        <v>92</v>
      </c>
      <c r="AW157" s="12" t="s">
        <v>4</v>
      </c>
      <c r="AX157" s="12" t="s">
        <v>80</v>
      </c>
      <c r="AY157" s="203" t="s">
        <v>196</v>
      </c>
    </row>
    <row r="158" spans="2:51" s="12" customFormat="1" ht="11.25">
      <c r="B158" s="195"/>
      <c r="D158" s="196" t="s">
        <v>208</v>
      </c>
      <c r="E158" s="203" t="s">
        <v>1</v>
      </c>
      <c r="F158" s="197" t="s">
        <v>1694</v>
      </c>
      <c r="H158" s="198">
        <v>1.125</v>
      </c>
      <c r="I158" s="199"/>
      <c r="J158" s="199"/>
      <c r="M158" s="195"/>
      <c r="N158" s="200"/>
      <c r="O158" s="201"/>
      <c r="P158" s="201"/>
      <c r="Q158" s="201"/>
      <c r="R158" s="201"/>
      <c r="S158" s="201"/>
      <c r="T158" s="201"/>
      <c r="U158" s="201"/>
      <c r="V158" s="201"/>
      <c r="W158" s="201"/>
      <c r="X158" s="202"/>
      <c r="AT158" s="203" t="s">
        <v>208</v>
      </c>
      <c r="AU158" s="203" t="s">
        <v>92</v>
      </c>
      <c r="AV158" s="12" t="s">
        <v>92</v>
      </c>
      <c r="AW158" s="12" t="s">
        <v>4</v>
      </c>
      <c r="AX158" s="12" t="s">
        <v>80</v>
      </c>
      <c r="AY158" s="203" t="s">
        <v>196</v>
      </c>
    </row>
    <row r="159" spans="2:51" s="12" customFormat="1" ht="11.25">
      <c r="B159" s="195"/>
      <c r="D159" s="196" t="s">
        <v>208</v>
      </c>
      <c r="E159" s="203" t="s">
        <v>1</v>
      </c>
      <c r="F159" s="197" t="s">
        <v>1695</v>
      </c>
      <c r="H159" s="198">
        <v>-2.857</v>
      </c>
      <c r="I159" s="199"/>
      <c r="J159" s="199"/>
      <c r="M159" s="195"/>
      <c r="N159" s="200"/>
      <c r="O159" s="201"/>
      <c r="P159" s="201"/>
      <c r="Q159" s="201"/>
      <c r="R159" s="201"/>
      <c r="S159" s="201"/>
      <c r="T159" s="201"/>
      <c r="U159" s="201"/>
      <c r="V159" s="201"/>
      <c r="W159" s="201"/>
      <c r="X159" s="202"/>
      <c r="AT159" s="203" t="s">
        <v>208</v>
      </c>
      <c r="AU159" s="203" t="s">
        <v>92</v>
      </c>
      <c r="AV159" s="12" t="s">
        <v>92</v>
      </c>
      <c r="AW159" s="12" t="s">
        <v>4</v>
      </c>
      <c r="AX159" s="12" t="s">
        <v>80</v>
      </c>
      <c r="AY159" s="203" t="s">
        <v>196</v>
      </c>
    </row>
    <row r="160" spans="2:51" s="12" customFormat="1" ht="11.25">
      <c r="B160" s="195"/>
      <c r="D160" s="196" t="s">
        <v>208</v>
      </c>
      <c r="E160" s="203" t="s">
        <v>1</v>
      </c>
      <c r="F160" s="197" t="s">
        <v>1696</v>
      </c>
      <c r="H160" s="198">
        <v>1.943</v>
      </c>
      <c r="I160" s="199"/>
      <c r="J160" s="199"/>
      <c r="M160" s="195"/>
      <c r="N160" s="200"/>
      <c r="O160" s="201"/>
      <c r="P160" s="201"/>
      <c r="Q160" s="201"/>
      <c r="R160" s="201"/>
      <c r="S160" s="201"/>
      <c r="T160" s="201"/>
      <c r="U160" s="201"/>
      <c r="V160" s="201"/>
      <c r="W160" s="201"/>
      <c r="X160" s="202"/>
      <c r="AT160" s="203" t="s">
        <v>208</v>
      </c>
      <c r="AU160" s="203" t="s">
        <v>92</v>
      </c>
      <c r="AV160" s="12" t="s">
        <v>92</v>
      </c>
      <c r="AW160" s="12" t="s">
        <v>4</v>
      </c>
      <c r="AX160" s="12" t="s">
        <v>80</v>
      </c>
      <c r="AY160" s="203" t="s">
        <v>196</v>
      </c>
    </row>
    <row r="161" spans="2:51" s="12" customFormat="1" ht="11.25">
      <c r="B161" s="195"/>
      <c r="D161" s="196" t="s">
        <v>208</v>
      </c>
      <c r="E161" s="203" t="s">
        <v>1</v>
      </c>
      <c r="F161" s="197" t="s">
        <v>1697</v>
      </c>
      <c r="H161" s="198">
        <v>38.367</v>
      </c>
      <c r="I161" s="199"/>
      <c r="J161" s="199"/>
      <c r="M161" s="195"/>
      <c r="N161" s="200"/>
      <c r="O161" s="201"/>
      <c r="P161" s="201"/>
      <c r="Q161" s="201"/>
      <c r="R161" s="201"/>
      <c r="S161" s="201"/>
      <c r="T161" s="201"/>
      <c r="U161" s="201"/>
      <c r="V161" s="201"/>
      <c r="W161" s="201"/>
      <c r="X161" s="202"/>
      <c r="AT161" s="203" t="s">
        <v>208</v>
      </c>
      <c r="AU161" s="203" t="s">
        <v>92</v>
      </c>
      <c r="AV161" s="12" t="s">
        <v>92</v>
      </c>
      <c r="AW161" s="12" t="s">
        <v>4</v>
      </c>
      <c r="AX161" s="12" t="s">
        <v>80</v>
      </c>
      <c r="AY161" s="203" t="s">
        <v>196</v>
      </c>
    </row>
    <row r="162" spans="2:51" s="12" customFormat="1" ht="11.25">
      <c r="B162" s="195"/>
      <c r="D162" s="196" t="s">
        <v>208</v>
      </c>
      <c r="E162" s="203" t="s">
        <v>1</v>
      </c>
      <c r="F162" s="197" t="s">
        <v>1698</v>
      </c>
      <c r="H162" s="198">
        <v>-7.938</v>
      </c>
      <c r="I162" s="199"/>
      <c r="J162" s="199"/>
      <c r="M162" s="195"/>
      <c r="N162" s="200"/>
      <c r="O162" s="201"/>
      <c r="P162" s="201"/>
      <c r="Q162" s="201"/>
      <c r="R162" s="201"/>
      <c r="S162" s="201"/>
      <c r="T162" s="201"/>
      <c r="U162" s="201"/>
      <c r="V162" s="201"/>
      <c r="W162" s="201"/>
      <c r="X162" s="202"/>
      <c r="AT162" s="203" t="s">
        <v>208</v>
      </c>
      <c r="AU162" s="203" t="s">
        <v>92</v>
      </c>
      <c r="AV162" s="12" t="s">
        <v>92</v>
      </c>
      <c r="AW162" s="12" t="s">
        <v>4</v>
      </c>
      <c r="AX162" s="12" t="s">
        <v>80</v>
      </c>
      <c r="AY162" s="203" t="s">
        <v>196</v>
      </c>
    </row>
    <row r="163" spans="2:51" s="12" customFormat="1" ht="11.25">
      <c r="B163" s="195"/>
      <c r="D163" s="196" t="s">
        <v>208</v>
      </c>
      <c r="E163" s="203" t="s">
        <v>1</v>
      </c>
      <c r="F163" s="197" t="s">
        <v>1699</v>
      </c>
      <c r="H163" s="198">
        <v>3.78</v>
      </c>
      <c r="I163" s="199"/>
      <c r="J163" s="199"/>
      <c r="M163" s="195"/>
      <c r="N163" s="200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  <c r="AT163" s="203" t="s">
        <v>208</v>
      </c>
      <c r="AU163" s="203" t="s">
        <v>92</v>
      </c>
      <c r="AV163" s="12" t="s">
        <v>92</v>
      </c>
      <c r="AW163" s="12" t="s">
        <v>4</v>
      </c>
      <c r="AX163" s="12" t="s">
        <v>80</v>
      </c>
      <c r="AY163" s="203" t="s">
        <v>196</v>
      </c>
    </row>
    <row r="164" spans="2:51" s="12" customFormat="1" ht="33.75">
      <c r="B164" s="195"/>
      <c r="D164" s="196" t="s">
        <v>208</v>
      </c>
      <c r="E164" s="203" t="s">
        <v>1</v>
      </c>
      <c r="F164" s="197" t="s">
        <v>1700</v>
      </c>
      <c r="H164" s="198">
        <v>31.9</v>
      </c>
      <c r="I164" s="199"/>
      <c r="J164" s="199"/>
      <c r="M164" s="195"/>
      <c r="N164" s="200"/>
      <c r="O164" s="201"/>
      <c r="P164" s="201"/>
      <c r="Q164" s="201"/>
      <c r="R164" s="201"/>
      <c r="S164" s="201"/>
      <c r="T164" s="201"/>
      <c r="U164" s="201"/>
      <c r="V164" s="201"/>
      <c r="W164" s="201"/>
      <c r="X164" s="202"/>
      <c r="AT164" s="203" t="s">
        <v>208</v>
      </c>
      <c r="AU164" s="203" t="s">
        <v>92</v>
      </c>
      <c r="AV164" s="12" t="s">
        <v>92</v>
      </c>
      <c r="AW164" s="12" t="s">
        <v>4</v>
      </c>
      <c r="AX164" s="12" t="s">
        <v>80</v>
      </c>
      <c r="AY164" s="203" t="s">
        <v>196</v>
      </c>
    </row>
    <row r="165" spans="2:51" s="13" customFormat="1" ht="11.25">
      <c r="B165" s="219"/>
      <c r="D165" s="196" t="s">
        <v>208</v>
      </c>
      <c r="E165" s="220" t="s">
        <v>1</v>
      </c>
      <c r="F165" s="221" t="s">
        <v>1617</v>
      </c>
      <c r="H165" s="222">
        <v>176.85000000000002</v>
      </c>
      <c r="I165" s="223"/>
      <c r="J165" s="223"/>
      <c r="M165" s="219"/>
      <c r="N165" s="224"/>
      <c r="O165" s="225"/>
      <c r="P165" s="225"/>
      <c r="Q165" s="225"/>
      <c r="R165" s="225"/>
      <c r="S165" s="225"/>
      <c r="T165" s="225"/>
      <c r="U165" s="225"/>
      <c r="V165" s="225"/>
      <c r="W165" s="225"/>
      <c r="X165" s="226"/>
      <c r="AT165" s="220" t="s">
        <v>208</v>
      </c>
      <c r="AU165" s="220" t="s">
        <v>92</v>
      </c>
      <c r="AV165" s="13" t="s">
        <v>203</v>
      </c>
      <c r="AW165" s="13" t="s">
        <v>4</v>
      </c>
      <c r="AX165" s="13" t="s">
        <v>87</v>
      </c>
      <c r="AY165" s="220" t="s">
        <v>196</v>
      </c>
    </row>
    <row r="166" spans="2:65" s="1" customFormat="1" ht="24" customHeight="1">
      <c r="B166" s="151"/>
      <c r="C166" s="182" t="s">
        <v>228</v>
      </c>
      <c r="D166" s="182" t="s">
        <v>199</v>
      </c>
      <c r="E166" s="183" t="s">
        <v>1701</v>
      </c>
      <c r="F166" s="184" t="s">
        <v>1702</v>
      </c>
      <c r="G166" s="185" t="s">
        <v>569</v>
      </c>
      <c r="H166" s="186">
        <v>97.493</v>
      </c>
      <c r="I166" s="187"/>
      <c r="J166" s="187"/>
      <c r="K166" s="186">
        <f>ROUND(P166*H166,3)</f>
        <v>0</v>
      </c>
      <c r="L166" s="184" t="s">
        <v>1</v>
      </c>
      <c r="M166" s="32"/>
      <c r="N166" s="188" t="s">
        <v>1</v>
      </c>
      <c r="O166" s="189" t="s">
        <v>44</v>
      </c>
      <c r="P166" s="190">
        <f>I166+J166</f>
        <v>0</v>
      </c>
      <c r="Q166" s="190">
        <f>ROUND(I166*H166,3)</f>
        <v>0</v>
      </c>
      <c r="R166" s="190">
        <f>ROUND(J166*H166,3)</f>
        <v>0</v>
      </c>
      <c r="S166" s="54"/>
      <c r="T166" s="191">
        <f>S166*H166</f>
        <v>0</v>
      </c>
      <c r="U166" s="191">
        <v>0.0004</v>
      </c>
      <c r="V166" s="191">
        <f>U166*H166</f>
        <v>0.0389972</v>
      </c>
      <c r="W166" s="191">
        <v>0</v>
      </c>
      <c r="X166" s="192">
        <f>W166*H166</f>
        <v>0</v>
      </c>
      <c r="AR166" s="193" t="s">
        <v>203</v>
      </c>
      <c r="AT166" s="193" t="s">
        <v>199</v>
      </c>
      <c r="AU166" s="193" t="s">
        <v>92</v>
      </c>
      <c r="AY166" s="15" t="s">
        <v>196</v>
      </c>
      <c r="BE166" s="100">
        <f>IF(O166="základná",K166,0)</f>
        <v>0</v>
      </c>
      <c r="BF166" s="100">
        <f>IF(O166="znížená",K166,0)</f>
        <v>0</v>
      </c>
      <c r="BG166" s="100">
        <f>IF(O166="zákl. prenesená",K166,0)</f>
        <v>0</v>
      </c>
      <c r="BH166" s="100">
        <f>IF(O166="zníž. prenesená",K166,0)</f>
        <v>0</v>
      </c>
      <c r="BI166" s="100">
        <f>IF(O166="nulová",K166,0)</f>
        <v>0</v>
      </c>
      <c r="BJ166" s="15" t="s">
        <v>92</v>
      </c>
      <c r="BK166" s="194">
        <f>ROUND(P166*H166,3)</f>
        <v>0</v>
      </c>
      <c r="BL166" s="15" t="s">
        <v>203</v>
      </c>
      <c r="BM166" s="193" t="s">
        <v>258</v>
      </c>
    </row>
    <row r="167" spans="2:51" s="12" customFormat="1" ht="22.5">
      <c r="B167" s="195"/>
      <c r="D167" s="196" t="s">
        <v>208</v>
      </c>
      <c r="E167" s="203" t="s">
        <v>1</v>
      </c>
      <c r="F167" s="197" t="s">
        <v>1703</v>
      </c>
      <c r="H167" s="198">
        <v>51.918</v>
      </c>
      <c r="I167" s="199"/>
      <c r="J167" s="199"/>
      <c r="M167" s="195"/>
      <c r="N167" s="200"/>
      <c r="O167" s="201"/>
      <c r="P167" s="201"/>
      <c r="Q167" s="201"/>
      <c r="R167" s="201"/>
      <c r="S167" s="201"/>
      <c r="T167" s="201"/>
      <c r="U167" s="201"/>
      <c r="V167" s="201"/>
      <c r="W167" s="201"/>
      <c r="X167" s="202"/>
      <c r="AT167" s="203" t="s">
        <v>208</v>
      </c>
      <c r="AU167" s="203" t="s">
        <v>92</v>
      </c>
      <c r="AV167" s="12" t="s">
        <v>92</v>
      </c>
      <c r="AW167" s="12" t="s">
        <v>4</v>
      </c>
      <c r="AX167" s="12" t="s">
        <v>80</v>
      </c>
      <c r="AY167" s="203" t="s">
        <v>196</v>
      </c>
    </row>
    <row r="168" spans="2:51" s="12" customFormat="1" ht="11.25">
      <c r="B168" s="195"/>
      <c r="D168" s="196" t="s">
        <v>208</v>
      </c>
      <c r="E168" s="203" t="s">
        <v>1</v>
      </c>
      <c r="F168" s="197" t="s">
        <v>1704</v>
      </c>
      <c r="H168" s="198">
        <v>-1.845</v>
      </c>
      <c r="I168" s="199"/>
      <c r="J168" s="199"/>
      <c r="M168" s="195"/>
      <c r="N168" s="200"/>
      <c r="O168" s="201"/>
      <c r="P168" s="201"/>
      <c r="Q168" s="201"/>
      <c r="R168" s="201"/>
      <c r="S168" s="201"/>
      <c r="T168" s="201"/>
      <c r="U168" s="201"/>
      <c r="V168" s="201"/>
      <c r="W168" s="201"/>
      <c r="X168" s="202"/>
      <c r="AT168" s="203" t="s">
        <v>208</v>
      </c>
      <c r="AU168" s="203" t="s">
        <v>92</v>
      </c>
      <c r="AV168" s="12" t="s">
        <v>92</v>
      </c>
      <c r="AW168" s="12" t="s">
        <v>4</v>
      </c>
      <c r="AX168" s="12" t="s">
        <v>80</v>
      </c>
      <c r="AY168" s="203" t="s">
        <v>196</v>
      </c>
    </row>
    <row r="169" spans="2:51" s="12" customFormat="1" ht="11.25">
      <c r="B169" s="195"/>
      <c r="D169" s="196" t="s">
        <v>208</v>
      </c>
      <c r="E169" s="203" t="s">
        <v>1</v>
      </c>
      <c r="F169" s="197" t="s">
        <v>1705</v>
      </c>
      <c r="H169" s="198">
        <v>-3.793</v>
      </c>
      <c r="I169" s="199"/>
      <c r="J169" s="199"/>
      <c r="M169" s="195"/>
      <c r="N169" s="200"/>
      <c r="O169" s="201"/>
      <c r="P169" s="201"/>
      <c r="Q169" s="201"/>
      <c r="R169" s="201"/>
      <c r="S169" s="201"/>
      <c r="T169" s="201"/>
      <c r="U169" s="201"/>
      <c r="V169" s="201"/>
      <c r="W169" s="201"/>
      <c r="X169" s="202"/>
      <c r="AT169" s="203" t="s">
        <v>208</v>
      </c>
      <c r="AU169" s="203" t="s">
        <v>92</v>
      </c>
      <c r="AV169" s="12" t="s">
        <v>92</v>
      </c>
      <c r="AW169" s="12" t="s">
        <v>4</v>
      </c>
      <c r="AX169" s="12" t="s">
        <v>80</v>
      </c>
      <c r="AY169" s="203" t="s">
        <v>196</v>
      </c>
    </row>
    <row r="170" spans="2:51" s="12" customFormat="1" ht="11.25">
      <c r="B170" s="195"/>
      <c r="D170" s="196" t="s">
        <v>208</v>
      </c>
      <c r="E170" s="203" t="s">
        <v>1</v>
      </c>
      <c r="F170" s="197" t="s">
        <v>1706</v>
      </c>
      <c r="H170" s="198">
        <v>56.851</v>
      </c>
      <c r="I170" s="199"/>
      <c r="J170" s="199"/>
      <c r="M170" s="195"/>
      <c r="N170" s="200"/>
      <c r="O170" s="201"/>
      <c r="P170" s="201"/>
      <c r="Q170" s="201"/>
      <c r="R170" s="201"/>
      <c r="S170" s="201"/>
      <c r="T170" s="201"/>
      <c r="U170" s="201"/>
      <c r="V170" s="201"/>
      <c r="W170" s="201"/>
      <c r="X170" s="202"/>
      <c r="AT170" s="203" t="s">
        <v>208</v>
      </c>
      <c r="AU170" s="203" t="s">
        <v>92</v>
      </c>
      <c r="AV170" s="12" t="s">
        <v>92</v>
      </c>
      <c r="AW170" s="12" t="s">
        <v>4</v>
      </c>
      <c r="AX170" s="12" t="s">
        <v>80</v>
      </c>
      <c r="AY170" s="203" t="s">
        <v>196</v>
      </c>
    </row>
    <row r="171" spans="2:51" s="12" customFormat="1" ht="11.25">
      <c r="B171" s="195"/>
      <c r="D171" s="196" t="s">
        <v>208</v>
      </c>
      <c r="E171" s="203" t="s">
        <v>1</v>
      </c>
      <c r="F171" s="197" t="s">
        <v>1704</v>
      </c>
      <c r="H171" s="198">
        <v>-1.845</v>
      </c>
      <c r="I171" s="199"/>
      <c r="J171" s="199"/>
      <c r="M171" s="195"/>
      <c r="N171" s="200"/>
      <c r="O171" s="201"/>
      <c r="P171" s="201"/>
      <c r="Q171" s="201"/>
      <c r="R171" s="201"/>
      <c r="S171" s="201"/>
      <c r="T171" s="201"/>
      <c r="U171" s="201"/>
      <c r="V171" s="201"/>
      <c r="W171" s="201"/>
      <c r="X171" s="202"/>
      <c r="AT171" s="203" t="s">
        <v>208</v>
      </c>
      <c r="AU171" s="203" t="s">
        <v>92</v>
      </c>
      <c r="AV171" s="12" t="s">
        <v>92</v>
      </c>
      <c r="AW171" s="12" t="s">
        <v>4</v>
      </c>
      <c r="AX171" s="12" t="s">
        <v>80</v>
      </c>
      <c r="AY171" s="203" t="s">
        <v>196</v>
      </c>
    </row>
    <row r="172" spans="2:51" s="12" customFormat="1" ht="11.25">
      <c r="B172" s="195"/>
      <c r="D172" s="196" t="s">
        <v>208</v>
      </c>
      <c r="E172" s="203" t="s">
        <v>1</v>
      </c>
      <c r="F172" s="197" t="s">
        <v>1705</v>
      </c>
      <c r="H172" s="198">
        <v>-3.793</v>
      </c>
      <c r="I172" s="199"/>
      <c r="J172" s="199"/>
      <c r="M172" s="195"/>
      <c r="N172" s="200"/>
      <c r="O172" s="201"/>
      <c r="P172" s="201"/>
      <c r="Q172" s="201"/>
      <c r="R172" s="201"/>
      <c r="S172" s="201"/>
      <c r="T172" s="201"/>
      <c r="U172" s="201"/>
      <c r="V172" s="201"/>
      <c r="W172" s="201"/>
      <c r="X172" s="202"/>
      <c r="AT172" s="203" t="s">
        <v>208</v>
      </c>
      <c r="AU172" s="203" t="s">
        <v>92</v>
      </c>
      <c r="AV172" s="12" t="s">
        <v>92</v>
      </c>
      <c r="AW172" s="12" t="s">
        <v>4</v>
      </c>
      <c r="AX172" s="12" t="s">
        <v>80</v>
      </c>
      <c r="AY172" s="203" t="s">
        <v>196</v>
      </c>
    </row>
    <row r="173" spans="2:51" s="13" customFormat="1" ht="11.25">
      <c r="B173" s="219"/>
      <c r="D173" s="196" t="s">
        <v>208</v>
      </c>
      <c r="E173" s="220" t="s">
        <v>1</v>
      </c>
      <c r="F173" s="221" t="s">
        <v>1617</v>
      </c>
      <c r="H173" s="222">
        <v>97.493</v>
      </c>
      <c r="I173" s="223"/>
      <c r="J173" s="223"/>
      <c r="M173" s="219"/>
      <c r="N173" s="224"/>
      <c r="O173" s="225"/>
      <c r="P173" s="225"/>
      <c r="Q173" s="225"/>
      <c r="R173" s="225"/>
      <c r="S173" s="225"/>
      <c r="T173" s="225"/>
      <c r="U173" s="225"/>
      <c r="V173" s="225"/>
      <c r="W173" s="225"/>
      <c r="X173" s="226"/>
      <c r="AT173" s="220" t="s">
        <v>208</v>
      </c>
      <c r="AU173" s="220" t="s">
        <v>92</v>
      </c>
      <c r="AV173" s="13" t="s">
        <v>203</v>
      </c>
      <c r="AW173" s="13" t="s">
        <v>4</v>
      </c>
      <c r="AX173" s="13" t="s">
        <v>87</v>
      </c>
      <c r="AY173" s="220" t="s">
        <v>196</v>
      </c>
    </row>
    <row r="174" spans="2:65" s="1" customFormat="1" ht="24" customHeight="1">
      <c r="B174" s="151"/>
      <c r="C174" s="182" t="s">
        <v>232</v>
      </c>
      <c r="D174" s="182" t="s">
        <v>199</v>
      </c>
      <c r="E174" s="183" t="s">
        <v>1707</v>
      </c>
      <c r="F174" s="184" t="s">
        <v>1708</v>
      </c>
      <c r="G174" s="185" t="s">
        <v>569</v>
      </c>
      <c r="H174" s="186">
        <v>97.493</v>
      </c>
      <c r="I174" s="187"/>
      <c r="J174" s="187"/>
      <c r="K174" s="186">
        <f>ROUND(P174*H174,3)</f>
        <v>0</v>
      </c>
      <c r="L174" s="184" t="s">
        <v>1</v>
      </c>
      <c r="M174" s="32"/>
      <c r="N174" s="188" t="s">
        <v>1</v>
      </c>
      <c r="O174" s="189" t="s">
        <v>44</v>
      </c>
      <c r="P174" s="190">
        <f>I174+J174</f>
        <v>0</v>
      </c>
      <c r="Q174" s="190">
        <f>ROUND(I174*H174,3)</f>
        <v>0</v>
      </c>
      <c r="R174" s="190">
        <f>ROUND(J174*H174,3)</f>
        <v>0</v>
      </c>
      <c r="S174" s="54"/>
      <c r="T174" s="191">
        <f>S174*H174</f>
        <v>0</v>
      </c>
      <c r="U174" s="191">
        <v>7E-05</v>
      </c>
      <c r="V174" s="191">
        <f>U174*H174</f>
        <v>0.006824509999999999</v>
      </c>
      <c r="W174" s="191">
        <v>0</v>
      </c>
      <c r="X174" s="192">
        <f>W174*H174</f>
        <v>0</v>
      </c>
      <c r="AR174" s="193" t="s">
        <v>203</v>
      </c>
      <c r="AT174" s="193" t="s">
        <v>199</v>
      </c>
      <c r="AU174" s="193" t="s">
        <v>92</v>
      </c>
      <c r="AY174" s="15" t="s">
        <v>196</v>
      </c>
      <c r="BE174" s="100">
        <f>IF(O174="základná",K174,0)</f>
        <v>0</v>
      </c>
      <c r="BF174" s="100">
        <f>IF(O174="znížená",K174,0)</f>
        <v>0</v>
      </c>
      <c r="BG174" s="100">
        <f>IF(O174="zákl. prenesená",K174,0)</f>
        <v>0</v>
      </c>
      <c r="BH174" s="100">
        <f>IF(O174="zníž. prenesená",K174,0)</f>
        <v>0</v>
      </c>
      <c r="BI174" s="100">
        <f>IF(O174="nulová",K174,0)</f>
        <v>0</v>
      </c>
      <c r="BJ174" s="15" t="s">
        <v>92</v>
      </c>
      <c r="BK174" s="194">
        <f>ROUND(P174*H174,3)</f>
        <v>0</v>
      </c>
      <c r="BL174" s="15" t="s">
        <v>203</v>
      </c>
      <c r="BM174" s="193" t="s">
        <v>267</v>
      </c>
    </row>
    <row r="175" spans="2:65" s="1" customFormat="1" ht="36" customHeight="1">
      <c r="B175" s="151"/>
      <c r="C175" s="182" t="s">
        <v>236</v>
      </c>
      <c r="D175" s="182" t="s">
        <v>199</v>
      </c>
      <c r="E175" s="183" t="s">
        <v>1709</v>
      </c>
      <c r="F175" s="184" t="s">
        <v>1710</v>
      </c>
      <c r="G175" s="185" t="s">
        <v>569</v>
      </c>
      <c r="H175" s="186">
        <v>97.493</v>
      </c>
      <c r="I175" s="187"/>
      <c r="J175" s="187"/>
      <c r="K175" s="186">
        <f>ROUND(P175*H175,3)</f>
        <v>0</v>
      </c>
      <c r="L175" s="184" t="s">
        <v>1</v>
      </c>
      <c r="M175" s="32"/>
      <c r="N175" s="188" t="s">
        <v>1</v>
      </c>
      <c r="O175" s="189" t="s">
        <v>44</v>
      </c>
      <c r="P175" s="190">
        <f>I175+J175</f>
        <v>0</v>
      </c>
      <c r="Q175" s="190">
        <f>ROUND(I175*H175,3)</f>
        <v>0</v>
      </c>
      <c r="R175" s="190">
        <f>ROUND(J175*H175,3)</f>
        <v>0</v>
      </c>
      <c r="S175" s="54"/>
      <c r="T175" s="191">
        <f>S175*H175</f>
        <v>0</v>
      </c>
      <c r="U175" s="191">
        <v>0.0147</v>
      </c>
      <c r="V175" s="191">
        <f>U175*H175</f>
        <v>1.4331470999999998</v>
      </c>
      <c r="W175" s="191">
        <v>0</v>
      </c>
      <c r="X175" s="192">
        <f>W175*H175</f>
        <v>0</v>
      </c>
      <c r="AR175" s="193" t="s">
        <v>203</v>
      </c>
      <c r="AT175" s="193" t="s">
        <v>199</v>
      </c>
      <c r="AU175" s="193" t="s">
        <v>92</v>
      </c>
      <c r="AY175" s="15" t="s">
        <v>196</v>
      </c>
      <c r="BE175" s="100">
        <f>IF(O175="základná",K175,0)</f>
        <v>0</v>
      </c>
      <c r="BF175" s="100">
        <f>IF(O175="znížená",K175,0)</f>
        <v>0</v>
      </c>
      <c r="BG175" s="100">
        <f>IF(O175="zákl. prenesená",K175,0)</f>
        <v>0</v>
      </c>
      <c r="BH175" s="100">
        <f>IF(O175="zníž. prenesená",K175,0)</f>
        <v>0</v>
      </c>
      <c r="BI175" s="100">
        <f>IF(O175="nulová",K175,0)</f>
        <v>0</v>
      </c>
      <c r="BJ175" s="15" t="s">
        <v>92</v>
      </c>
      <c r="BK175" s="194">
        <f>ROUND(P175*H175,3)</f>
        <v>0</v>
      </c>
      <c r="BL175" s="15" t="s">
        <v>203</v>
      </c>
      <c r="BM175" s="193" t="s">
        <v>226</v>
      </c>
    </row>
    <row r="176" spans="2:65" s="1" customFormat="1" ht="24" customHeight="1">
      <c r="B176" s="151"/>
      <c r="C176" s="182" t="s">
        <v>197</v>
      </c>
      <c r="D176" s="182" t="s">
        <v>199</v>
      </c>
      <c r="E176" s="183" t="s">
        <v>1711</v>
      </c>
      <c r="F176" s="184" t="s">
        <v>1712</v>
      </c>
      <c r="G176" s="185" t="s">
        <v>569</v>
      </c>
      <c r="H176" s="186">
        <v>97.493</v>
      </c>
      <c r="I176" s="187"/>
      <c r="J176" s="187"/>
      <c r="K176" s="186">
        <f>ROUND(P176*H176,3)</f>
        <v>0</v>
      </c>
      <c r="L176" s="184" t="s">
        <v>1</v>
      </c>
      <c r="M176" s="32"/>
      <c r="N176" s="188" t="s">
        <v>1</v>
      </c>
      <c r="O176" s="189" t="s">
        <v>44</v>
      </c>
      <c r="P176" s="190">
        <f>I176+J176</f>
        <v>0</v>
      </c>
      <c r="Q176" s="190">
        <f>ROUND(I176*H176,3)</f>
        <v>0</v>
      </c>
      <c r="R176" s="190">
        <f>ROUND(J176*H176,3)</f>
        <v>0</v>
      </c>
      <c r="S176" s="54"/>
      <c r="T176" s="191">
        <f>S176*H176</f>
        <v>0</v>
      </c>
      <c r="U176" s="191">
        <v>0.00472</v>
      </c>
      <c r="V176" s="191">
        <f>U176*H176</f>
        <v>0.46016696</v>
      </c>
      <c r="W176" s="191">
        <v>0</v>
      </c>
      <c r="X176" s="192">
        <f>W176*H176</f>
        <v>0</v>
      </c>
      <c r="AR176" s="193" t="s">
        <v>203</v>
      </c>
      <c r="AT176" s="193" t="s">
        <v>199</v>
      </c>
      <c r="AU176" s="193" t="s">
        <v>92</v>
      </c>
      <c r="AY176" s="15" t="s">
        <v>196</v>
      </c>
      <c r="BE176" s="100">
        <f>IF(O176="základná",K176,0)</f>
        <v>0</v>
      </c>
      <c r="BF176" s="100">
        <f>IF(O176="znížená",K176,0)</f>
        <v>0</v>
      </c>
      <c r="BG176" s="100">
        <f>IF(O176="zákl. prenesená",K176,0)</f>
        <v>0</v>
      </c>
      <c r="BH176" s="100">
        <f>IF(O176="zníž. prenesená",K176,0)</f>
        <v>0</v>
      </c>
      <c r="BI176" s="100">
        <f>IF(O176="nulová",K176,0)</f>
        <v>0</v>
      </c>
      <c r="BJ176" s="15" t="s">
        <v>92</v>
      </c>
      <c r="BK176" s="194">
        <f>ROUND(P176*H176,3)</f>
        <v>0</v>
      </c>
      <c r="BL176" s="15" t="s">
        <v>203</v>
      </c>
      <c r="BM176" s="193" t="s">
        <v>355</v>
      </c>
    </row>
    <row r="177" spans="2:65" s="1" customFormat="1" ht="24" customHeight="1">
      <c r="B177" s="151"/>
      <c r="C177" s="182" t="s">
        <v>245</v>
      </c>
      <c r="D177" s="182" t="s">
        <v>199</v>
      </c>
      <c r="E177" s="183" t="s">
        <v>1713</v>
      </c>
      <c r="F177" s="184" t="s">
        <v>1714</v>
      </c>
      <c r="G177" s="185" t="s">
        <v>569</v>
      </c>
      <c r="H177" s="186">
        <v>15.266</v>
      </c>
      <c r="I177" s="187"/>
      <c r="J177" s="187"/>
      <c r="K177" s="186">
        <f>ROUND(P177*H177,3)</f>
        <v>0</v>
      </c>
      <c r="L177" s="184" t="s">
        <v>1</v>
      </c>
      <c r="M177" s="32"/>
      <c r="N177" s="188" t="s">
        <v>1</v>
      </c>
      <c r="O177" s="189" t="s">
        <v>44</v>
      </c>
      <c r="P177" s="190">
        <f>I177+J177</f>
        <v>0</v>
      </c>
      <c r="Q177" s="190">
        <f>ROUND(I177*H177,3)</f>
        <v>0</v>
      </c>
      <c r="R177" s="190">
        <f>ROUND(J177*H177,3)</f>
        <v>0</v>
      </c>
      <c r="S177" s="54"/>
      <c r="T177" s="191">
        <f>S177*H177</f>
        <v>0</v>
      </c>
      <c r="U177" s="191">
        <v>0.0309</v>
      </c>
      <c r="V177" s="191">
        <f>U177*H177</f>
        <v>0.4717194</v>
      </c>
      <c r="W177" s="191">
        <v>0</v>
      </c>
      <c r="X177" s="192">
        <f>W177*H177</f>
        <v>0</v>
      </c>
      <c r="AR177" s="193" t="s">
        <v>203</v>
      </c>
      <c r="AT177" s="193" t="s">
        <v>199</v>
      </c>
      <c r="AU177" s="193" t="s">
        <v>92</v>
      </c>
      <c r="AY177" s="15" t="s">
        <v>196</v>
      </c>
      <c r="BE177" s="100">
        <f>IF(O177="základná",K177,0)</f>
        <v>0</v>
      </c>
      <c r="BF177" s="100">
        <f>IF(O177="znížená",K177,0)</f>
        <v>0</v>
      </c>
      <c r="BG177" s="100">
        <f>IF(O177="zákl. prenesená",K177,0)</f>
        <v>0</v>
      </c>
      <c r="BH177" s="100">
        <f>IF(O177="zníž. prenesená",K177,0)</f>
        <v>0</v>
      </c>
      <c r="BI177" s="100">
        <f>IF(O177="nulová",K177,0)</f>
        <v>0</v>
      </c>
      <c r="BJ177" s="15" t="s">
        <v>92</v>
      </c>
      <c r="BK177" s="194">
        <f>ROUND(P177*H177,3)</f>
        <v>0</v>
      </c>
      <c r="BL177" s="15" t="s">
        <v>203</v>
      </c>
      <c r="BM177" s="193" t="s">
        <v>8</v>
      </c>
    </row>
    <row r="178" spans="2:63" s="11" customFormat="1" ht="22.5" customHeight="1">
      <c r="B178" s="168"/>
      <c r="D178" s="169" t="s">
        <v>79</v>
      </c>
      <c r="E178" s="180" t="s">
        <v>197</v>
      </c>
      <c r="F178" s="180" t="s">
        <v>198</v>
      </c>
      <c r="I178" s="171"/>
      <c r="J178" s="171"/>
      <c r="K178" s="181">
        <f>BK178</f>
        <v>0</v>
      </c>
      <c r="M178" s="168"/>
      <c r="N178" s="173"/>
      <c r="O178" s="174"/>
      <c r="P178" s="174"/>
      <c r="Q178" s="175">
        <f>SUM(Q179:Q207)</f>
        <v>0</v>
      </c>
      <c r="R178" s="175">
        <f>SUM(R179:R207)</f>
        <v>0</v>
      </c>
      <c r="S178" s="174"/>
      <c r="T178" s="176">
        <f>SUM(T179:T207)</f>
        <v>0</v>
      </c>
      <c r="U178" s="174"/>
      <c r="V178" s="176">
        <f>SUM(V179:V207)</f>
        <v>0</v>
      </c>
      <c r="W178" s="174"/>
      <c r="X178" s="177">
        <f>SUM(X179:X207)</f>
        <v>0</v>
      </c>
      <c r="AR178" s="169" t="s">
        <v>87</v>
      </c>
      <c r="AT178" s="178" t="s">
        <v>79</v>
      </c>
      <c r="AU178" s="178" t="s">
        <v>87</v>
      </c>
      <c r="AY178" s="169" t="s">
        <v>196</v>
      </c>
      <c r="BK178" s="179">
        <f>SUM(BK179:BK207)</f>
        <v>0</v>
      </c>
    </row>
    <row r="179" spans="2:65" s="1" customFormat="1" ht="24" customHeight="1">
      <c r="B179" s="151"/>
      <c r="C179" s="182" t="s">
        <v>252</v>
      </c>
      <c r="D179" s="182" t="s">
        <v>199</v>
      </c>
      <c r="E179" s="183" t="s">
        <v>1715</v>
      </c>
      <c r="F179" s="184" t="s">
        <v>1716</v>
      </c>
      <c r="G179" s="185" t="s">
        <v>569</v>
      </c>
      <c r="H179" s="186">
        <v>101.77</v>
      </c>
      <c r="I179" s="187"/>
      <c r="J179" s="187"/>
      <c r="K179" s="186">
        <f>ROUND(P179*H179,3)</f>
        <v>0</v>
      </c>
      <c r="L179" s="184" t="s">
        <v>1</v>
      </c>
      <c r="M179" s="32"/>
      <c r="N179" s="188" t="s">
        <v>1</v>
      </c>
      <c r="O179" s="189" t="s">
        <v>44</v>
      </c>
      <c r="P179" s="190">
        <f>I179+J179</f>
        <v>0</v>
      </c>
      <c r="Q179" s="190">
        <f>ROUND(I179*H179,3)</f>
        <v>0</v>
      </c>
      <c r="R179" s="190">
        <f>ROUND(J179*H179,3)</f>
        <v>0</v>
      </c>
      <c r="S179" s="54"/>
      <c r="T179" s="191">
        <f>S179*H179</f>
        <v>0</v>
      </c>
      <c r="U179" s="191">
        <v>0</v>
      </c>
      <c r="V179" s="191">
        <f>U179*H179</f>
        <v>0</v>
      </c>
      <c r="W179" s="191">
        <v>0</v>
      </c>
      <c r="X179" s="192">
        <f>W179*H179</f>
        <v>0</v>
      </c>
      <c r="AR179" s="193" t="s">
        <v>203</v>
      </c>
      <c r="AT179" s="193" t="s">
        <v>199</v>
      </c>
      <c r="AU179" s="193" t="s">
        <v>92</v>
      </c>
      <c r="AY179" s="15" t="s">
        <v>196</v>
      </c>
      <c r="BE179" s="100">
        <f>IF(O179="základná",K179,0)</f>
        <v>0</v>
      </c>
      <c r="BF179" s="100">
        <f>IF(O179="znížená",K179,0)</f>
        <v>0</v>
      </c>
      <c r="BG179" s="100">
        <f>IF(O179="zákl. prenesená",K179,0)</f>
        <v>0</v>
      </c>
      <c r="BH179" s="100">
        <f>IF(O179="zníž. prenesená",K179,0)</f>
        <v>0</v>
      </c>
      <c r="BI179" s="100">
        <f>IF(O179="nulová",K179,0)</f>
        <v>0</v>
      </c>
      <c r="BJ179" s="15" t="s">
        <v>92</v>
      </c>
      <c r="BK179" s="194">
        <f>ROUND(P179*H179,3)</f>
        <v>0</v>
      </c>
      <c r="BL179" s="15" t="s">
        <v>203</v>
      </c>
      <c r="BM179" s="193" t="s">
        <v>370</v>
      </c>
    </row>
    <row r="180" spans="2:51" s="12" customFormat="1" ht="11.25">
      <c r="B180" s="195"/>
      <c r="D180" s="196" t="s">
        <v>208</v>
      </c>
      <c r="E180" s="203" t="s">
        <v>1</v>
      </c>
      <c r="F180" s="197" t="s">
        <v>1682</v>
      </c>
      <c r="H180" s="198">
        <v>35.17</v>
      </c>
      <c r="I180" s="199"/>
      <c r="J180" s="199"/>
      <c r="M180" s="195"/>
      <c r="N180" s="200"/>
      <c r="O180" s="201"/>
      <c r="P180" s="201"/>
      <c r="Q180" s="201"/>
      <c r="R180" s="201"/>
      <c r="S180" s="201"/>
      <c r="T180" s="201"/>
      <c r="U180" s="201"/>
      <c r="V180" s="201"/>
      <c r="W180" s="201"/>
      <c r="X180" s="202"/>
      <c r="AT180" s="203" t="s">
        <v>208</v>
      </c>
      <c r="AU180" s="203" t="s">
        <v>92</v>
      </c>
      <c r="AV180" s="12" t="s">
        <v>92</v>
      </c>
      <c r="AW180" s="12" t="s">
        <v>4</v>
      </c>
      <c r="AX180" s="12" t="s">
        <v>80</v>
      </c>
      <c r="AY180" s="203" t="s">
        <v>196</v>
      </c>
    </row>
    <row r="181" spans="2:51" s="12" customFormat="1" ht="11.25">
      <c r="B181" s="195"/>
      <c r="D181" s="196" t="s">
        <v>208</v>
      </c>
      <c r="E181" s="203" t="s">
        <v>1</v>
      </c>
      <c r="F181" s="197" t="s">
        <v>1683</v>
      </c>
      <c r="H181" s="198">
        <v>66.6</v>
      </c>
      <c r="I181" s="199"/>
      <c r="J181" s="199"/>
      <c r="M181" s="195"/>
      <c r="N181" s="200"/>
      <c r="O181" s="201"/>
      <c r="P181" s="201"/>
      <c r="Q181" s="201"/>
      <c r="R181" s="201"/>
      <c r="S181" s="201"/>
      <c r="T181" s="201"/>
      <c r="U181" s="201"/>
      <c r="V181" s="201"/>
      <c r="W181" s="201"/>
      <c r="X181" s="202"/>
      <c r="AT181" s="203" t="s">
        <v>208</v>
      </c>
      <c r="AU181" s="203" t="s">
        <v>92</v>
      </c>
      <c r="AV181" s="12" t="s">
        <v>92</v>
      </c>
      <c r="AW181" s="12" t="s">
        <v>4</v>
      </c>
      <c r="AX181" s="12" t="s">
        <v>80</v>
      </c>
      <c r="AY181" s="203" t="s">
        <v>196</v>
      </c>
    </row>
    <row r="182" spans="2:51" s="13" customFormat="1" ht="11.25">
      <c r="B182" s="219"/>
      <c r="D182" s="196" t="s">
        <v>208</v>
      </c>
      <c r="E182" s="220" t="s">
        <v>1</v>
      </c>
      <c r="F182" s="221" t="s">
        <v>1617</v>
      </c>
      <c r="H182" s="222">
        <v>101.77</v>
      </c>
      <c r="I182" s="223"/>
      <c r="J182" s="223"/>
      <c r="M182" s="219"/>
      <c r="N182" s="224"/>
      <c r="O182" s="225"/>
      <c r="P182" s="225"/>
      <c r="Q182" s="225"/>
      <c r="R182" s="225"/>
      <c r="S182" s="225"/>
      <c r="T182" s="225"/>
      <c r="U182" s="225"/>
      <c r="V182" s="225"/>
      <c r="W182" s="225"/>
      <c r="X182" s="226"/>
      <c r="AT182" s="220" t="s">
        <v>208</v>
      </c>
      <c r="AU182" s="220" t="s">
        <v>92</v>
      </c>
      <c r="AV182" s="13" t="s">
        <v>203</v>
      </c>
      <c r="AW182" s="13" t="s">
        <v>4</v>
      </c>
      <c r="AX182" s="13" t="s">
        <v>87</v>
      </c>
      <c r="AY182" s="220" t="s">
        <v>196</v>
      </c>
    </row>
    <row r="183" spans="2:65" s="1" customFormat="1" ht="24" customHeight="1">
      <c r="B183" s="151"/>
      <c r="C183" s="182" t="s">
        <v>258</v>
      </c>
      <c r="D183" s="182" t="s">
        <v>199</v>
      </c>
      <c r="E183" s="183" t="s">
        <v>1717</v>
      </c>
      <c r="F183" s="184" t="s">
        <v>1718</v>
      </c>
      <c r="G183" s="185" t="s">
        <v>569</v>
      </c>
      <c r="H183" s="186">
        <v>176.549</v>
      </c>
      <c r="I183" s="187"/>
      <c r="J183" s="187"/>
      <c r="K183" s="186">
        <f>ROUND(P183*H183,3)</f>
        <v>0</v>
      </c>
      <c r="L183" s="184" t="s">
        <v>1</v>
      </c>
      <c r="M183" s="32"/>
      <c r="N183" s="188" t="s">
        <v>1</v>
      </c>
      <c r="O183" s="189" t="s">
        <v>44</v>
      </c>
      <c r="P183" s="190">
        <f>I183+J183</f>
        <v>0</v>
      </c>
      <c r="Q183" s="190">
        <f>ROUND(I183*H183,3)</f>
        <v>0</v>
      </c>
      <c r="R183" s="190">
        <f>ROUND(J183*H183,3)</f>
        <v>0</v>
      </c>
      <c r="S183" s="54"/>
      <c r="T183" s="191">
        <f>S183*H183</f>
        <v>0</v>
      </c>
      <c r="U183" s="191">
        <v>0</v>
      </c>
      <c r="V183" s="191">
        <f>U183*H183</f>
        <v>0</v>
      </c>
      <c r="W183" s="191">
        <v>0</v>
      </c>
      <c r="X183" s="192">
        <f>W183*H183</f>
        <v>0</v>
      </c>
      <c r="AR183" s="193" t="s">
        <v>203</v>
      </c>
      <c r="AT183" s="193" t="s">
        <v>199</v>
      </c>
      <c r="AU183" s="193" t="s">
        <v>92</v>
      </c>
      <c r="AY183" s="15" t="s">
        <v>196</v>
      </c>
      <c r="BE183" s="100">
        <f>IF(O183="základná",K183,0)</f>
        <v>0</v>
      </c>
      <c r="BF183" s="100">
        <f>IF(O183="znížená",K183,0)</f>
        <v>0</v>
      </c>
      <c r="BG183" s="100">
        <f>IF(O183="zákl. prenesená",K183,0)</f>
        <v>0</v>
      </c>
      <c r="BH183" s="100">
        <f>IF(O183="zníž. prenesená",K183,0)</f>
        <v>0</v>
      </c>
      <c r="BI183" s="100">
        <f>IF(O183="nulová",K183,0)</f>
        <v>0</v>
      </c>
      <c r="BJ183" s="15" t="s">
        <v>92</v>
      </c>
      <c r="BK183" s="194">
        <f>ROUND(P183*H183,3)</f>
        <v>0</v>
      </c>
      <c r="BL183" s="15" t="s">
        <v>203</v>
      </c>
      <c r="BM183" s="193" t="s">
        <v>378</v>
      </c>
    </row>
    <row r="184" spans="2:51" s="12" customFormat="1" ht="22.5">
      <c r="B184" s="195"/>
      <c r="D184" s="196" t="s">
        <v>208</v>
      </c>
      <c r="E184" s="203" t="s">
        <v>1</v>
      </c>
      <c r="F184" s="197" t="s">
        <v>1719</v>
      </c>
      <c r="H184" s="198">
        <v>34.697</v>
      </c>
      <c r="I184" s="199"/>
      <c r="J184" s="199"/>
      <c r="M184" s="195"/>
      <c r="N184" s="200"/>
      <c r="O184" s="201"/>
      <c r="P184" s="201"/>
      <c r="Q184" s="201"/>
      <c r="R184" s="201"/>
      <c r="S184" s="201"/>
      <c r="T184" s="201"/>
      <c r="U184" s="201"/>
      <c r="V184" s="201"/>
      <c r="W184" s="201"/>
      <c r="X184" s="202"/>
      <c r="AT184" s="203" t="s">
        <v>208</v>
      </c>
      <c r="AU184" s="203" t="s">
        <v>92</v>
      </c>
      <c r="AV184" s="12" t="s">
        <v>92</v>
      </c>
      <c r="AW184" s="12" t="s">
        <v>4</v>
      </c>
      <c r="AX184" s="12" t="s">
        <v>80</v>
      </c>
      <c r="AY184" s="203" t="s">
        <v>196</v>
      </c>
    </row>
    <row r="185" spans="2:51" s="12" customFormat="1" ht="22.5">
      <c r="B185" s="195"/>
      <c r="D185" s="196" t="s">
        <v>208</v>
      </c>
      <c r="E185" s="203" t="s">
        <v>1</v>
      </c>
      <c r="F185" s="197" t="s">
        <v>1720</v>
      </c>
      <c r="H185" s="198">
        <v>51.918</v>
      </c>
      <c r="I185" s="199"/>
      <c r="J185" s="199"/>
      <c r="M185" s="195"/>
      <c r="N185" s="200"/>
      <c r="O185" s="201"/>
      <c r="P185" s="201"/>
      <c r="Q185" s="201"/>
      <c r="R185" s="201"/>
      <c r="S185" s="201"/>
      <c r="T185" s="201"/>
      <c r="U185" s="201"/>
      <c r="V185" s="201"/>
      <c r="W185" s="201"/>
      <c r="X185" s="202"/>
      <c r="AT185" s="203" t="s">
        <v>208</v>
      </c>
      <c r="AU185" s="203" t="s">
        <v>92</v>
      </c>
      <c r="AV185" s="12" t="s">
        <v>92</v>
      </c>
      <c r="AW185" s="12" t="s">
        <v>4</v>
      </c>
      <c r="AX185" s="12" t="s">
        <v>80</v>
      </c>
      <c r="AY185" s="203" t="s">
        <v>196</v>
      </c>
    </row>
    <row r="186" spans="2:51" s="12" customFormat="1" ht="11.25">
      <c r="B186" s="195"/>
      <c r="D186" s="196" t="s">
        <v>208</v>
      </c>
      <c r="E186" s="203" t="s">
        <v>1</v>
      </c>
      <c r="F186" s="197" t="s">
        <v>1704</v>
      </c>
      <c r="H186" s="198">
        <v>-1.845</v>
      </c>
      <c r="I186" s="199"/>
      <c r="J186" s="199"/>
      <c r="M186" s="195"/>
      <c r="N186" s="200"/>
      <c r="O186" s="201"/>
      <c r="P186" s="201"/>
      <c r="Q186" s="201"/>
      <c r="R186" s="201"/>
      <c r="S186" s="201"/>
      <c r="T186" s="201"/>
      <c r="U186" s="201"/>
      <c r="V186" s="201"/>
      <c r="W186" s="201"/>
      <c r="X186" s="202"/>
      <c r="AT186" s="203" t="s">
        <v>208</v>
      </c>
      <c r="AU186" s="203" t="s">
        <v>92</v>
      </c>
      <c r="AV186" s="12" t="s">
        <v>92</v>
      </c>
      <c r="AW186" s="12" t="s">
        <v>4</v>
      </c>
      <c r="AX186" s="12" t="s">
        <v>80</v>
      </c>
      <c r="AY186" s="203" t="s">
        <v>196</v>
      </c>
    </row>
    <row r="187" spans="2:51" s="12" customFormat="1" ht="11.25">
      <c r="B187" s="195"/>
      <c r="D187" s="196" t="s">
        <v>208</v>
      </c>
      <c r="E187" s="203" t="s">
        <v>1</v>
      </c>
      <c r="F187" s="197" t="s">
        <v>1705</v>
      </c>
      <c r="H187" s="198">
        <v>-3.793</v>
      </c>
      <c r="I187" s="199"/>
      <c r="J187" s="199"/>
      <c r="M187" s="195"/>
      <c r="N187" s="200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  <c r="AT187" s="203" t="s">
        <v>208</v>
      </c>
      <c r="AU187" s="203" t="s">
        <v>92</v>
      </c>
      <c r="AV187" s="12" t="s">
        <v>92</v>
      </c>
      <c r="AW187" s="12" t="s">
        <v>4</v>
      </c>
      <c r="AX187" s="12" t="s">
        <v>80</v>
      </c>
      <c r="AY187" s="203" t="s">
        <v>196</v>
      </c>
    </row>
    <row r="188" spans="2:51" s="12" customFormat="1" ht="22.5">
      <c r="B188" s="195"/>
      <c r="D188" s="196" t="s">
        <v>208</v>
      </c>
      <c r="E188" s="203" t="s">
        <v>1</v>
      </c>
      <c r="F188" s="197" t="s">
        <v>1721</v>
      </c>
      <c r="H188" s="198">
        <v>105.368</v>
      </c>
      <c r="I188" s="199"/>
      <c r="J188" s="199"/>
      <c r="M188" s="195"/>
      <c r="N188" s="200"/>
      <c r="O188" s="201"/>
      <c r="P188" s="201"/>
      <c r="Q188" s="201"/>
      <c r="R188" s="201"/>
      <c r="S188" s="201"/>
      <c r="T188" s="201"/>
      <c r="U188" s="201"/>
      <c r="V188" s="201"/>
      <c r="W188" s="201"/>
      <c r="X188" s="202"/>
      <c r="AT188" s="203" t="s">
        <v>208</v>
      </c>
      <c r="AU188" s="203" t="s">
        <v>92</v>
      </c>
      <c r="AV188" s="12" t="s">
        <v>92</v>
      </c>
      <c r="AW188" s="12" t="s">
        <v>4</v>
      </c>
      <c r="AX188" s="12" t="s">
        <v>80</v>
      </c>
      <c r="AY188" s="203" t="s">
        <v>196</v>
      </c>
    </row>
    <row r="189" spans="2:51" s="12" customFormat="1" ht="11.25">
      <c r="B189" s="195"/>
      <c r="D189" s="196" t="s">
        <v>208</v>
      </c>
      <c r="E189" s="203" t="s">
        <v>1</v>
      </c>
      <c r="F189" s="197" t="s">
        <v>1704</v>
      </c>
      <c r="H189" s="198">
        <v>-1.845</v>
      </c>
      <c r="I189" s="199"/>
      <c r="J189" s="199"/>
      <c r="M189" s="195"/>
      <c r="N189" s="200"/>
      <c r="O189" s="201"/>
      <c r="P189" s="201"/>
      <c r="Q189" s="201"/>
      <c r="R189" s="201"/>
      <c r="S189" s="201"/>
      <c r="T189" s="201"/>
      <c r="U189" s="201"/>
      <c r="V189" s="201"/>
      <c r="W189" s="201"/>
      <c r="X189" s="202"/>
      <c r="AT189" s="203" t="s">
        <v>208</v>
      </c>
      <c r="AU189" s="203" t="s">
        <v>92</v>
      </c>
      <c r="AV189" s="12" t="s">
        <v>92</v>
      </c>
      <c r="AW189" s="12" t="s">
        <v>4</v>
      </c>
      <c r="AX189" s="12" t="s">
        <v>80</v>
      </c>
      <c r="AY189" s="203" t="s">
        <v>196</v>
      </c>
    </row>
    <row r="190" spans="2:51" s="12" customFormat="1" ht="11.25">
      <c r="B190" s="195"/>
      <c r="D190" s="196" t="s">
        <v>208</v>
      </c>
      <c r="E190" s="203" t="s">
        <v>1</v>
      </c>
      <c r="F190" s="197" t="s">
        <v>1705</v>
      </c>
      <c r="H190" s="198">
        <v>-3.793</v>
      </c>
      <c r="I190" s="199"/>
      <c r="J190" s="199"/>
      <c r="M190" s="195"/>
      <c r="N190" s="200"/>
      <c r="O190" s="201"/>
      <c r="P190" s="201"/>
      <c r="Q190" s="201"/>
      <c r="R190" s="201"/>
      <c r="S190" s="201"/>
      <c r="T190" s="201"/>
      <c r="U190" s="201"/>
      <c r="V190" s="201"/>
      <c r="W190" s="201"/>
      <c r="X190" s="202"/>
      <c r="AT190" s="203" t="s">
        <v>208</v>
      </c>
      <c r="AU190" s="203" t="s">
        <v>92</v>
      </c>
      <c r="AV190" s="12" t="s">
        <v>92</v>
      </c>
      <c r="AW190" s="12" t="s">
        <v>4</v>
      </c>
      <c r="AX190" s="12" t="s">
        <v>80</v>
      </c>
      <c r="AY190" s="203" t="s">
        <v>196</v>
      </c>
    </row>
    <row r="191" spans="2:51" s="12" customFormat="1" ht="11.25">
      <c r="B191" s="195"/>
      <c r="D191" s="196" t="s">
        <v>208</v>
      </c>
      <c r="E191" s="203" t="s">
        <v>1</v>
      </c>
      <c r="F191" s="197" t="s">
        <v>1698</v>
      </c>
      <c r="H191" s="198">
        <v>-7.938</v>
      </c>
      <c r="I191" s="199"/>
      <c r="J191" s="199"/>
      <c r="M191" s="195"/>
      <c r="N191" s="200"/>
      <c r="O191" s="201"/>
      <c r="P191" s="201"/>
      <c r="Q191" s="201"/>
      <c r="R191" s="201"/>
      <c r="S191" s="201"/>
      <c r="T191" s="201"/>
      <c r="U191" s="201"/>
      <c r="V191" s="201"/>
      <c r="W191" s="201"/>
      <c r="X191" s="202"/>
      <c r="AT191" s="203" t="s">
        <v>208</v>
      </c>
      <c r="AU191" s="203" t="s">
        <v>92</v>
      </c>
      <c r="AV191" s="12" t="s">
        <v>92</v>
      </c>
      <c r="AW191" s="12" t="s">
        <v>4</v>
      </c>
      <c r="AX191" s="12" t="s">
        <v>80</v>
      </c>
      <c r="AY191" s="203" t="s">
        <v>196</v>
      </c>
    </row>
    <row r="192" spans="2:51" s="12" customFormat="1" ht="11.25">
      <c r="B192" s="195"/>
      <c r="D192" s="196" t="s">
        <v>208</v>
      </c>
      <c r="E192" s="203" t="s">
        <v>1</v>
      </c>
      <c r="F192" s="197" t="s">
        <v>1699</v>
      </c>
      <c r="H192" s="198">
        <v>3.78</v>
      </c>
      <c r="I192" s="199"/>
      <c r="J192" s="199"/>
      <c r="M192" s="195"/>
      <c r="N192" s="200"/>
      <c r="O192" s="201"/>
      <c r="P192" s="201"/>
      <c r="Q192" s="201"/>
      <c r="R192" s="201"/>
      <c r="S192" s="201"/>
      <c r="T192" s="201"/>
      <c r="U192" s="201"/>
      <c r="V192" s="201"/>
      <c r="W192" s="201"/>
      <c r="X192" s="202"/>
      <c r="AT192" s="203" t="s">
        <v>208</v>
      </c>
      <c r="AU192" s="203" t="s">
        <v>92</v>
      </c>
      <c r="AV192" s="12" t="s">
        <v>92</v>
      </c>
      <c r="AW192" s="12" t="s">
        <v>4</v>
      </c>
      <c r="AX192" s="12" t="s">
        <v>80</v>
      </c>
      <c r="AY192" s="203" t="s">
        <v>196</v>
      </c>
    </row>
    <row r="193" spans="2:51" s="13" customFormat="1" ht="11.25">
      <c r="B193" s="219"/>
      <c r="D193" s="196" t="s">
        <v>208</v>
      </c>
      <c r="E193" s="220" t="s">
        <v>1</v>
      </c>
      <c r="F193" s="221" t="s">
        <v>1617</v>
      </c>
      <c r="H193" s="222">
        <v>176.549</v>
      </c>
      <c r="I193" s="223"/>
      <c r="J193" s="223"/>
      <c r="M193" s="219"/>
      <c r="N193" s="224"/>
      <c r="O193" s="225"/>
      <c r="P193" s="225"/>
      <c r="Q193" s="225"/>
      <c r="R193" s="225"/>
      <c r="S193" s="225"/>
      <c r="T193" s="225"/>
      <c r="U193" s="225"/>
      <c r="V193" s="225"/>
      <c r="W193" s="225"/>
      <c r="X193" s="226"/>
      <c r="AT193" s="220" t="s">
        <v>208</v>
      </c>
      <c r="AU193" s="220" t="s">
        <v>92</v>
      </c>
      <c r="AV193" s="13" t="s">
        <v>203</v>
      </c>
      <c r="AW193" s="13" t="s">
        <v>4</v>
      </c>
      <c r="AX193" s="13" t="s">
        <v>87</v>
      </c>
      <c r="AY193" s="220" t="s">
        <v>196</v>
      </c>
    </row>
    <row r="194" spans="2:65" s="1" customFormat="1" ht="36" customHeight="1">
      <c r="B194" s="151"/>
      <c r="C194" s="182" t="s">
        <v>262</v>
      </c>
      <c r="D194" s="182" t="s">
        <v>199</v>
      </c>
      <c r="E194" s="183" t="s">
        <v>1722</v>
      </c>
      <c r="F194" s="184" t="s">
        <v>1723</v>
      </c>
      <c r="G194" s="185" t="s">
        <v>569</v>
      </c>
      <c r="H194" s="186">
        <v>76.044</v>
      </c>
      <c r="I194" s="187"/>
      <c r="J194" s="187"/>
      <c r="K194" s="186">
        <f>ROUND(P194*H194,3)</f>
        <v>0</v>
      </c>
      <c r="L194" s="184" t="s">
        <v>1</v>
      </c>
      <c r="M194" s="32"/>
      <c r="N194" s="188" t="s">
        <v>1</v>
      </c>
      <c r="O194" s="189" t="s">
        <v>44</v>
      </c>
      <c r="P194" s="190">
        <f>I194+J194</f>
        <v>0</v>
      </c>
      <c r="Q194" s="190">
        <f>ROUND(I194*H194,3)</f>
        <v>0</v>
      </c>
      <c r="R194" s="190">
        <f>ROUND(J194*H194,3)</f>
        <v>0</v>
      </c>
      <c r="S194" s="54"/>
      <c r="T194" s="191">
        <f>S194*H194</f>
        <v>0</v>
      </c>
      <c r="U194" s="191">
        <v>0</v>
      </c>
      <c r="V194" s="191">
        <f>U194*H194</f>
        <v>0</v>
      </c>
      <c r="W194" s="191">
        <v>0</v>
      </c>
      <c r="X194" s="192">
        <f>W194*H194</f>
        <v>0</v>
      </c>
      <c r="AR194" s="193" t="s">
        <v>203</v>
      </c>
      <c r="AT194" s="193" t="s">
        <v>199</v>
      </c>
      <c r="AU194" s="193" t="s">
        <v>92</v>
      </c>
      <c r="AY194" s="15" t="s">
        <v>196</v>
      </c>
      <c r="BE194" s="100">
        <f>IF(O194="základná",K194,0)</f>
        <v>0</v>
      </c>
      <c r="BF194" s="100">
        <f>IF(O194="znížená",K194,0)</f>
        <v>0</v>
      </c>
      <c r="BG194" s="100">
        <f>IF(O194="zákl. prenesená",K194,0)</f>
        <v>0</v>
      </c>
      <c r="BH194" s="100">
        <f>IF(O194="zníž. prenesená",K194,0)</f>
        <v>0</v>
      </c>
      <c r="BI194" s="100">
        <f>IF(O194="nulová",K194,0)</f>
        <v>0</v>
      </c>
      <c r="BJ194" s="15" t="s">
        <v>92</v>
      </c>
      <c r="BK194" s="194">
        <f>ROUND(P194*H194,3)</f>
        <v>0</v>
      </c>
      <c r="BL194" s="15" t="s">
        <v>203</v>
      </c>
      <c r="BM194" s="193" t="s">
        <v>386</v>
      </c>
    </row>
    <row r="195" spans="2:51" s="12" customFormat="1" ht="11.25">
      <c r="B195" s="195"/>
      <c r="D195" s="196" t="s">
        <v>208</v>
      </c>
      <c r="E195" s="203" t="s">
        <v>1</v>
      </c>
      <c r="F195" s="197" t="s">
        <v>1724</v>
      </c>
      <c r="H195" s="198">
        <v>81.368</v>
      </c>
      <c r="I195" s="199"/>
      <c r="J195" s="199"/>
      <c r="M195" s="195"/>
      <c r="N195" s="200"/>
      <c r="O195" s="201"/>
      <c r="P195" s="201"/>
      <c r="Q195" s="201"/>
      <c r="R195" s="201"/>
      <c r="S195" s="201"/>
      <c r="T195" s="201"/>
      <c r="U195" s="201"/>
      <c r="V195" s="201"/>
      <c r="W195" s="201"/>
      <c r="X195" s="202"/>
      <c r="AT195" s="203" t="s">
        <v>208</v>
      </c>
      <c r="AU195" s="203" t="s">
        <v>92</v>
      </c>
      <c r="AV195" s="12" t="s">
        <v>92</v>
      </c>
      <c r="AW195" s="12" t="s">
        <v>4</v>
      </c>
      <c r="AX195" s="12" t="s">
        <v>80</v>
      </c>
      <c r="AY195" s="203" t="s">
        <v>196</v>
      </c>
    </row>
    <row r="196" spans="2:51" s="12" customFormat="1" ht="11.25">
      <c r="B196" s="195"/>
      <c r="D196" s="196" t="s">
        <v>208</v>
      </c>
      <c r="E196" s="203" t="s">
        <v>1</v>
      </c>
      <c r="F196" s="197" t="s">
        <v>1693</v>
      </c>
      <c r="H196" s="198">
        <v>-5.535</v>
      </c>
      <c r="I196" s="199"/>
      <c r="J196" s="199"/>
      <c r="M196" s="195"/>
      <c r="N196" s="200"/>
      <c r="O196" s="201"/>
      <c r="P196" s="201"/>
      <c r="Q196" s="201"/>
      <c r="R196" s="201"/>
      <c r="S196" s="201"/>
      <c r="T196" s="201"/>
      <c r="U196" s="201"/>
      <c r="V196" s="201"/>
      <c r="W196" s="201"/>
      <c r="X196" s="202"/>
      <c r="AT196" s="203" t="s">
        <v>208</v>
      </c>
      <c r="AU196" s="203" t="s">
        <v>92</v>
      </c>
      <c r="AV196" s="12" t="s">
        <v>92</v>
      </c>
      <c r="AW196" s="12" t="s">
        <v>4</v>
      </c>
      <c r="AX196" s="12" t="s">
        <v>80</v>
      </c>
      <c r="AY196" s="203" t="s">
        <v>196</v>
      </c>
    </row>
    <row r="197" spans="2:51" s="12" customFormat="1" ht="11.25">
      <c r="B197" s="195"/>
      <c r="D197" s="196" t="s">
        <v>208</v>
      </c>
      <c r="E197" s="203" t="s">
        <v>1</v>
      </c>
      <c r="F197" s="197" t="s">
        <v>1694</v>
      </c>
      <c r="H197" s="198">
        <v>1.125</v>
      </c>
      <c r="I197" s="199"/>
      <c r="J197" s="199"/>
      <c r="M197" s="195"/>
      <c r="N197" s="200"/>
      <c r="O197" s="201"/>
      <c r="P197" s="201"/>
      <c r="Q197" s="201"/>
      <c r="R197" s="201"/>
      <c r="S197" s="201"/>
      <c r="T197" s="201"/>
      <c r="U197" s="201"/>
      <c r="V197" s="201"/>
      <c r="W197" s="201"/>
      <c r="X197" s="202"/>
      <c r="AT197" s="203" t="s">
        <v>208</v>
      </c>
      <c r="AU197" s="203" t="s">
        <v>92</v>
      </c>
      <c r="AV197" s="12" t="s">
        <v>92</v>
      </c>
      <c r="AW197" s="12" t="s">
        <v>4</v>
      </c>
      <c r="AX197" s="12" t="s">
        <v>80</v>
      </c>
      <c r="AY197" s="203" t="s">
        <v>196</v>
      </c>
    </row>
    <row r="198" spans="2:51" s="12" customFormat="1" ht="11.25">
      <c r="B198" s="195"/>
      <c r="D198" s="196" t="s">
        <v>208</v>
      </c>
      <c r="E198" s="203" t="s">
        <v>1</v>
      </c>
      <c r="F198" s="197" t="s">
        <v>1695</v>
      </c>
      <c r="H198" s="198">
        <v>-2.857</v>
      </c>
      <c r="I198" s="199"/>
      <c r="J198" s="199"/>
      <c r="M198" s="195"/>
      <c r="N198" s="200"/>
      <c r="O198" s="201"/>
      <c r="P198" s="201"/>
      <c r="Q198" s="201"/>
      <c r="R198" s="201"/>
      <c r="S198" s="201"/>
      <c r="T198" s="201"/>
      <c r="U198" s="201"/>
      <c r="V198" s="201"/>
      <c r="W198" s="201"/>
      <c r="X198" s="202"/>
      <c r="AT198" s="203" t="s">
        <v>208</v>
      </c>
      <c r="AU198" s="203" t="s">
        <v>92</v>
      </c>
      <c r="AV198" s="12" t="s">
        <v>92</v>
      </c>
      <c r="AW198" s="12" t="s">
        <v>4</v>
      </c>
      <c r="AX198" s="12" t="s">
        <v>80</v>
      </c>
      <c r="AY198" s="203" t="s">
        <v>196</v>
      </c>
    </row>
    <row r="199" spans="2:51" s="12" customFormat="1" ht="11.25">
      <c r="B199" s="195"/>
      <c r="D199" s="196" t="s">
        <v>208</v>
      </c>
      <c r="E199" s="203" t="s">
        <v>1</v>
      </c>
      <c r="F199" s="197" t="s">
        <v>1696</v>
      </c>
      <c r="H199" s="198">
        <v>1.943</v>
      </c>
      <c r="I199" s="199"/>
      <c r="J199" s="199"/>
      <c r="M199" s="195"/>
      <c r="N199" s="200"/>
      <c r="O199" s="201"/>
      <c r="P199" s="201"/>
      <c r="Q199" s="201"/>
      <c r="R199" s="201"/>
      <c r="S199" s="201"/>
      <c r="T199" s="201"/>
      <c r="U199" s="201"/>
      <c r="V199" s="201"/>
      <c r="W199" s="201"/>
      <c r="X199" s="202"/>
      <c r="AT199" s="203" t="s">
        <v>208</v>
      </c>
      <c r="AU199" s="203" t="s">
        <v>92</v>
      </c>
      <c r="AV199" s="12" t="s">
        <v>92</v>
      </c>
      <c r="AW199" s="12" t="s">
        <v>4</v>
      </c>
      <c r="AX199" s="12" t="s">
        <v>80</v>
      </c>
      <c r="AY199" s="203" t="s">
        <v>196</v>
      </c>
    </row>
    <row r="200" spans="2:51" s="13" customFormat="1" ht="11.25">
      <c r="B200" s="219"/>
      <c r="D200" s="196" t="s">
        <v>208</v>
      </c>
      <c r="E200" s="220" t="s">
        <v>1</v>
      </c>
      <c r="F200" s="221" t="s">
        <v>1617</v>
      </c>
      <c r="H200" s="222">
        <v>76.044</v>
      </c>
      <c r="I200" s="223"/>
      <c r="J200" s="223"/>
      <c r="M200" s="219"/>
      <c r="N200" s="224"/>
      <c r="O200" s="225"/>
      <c r="P200" s="225"/>
      <c r="Q200" s="225"/>
      <c r="R200" s="225"/>
      <c r="S200" s="225"/>
      <c r="T200" s="225"/>
      <c r="U200" s="225"/>
      <c r="V200" s="225"/>
      <c r="W200" s="225"/>
      <c r="X200" s="226"/>
      <c r="AT200" s="220" t="s">
        <v>208</v>
      </c>
      <c r="AU200" s="220" t="s">
        <v>92</v>
      </c>
      <c r="AV200" s="13" t="s">
        <v>203</v>
      </c>
      <c r="AW200" s="13" t="s">
        <v>4</v>
      </c>
      <c r="AX200" s="13" t="s">
        <v>87</v>
      </c>
      <c r="AY200" s="220" t="s">
        <v>196</v>
      </c>
    </row>
    <row r="201" spans="2:65" s="1" customFormat="1" ht="24" customHeight="1">
      <c r="B201" s="151"/>
      <c r="C201" s="182" t="s">
        <v>267</v>
      </c>
      <c r="D201" s="182" t="s">
        <v>199</v>
      </c>
      <c r="E201" s="183" t="s">
        <v>1725</v>
      </c>
      <c r="F201" s="184" t="s">
        <v>1726</v>
      </c>
      <c r="G201" s="185" t="s">
        <v>202</v>
      </c>
      <c r="H201" s="186">
        <v>18.381</v>
      </c>
      <c r="I201" s="187"/>
      <c r="J201" s="187"/>
      <c r="K201" s="186">
        <f aca="true" t="shared" si="6" ref="K201:K207">ROUND(P201*H201,3)</f>
        <v>0</v>
      </c>
      <c r="L201" s="184" t="s">
        <v>1</v>
      </c>
      <c r="M201" s="32"/>
      <c r="N201" s="188" t="s">
        <v>1</v>
      </c>
      <c r="O201" s="189" t="s">
        <v>44</v>
      </c>
      <c r="P201" s="190">
        <f aca="true" t="shared" si="7" ref="P201:P207">I201+J201</f>
        <v>0</v>
      </c>
      <c r="Q201" s="190">
        <f aca="true" t="shared" si="8" ref="Q201:Q207">ROUND(I201*H201,3)</f>
        <v>0</v>
      </c>
      <c r="R201" s="190">
        <f aca="true" t="shared" si="9" ref="R201:R207">ROUND(J201*H201,3)</f>
        <v>0</v>
      </c>
      <c r="S201" s="54"/>
      <c r="T201" s="191">
        <f aca="true" t="shared" si="10" ref="T201:T207">S201*H201</f>
        <v>0</v>
      </c>
      <c r="U201" s="191">
        <v>0</v>
      </c>
      <c r="V201" s="191">
        <f aca="true" t="shared" si="11" ref="V201:V207">U201*H201</f>
        <v>0</v>
      </c>
      <c r="W201" s="191">
        <v>0</v>
      </c>
      <c r="X201" s="192">
        <f aca="true" t="shared" si="12" ref="X201:X207">W201*H201</f>
        <v>0</v>
      </c>
      <c r="AR201" s="193" t="s">
        <v>203</v>
      </c>
      <c r="AT201" s="193" t="s">
        <v>199</v>
      </c>
      <c r="AU201" s="193" t="s">
        <v>92</v>
      </c>
      <c r="AY201" s="15" t="s">
        <v>196</v>
      </c>
      <c r="BE201" s="100">
        <f aca="true" t="shared" si="13" ref="BE201:BE207">IF(O201="základná",K201,0)</f>
        <v>0</v>
      </c>
      <c r="BF201" s="100">
        <f aca="true" t="shared" si="14" ref="BF201:BF207">IF(O201="znížená",K201,0)</f>
        <v>0</v>
      </c>
      <c r="BG201" s="100">
        <f aca="true" t="shared" si="15" ref="BG201:BG207">IF(O201="zákl. prenesená",K201,0)</f>
        <v>0</v>
      </c>
      <c r="BH201" s="100">
        <f aca="true" t="shared" si="16" ref="BH201:BH207">IF(O201="zníž. prenesená",K201,0)</f>
        <v>0</v>
      </c>
      <c r="BI201" s="100">
        <f aca="true" t="shared" si="17" ref="BI201:BI207">IF(O201="nulová",K201,0)</f>
        <v>0</v>
      </c>
      <c r="BJ201" s="15" t="s">
        <v>92</v>
      </c>
      <c r="BK201" s="194">
        <f aca="true" t="shared" si="18" ref="BK201:BK207">ROUND(P201*H201,3)</f>
        <v>0</v>
      </c>
      <c r="BL201" s="15" t="s">
        <v>203</v>
      </c>
      <c r="BM201" s="193" t="s">
        <v>394</v>
      </c>
    </row>
    <row r="202" spans="2:65" s="1" customFormat="1" ht="24" customHeight="1">
      <c r="B202" s="151"/>
      <c r="C202" s="182" t="s">
        <v>337</v>
      </c>
      <c r="D202" s="182" t="s">
        <v>199</v>
      </c>
      <c r="E202" s="183" t="s">
        <v>1727</v>
      </c>
      <c r="F202" s="184" t="s">
        <v>1728</v>
      </c>
      <c r="G202" s="185" t="s">
        <v>202</v>
      </c>
      <c r="H202" s="186">
        <v>18.381</v>
      </c>
      <c r="I202" s="187"/>
      <c r="J202" s="187"/>
      <c r="K202" s="186">
        <f t="shared" si="6"/>
        <v>0</v>
      </c>
      <c r="L202" s="184" t="s">
        <v>1</v>
      </c>
      <c r="M202" s="32"/>
      <c r="N202" s="188" t="s">
        <v>1</v>
      </c>
      <c r="O202" s="189" t="s">
        <v>44</v>
      </c>
      <c r="P202" s="190">
        <f t="shared" si="7"/>
        <v>0</v>
      </c>
      <c r="Q202" s="190">
        <f t="shared" si="8"/>
        <v>0</v>
      </c>
      <c r="R202" s="190">
        <f t="shared" si="9"/>
        <v>0</v>
      </c>
      <c r="S202" s="54"/>
      <c r="T202" s="191">
        <f t="shared" si="10"/>
        <v>0</v>
      </c>
      <c r="U202" s="191">
        <v>0</v>
      </c>
      <c r="V202" s="191">
        <f t="shared" si="11"/>
        <v>0</v>
      </c>
      <c r="W202" s="191">
        <v>0</v>
      </c>
      <c r="X202" s="192">
        <f t="shared" si="12"/>
        <v>0</v>
      </c>
      <c r="AR202" s="193" t="s">
        <v>203</v>
      </c>
      <c r="AT202" s="193" t="s">
        <v>199</v>
      </c>
      <c r="AU202" s="193" t="s">
        <v>92</v>
      </c>
      <c r="AY202" s="15" t="s">
        <v>196</v>
      </c>
      <c r="BE202" s="100">
        <f t="shared" si="13"/>
        <v>0</v>
      </c>
      <c r="BF202" s="100">
        <f t="shared" si="14"/>
        <v>0</v>
      </c>
      <c r="BG202" s="100">
        <f t="shared" si="15"/>
        <v>0</v>
      </c>
      <c r="BH202" s="100">
        <f t="shared" si="16"/>
        <v>0</v>
      </c>
      <c r="BI202" s="100">
        <f t="shared" si="17"/>
        <v>0</v>
      </c>
      <c r="BJ202" s="15" t="s">
        <v>92</v>
      </c>
      <c r="BK202" s="194">
        <f t="shared" si="18"/>
        <v>0</v>
      </c>
      <c r="BL202" s="15" t="s">
        <v>203</v>
      </c>
      <c r="BM202" s="193" t="s">
        <v>404</v>
      </c>
    </row>
    <row r="203" spans="2:65" s="1" customFormat="1" ht="16.5" customHeight="1">
      <c r="B203" s="151"/>
      <c r="C203" s="182" t="s">
        <v>226</v>
      </c>
      <c r="D203" s="182" t="s">
        <v>199</v>
      </c>
      <c r="E203" s="183" t="s">
        <v>1729</v>
      </c>
      <c r="F203" s="184" t="s">
        <v>1730</v>
      </c>
      <c r="G203" s="185" t="s">
        <v>202</v>
      </c>
      <c r="H203" s="186">
        <v>18.381</v>
      </c>
      <c r="I203" s="187"/>
      <c r="J203" s="187"/>
      <c r="K203" s="186">
        <f t="shared" si="6"/>
        <v>0</v>
      </c>
      <c r="L203" s="184" t="s">
        <v>1</v>
      </c>
      <c r="M203" s="32"/>
      <c r="N203" s="188" t="s">
        <v>1</v>
      </c>
      <c r="O203" s="189" t="s">
        <v>44</v>
      </c>
      <c r="P203" s="190">
        <f t="shared" si="7"/>
        <v>0</v>
      </c>
      <c r="Q203" s="190">
        <f t="shared" si="8"/>
        <v>0</v>
      </c>
      <c r="R203" s="190">
        <f t="shared" si="9"/>
        <v>0</v>
      </c>
      <c r="S203" s="54"/>
      <c r="T203" s="191">
        <f t="shared" si="10"/>
        <v>0</v>
      </c>
      <c r="U203" s="191">
        <v>0</v>
      </c>
      <c r="V203" s="191">
        <f t="shared" si="11"/>
        <v>0</v>
      </c>
      <c r="W203" s="191">
        <v>0</v>
      </c>
      <c r="X203" s="192">
        <f t="shared" si="12"/>
        <v>0</v>
      </c>
      <c r="AR203" s="193" t="s">
        <v>203</v>
      </c>
      <c r="AT203" s="193" t="s">
        <v>199</v>
      </c>
      <c r="AU203" s="193" t="s">
        <v>92</v>
      </c>
      <c r="AY203" s="15" t="s">
        <v>196</v>
      </c>
      <c r="BE203" s="100">
        <f t="shared" si="13"/>
        <v>0</v>
      </c>
      <c r="BF203" s="100">
        <f t="shared" si="14"/>
        <v>0</v>
      </c>
      <c r="BG203" s="100">
        <f t="shared" si="15"/>
        <v>0</v>
      </c>
      <c r="BH203" s="100">
        <f t="shared" si="16"/>
        <v>0</v>
      </c>
      <c r="BI203" s="100">
        <f t="shared" si="17"/>
        <v>0</v>
      </c>
      <c r="BJ203" s="15" t="s">
        <v>92</v>
      </c>
      <c r="BK203" s="194">
        <f t="shared" si="18"/>
        <v>0</v>
      </c>
      <c r="BL203" s="15" t="s">
        <v>203</v>
      </c>
      <c r="BM203" s="193" t="s">
        <v>294</v>
      </c>
    </row>
    <row r="204" spans="2:65" s="1" customFormat="1" ht="16.5" customHeight="1">
      <c r="B204" s="151"/>
      <c r="C204" s="182" t="s">
        <v>347</v>
      </c>
      <c r="D204" s="182" t="s">
        <v>199</v>
      </c>
      <c r="E204" s="183" t="s">
        <v>1731</v>
      </c>
      <c r="F204" s="184" t="s">
        <v>1732</v>
      </c>
      <c r="G204" s="185" t="s">
        <v>202</v>
      </c>
      <c r="H204" s="186">
        <v>18.381</v>
      </c>
      <c r="I204" s="187"/>
      <c r="J204" s="187"/>
      <c r="K204" s="186">
        <f t="shared" si="6"/>
        <v>0</v>
      </c>
      <c r="L204" s="184" t="s">
        <v>1</v>
      </c>
      <c r="M204" s="32"/>
      <c r="N204" s="188" t="s">
        <v>1</v>
      </c>
      <c r="O204" s="189" t="s">
        <v>44</v>
      </c>
      <c r="P204" s="190">
        <f t="shared" si="7"/>
        <v>0</v>
      </c>
      <c r="Q204" s="190">
        <f t="shared" si="8"/>
        <v>0</v>
      </c>
      <c r="R204" s="190">
        <f t="shared" si="9"/>
        <v>0</v>
      </c>
      <c r="S204" s="54"/>
      <c r="T204" s="191">
        <f t="shared" si="10"/>
        <v>0</v>
      </c>
      <c r="U204" s="191">
        <v>0</v>
      </c>
      <c r="V204" s="191">
        <f t="shared" si="11"/>
        <v>0</v>
      </c>
      <c r="W204" s="191">
        <v>0</v>
      </c>
      <c r="X204" s="192">
        <f t="shared" si="12"/>
        <v>0</v>
      </c>
      <c r="AR204" s="193" t="s">
        <v>203</v>
      </c>
      <c r="AT204" s="193" t="s">
        <v>199</v>
      </c>
      <c r="AU204" s="193" t="s">
        <v>92</v>
      </c>
      <c r="AY204" s="15" t="s">
        <v>196</v>
      </c>
      <c r="BE204" s="100">
        <f t="shared" si="13"/>
        <v>0</v>
      </c>
      <c r="BF204" s="100">
        <f t="shared" si="14"/>
        <v>0</v>
      </c>
      <c r="BG204" s="100">
        <f t="shared" si="15"/>
        <v>0</v>
      </c>
      <c r="BH204" s="100">
        <f t="shared" si="16"/>
        <v>0</v>
      </c>
      <c r="BI204" s="100">
        <f t="shared" si="17"/>
        <v>0</v>
      </c>
      <c r="BJ204" s="15" t="s">
        <v>92</v>
      </c>
      <c r="BK204" s="194">
        <f t="shared" si="18"/>
        <v>0</v>
      </c>
      <c r="BL204" s="15" t="s">
        <v>203</v>
      </c>
      <c r="BM204" s="193" t="s">
        <v>419</v>
      </c>
    </row>
    <row r="205" spans="2:65" s="1" customFormat="1" ht="16.5" customHeight="1">
      <c r="B205" s="151"/>
      <c r="C205" s="182" t="s">
        <v>355</v>
      </c>
      <c r="D205" s="182" t="s">
        <v>199</v>
      </c>
      <c r="E205" s="183" t="s">
        <v>200</v>
      </c>
      <c r="F205" s="184" t="s">
        <v>201</v>
      </c>
      <c r="G205" s="185" t="s">
        <v>202</v>
      </c>
      <c r="H205" s="186">
        <v>18.381</v>
      </c>
      <c r="I205" s="187"/>
      <c r="J205" s="187"/>
      <c r="K205" s="186">
        <f t="shared" si="6"/>
        <v>0</v>
      </c>
      <c r="L205" s="184" t="s">
        <v>1</v>
      </c>
      <c r="M205" s="32"/>
      <c r="N205" s="188" t="s">
        <v>1</v>
      </c>
      <c r="O205" s="189" t="s">
        <v>44</v>
      </c>
      <c r="P205" s="190">
        <f t="shared" si="7"/>
        <v>0</v>
      </c>
      <c r="Q205" s="190">
        <f t="shared" si="8"/>
        <v>0</v>
      </c>
      <c r="R205" s="190">
        <f t="shared" si="9"/>
        <v>0</v>
      </c>
      <c r="S205" s="54"/>
      <c r="T205" s="191">
        <f t="shared" si="10"/>
        <v>0</v>
      </c>
      <c r="U205" s="191">
        <v>0</v>
      </c>
      <c r="V205" s="191">
        <f t="shared" si="11"/>
        <v>0</v>
      </c>
      <c r="W205" s="191">
        <v>0</v>
      </c>
      <c r="X205" s="192">
        <f t="shared" si="12"/>
        <v>0</v>
      </c>
      <c r="AR205" s="193" t="s">
        <v>203</v>
      </c>
      <c r="AT205" s="193" t="s">
        <v>199</v>
      </c>
      <c r="AU205" s="193" t="s">
        <v>92</v>
      </c>
      <c r="AY205" s="15" t="s">
        <v>196</v>
      </c>
      <c r="BE205" s="100">
        <f t="shared" si="13"/>
        <v>0</v>
      </c>
      <c r="BF205" s="100">
        <f t="shared" si="14"/>
        <v>0</v>
      </c>
      <c r="BG205" s="100">
        <f t="shared" si="15"/>
        <v>0</v>
      </c>
      <c r="BH205" s="100">
        <f t="shared" si="16"/>
        <v>0</v>
      </c>
      <c r="BI205" s="100">
        <f t="shared" si="17"/>
        <v>0</v>
      </c>
      <c r="BJ205" s="15" t="s">
        <v>92</v>
      </c>
      <c r="BK205" s="194">
        <f t="shared" si="18"/>
        <v>0</v>
      </c>
      <c r="BL205" s="15" t="s">
        <v>203</v>
      </c>
      <c r="BM205" s="193" t="s">
        <v>427</v>
      </c>
    </row>
    <row r="206" spans="2:65" s="1" customFormat="1" ht="24" customHeight="1">
      <c r="B206" s="151"/>
      <c r="C206" s="182" t="s">
        <v>359</v>
      </c>
      <c r="D206" s="182" t="s">
        <v>199</v>
      </c>
      <c r="E206" s="183" t="s">
        <v>205</v>
      </c>
      <c r="F206" s="184" t="s">
        <v>206</v>
      </c>
      <c r="G206" s="185" t="s">
        <v>202</v>
      </c>
      <c r="H206" s="186">
        <v>18.381</v>
      </c>
      <c r="I206" s="187"/>
      <c r="J206" s="187"/>
      <c r="K206" s="186">
        <f t="shared" si="6"/>
        <v>0</v>
      </c>
      <c r="L206" s="184" t="s">
        <v>1</v>
      </c>
      <c r="M206" s="32"/>
      <c r="N206" s="188" t="s">
        <v>1</v>
      </c>
      <c r="O206" s="189" t="s">
        <v>44</v>
      </c>
      <c r="P206" s="190">
        <f t="shared" si="7"/>
        <v>0</v>
      </c>
      <c r="Q206" s="190">
        <f t="shared" si="8"/>
        <v>0</v>
      </c>
      <c r="R206" s="190">
        <f t="shared" si="9"/>
        <v>0</v>
      </c>
      <c r="S206" s="54"/>
      <c r="T206" s="191">
        <f t="shared" si="10"/>
        <v>0</v>
      </c>
      <c r="U206" s="191">
        <v>0</v>
      </c>
      <c r="V206" s="191">
        <f t="shared" si="11"/>
        <v>0</v>
      </c>
      <c r="W206" s="191">
        <v>0</v>
      </c>
      <c r="X206" s="192">
        <f t="shared" si="12"/>
        <v>0</v>
      </c>
      <c r="AR206" s="193" t="s">
        <v>203</v>
      </c>
      <c r="AT206" s="193" t="s">
        <v>199</v>
      </c>
      <c r="AU206" s="193" t="s">
        <v>92</v>
      </c>
      <c r="AY206" s="15" t="s">
        <v>196</v>
      </c>
      <c r="BE206" s="100">
        <f t="shared" si="13"/>
        <v>0</v>
      </c>
      <c r="BF206" s="100">
        <f t="shared" si="14"/>
        <v>0</v>
      </c>
      <c r="BG206" s="100">
        <f t="shared" si="15"/>
        <v>0</v>
      </c>
      <c r="BH206" s="100">
        <f t="shared" si="16"/>
        <v>0</v>
      </c>
      <c r="BI206" s="100">
        <f t="shared" si="17"/>
        <v>0</v>
      </c>
      <c r="BJ206" s="15" t="s">
        <v>92</v>
      </c>
      <c r="BK206" s="194">
        <f t="shared" si="18"/>
        <v>0</v>
      </c>
      <c r="BL206" s="15" t="s">
        <v>203</v>
      </c>
      <c r="BM206" s="193" t="s">
        <v>435</v>
      </c>
    </row>
    <row r="207" spans="2:65" s="1" customFormat="1" ht="24" customHeight="1">
      <c r="B207" s="151"/>
      <c r="C207" s="182" t="s">
        <v>8</v>
      </c>
      <c r="D207" s="182" t="s">
        <v>199</v>
      </c>
      <c r="E207" s="183" t="s">
        <v>1733</v>
      </c>
      <c r="F207" s="184" t="s">
        <v>1734</v>
      </c>
      <c r="G207" s="185" t="s">
        <v>202</v>
      </c>
      <c r="H207" s="186">
        <v>18.381</v>
      </c>
      <c r="I207" s="187"/>
      <c r="J207" s="187"/>
      <c r="K207" s="186">
        <f t="shared" si="6"/>
        <v>0</v>
      </c>
      <c r="L207" s="184" t="s">
        <v>1</v>
      </c>
      <c r="M207" s="32"/>
      <c r="N207" s="188" t="s">
        <v>1</v>
      </c>
      <c r="O207" s="189" t="s">
        <v>44</v>
      </c>
      <c r="P207" s="190">
        <f t="shared" si="7"/>
        <v>0</v>
      </c>
      <c r="Q207" s="190">
        <f t="shared" si="8"/>
        <v>0</v>
      </c>
      <c r="R207" s="190">
        <f t="shared" si="9"/>
        <v>0</v>
      </c>
      <c r="S207" s="54"/>
      <c r="T207" s="191">
        <f t="shared" si="10"/>
        <v>0</v>
      </c>
      <c r="U207" s="191">
        <v>0</v>
      </c>
      <c r="V207" s="191">
        <f t="shared" si="11"/>
        <v>0</v>
      </c>
      <c r="W207" s="191">
        <v>0</v>
      </c>
      <c r="X207" s="192">
        <f t="shared" si="12"/>
        <v>0</v>
      </c>
      <c r="AR207" s="193" t="s">
        <v>203</v>
      </c>
      <c r="AT207" s="193" t="s">
        <v>199</v>
      </c>
      <c r="AU207" s="193" t="s">
        <v>92</v>
      </c>
      <c r="AY207" s="15" t="s">
        <v>196</v>
      </c>
      <c r="BE207" s="100">
        <f t="shared" si="13"/>
        <v>0</v>
      </c>
      <c r="BF207" s="100">
        <f t="shared" si="14"/>
        <v>0</v>
      </c>
      <c r="BG207" s="100">
        <f t="shared" si="15"/>
        <v>0</v>
      </c>
      <c r="BH207" s="100">
        <f t="shared" si="16"/>
        <v>0</v>
      </c>
      <c r="BI207" s="100">
        <f t="shared" si="17"/>
        <v>0</v>
      </c>
      <c r="BJ207" s="15" t="s">
        <v>92</v>
      </c>
      <c r="BK207" s="194">
        <f t="shared" si="18"/>
        <v>0</v>
      </c>
      <c r="BL207" s="15" t="s">
        <v>203</v>
      </c>
      <c r="BM207" s="193" t="s">
        <v>443</v>
      </c>
    </row>
    <row r="208" spans="2:63" s="11" customFormat="1" ht="22.5" customHeight="1">
      <c r="B208" s="168"/>
      <c r="D208" s="169" t="s">
        <v>79</v>
      </c>
      <c r="E208" s="180" t="s">
        <v>963</v>
      </c>
      <c r="F208" s="180" t="s">
        <v>1660</v>
      </c>
      <c r="I208" s="171"/>
      <c r="J208" s="171"/>
      <c r="K208" s="181">
        <f>BK208</f>
        <v>0</v>
      </c>
      <c r="M208" s="168"/>
      <c r="N208" s="173"/>
      <c r="O208" s="174"/>
      <c r="P208" s="174"/>
      <c r="Q208" s="175">
        <f>Q209</f>
        <v>0</v>
      </c>
      <c r="R208" s="175">
        <f>R209</f>
        <v>0</v>
      </c>
      <c r="S208" s="174"/>
      <c r="T208" s="176">
        <f>T209</f>
        <v>0</v>
      </c>
      <c r="U208" s="174"/>
      <c r="V208" s="176">
        <f>V209</f>
        <v>0</v>
      </c>
      <c r="W208" s="174"/>
      <c r="X208" s="177">
        <f>X209</f>
        <v>0</v>
      </c>
      <c r="AR208" s="169" t="s">
        <v>87</v>
      </c>
      <c r="AT208" s="178" t="s">
        <v>79</v>
      </c>
      <c r="AU208" s="178" t="s">
        <v>87</v>
      </c>
      <c r="AY208" s="169" t="s">
        <v>196</v>
      </c>
      <c r="BK208" s="179">
        <f>BK209</f>
        <v>0</v>
      </c>
    </row>
    <row r="209" spans="2:65" s="1" customFormat="1" ht="24" customHeight="1">
      <c r="B209" s="151"/>
      <c r="C209" s="182" t="s">
        <v>366</v>
      </c>
      <c r="D209" s="182" t="s">
        <v>199</v>
      </c>
      <c r="E209" s="183" t="s">
        <v>1735</v>
      </c>
      <c r="F209" s="184" t="s">
        <v>1736</v>
      </c>
      <c r="G209" s="185" t="s">
        <v>202</v>
      </c>
      <c r="H209" s="186">
        <v>4.216</v>
      </c>
      <c r="I209" s="187"/>
      <c r="J209" s="187"/>
      <c r="K209" s="186">
        <f>ROUND(P209*H209,3)</f>
        <v>0</v>
      </c>
      <c r="L209" s="184" t="s">
        <v>1</v>
      </c>
      <c r="M209" s="32"/>
      <c r="N209" s="188" t="s">
        <v>1</v>
      </c>
      <c r="O209" s="189" t="s">
        <v>44</v>
      </c>
      <c r="P209" s="190">
        <f>I209+J209</f>
        <v>0</v>
      </c>
      <c r="Q209" s="190">
        <f>ROUND(I209*H209,3)</f>
        <v>0</v>
      </c>
      <c r="R209" s="190">
        <f>ROUND(J209*H209,3)</f>
        <v>0</v>
      </c>
      <c r="S209" s="54"/>
      <c r="T209" s="191">
        <f>S209*H209</f>
        <v>0</v>
      </c>
      <c r="U209" s="191">
        <v>0</v>
      </c>
      <c r="V209" s="191">
        <f>U209*H209</f>
        <v>0</v>
      </c>
      <c r="W209" s="191">
        <v>0</v>
      </c>
      <c r="X209" s="192">
        <f>W209*H209</f>
        <v>0</v>
      </c>
      <c r="AR209" s="193" t="s">
        <v>203</v>
      </c>
      <c r="AT209" s="193" t="s">
        <v>199</v>
      </c>
      <c r="AU209" s="193" t="s">
        <v>92</v>
      </c>
      <c r="AY209" s="15" t="s">
        <v>196</v>
      </c>
      <c r="BE209" s="100">
        <f>IF(O209="základná",K209,0)</f>
        <v>0</v>
      </c>
      <c r="BF209" s="100">
        <f>IF(O209="znížená",K209,0)</f>
        <v>0</v>
      </c>
      <c r="BG209" s="100">
        <f>IF(O209="zákl. prenesená",K209,0)</f>
        <v>0</v>
      </c>
      <c r="BH209" s="100">
        <f>IF(O209="zníž. prenesená",K209,0)</f>
        <v>0</v>
      </c>
      <c r="BI209" s="100">
        <f>IF(O209="nulová",K209,0)</f>
        <v>0</v>
      </c>
      <c r="BJ209" s="15" t="s">
        <v>92</v>
      </c>
      <c r="BK209" s="194">
        <f>ROUND(P209*H209,3)</f>
        <v>0</v>
      </c>
      <c r="BL209" s="15" t="s">
        <v>203</v>
      </c>
      <c r="BM209" s="193" t="s">
        <v>452</v>
      </c>
    </row>
    <row r="210" spans="2:63" s="11" customFormat="1" ht="25.5" customHeight="1">
      <c r="B210" s="168"/>
      <c r="D210" s="169" t="s">
        <v>79</v>
      </c>
      <c r="E210" s="170" t="s">
        <v>218</v>
      </c>
      <c r="F210" s="170" t="s">
        <v>219</v>
      </c>
      <c r="I210" s="171"/>
      <c r="J210" s="171"/>
      <c r="K210" s="172">
        <f>BK210</f>
        <v>0</v>
      </c>
      <c r="M210" s="168"/>
      <c r="N210" s="173"/>
      <c r="O210" s="174"/>
      <c r="P210" s="174"/>
      <c r="Q210" s="175">
        <f>Q211</f>
        <v>0</v>
      </c>
      <c r="R210" s="175">
        <f>R211</f>
        <v>0</v>
      </c>
      <c r="S210" s="174"/>
      <c r="T210" s="176">
        <f>T211</f>
        <v>0</v>
      </c>
      <c r="U210" s="174"/>
      <c r="V210" s="176">
        <f>V211</f>
        <v>0.21925426</v>
      </c>
      <c r="W210" s="174"/>
      <c r="X210" s="177">
        <f>X211</f>
        <v>0</v>
      </c>
      <c r="AR210" s="169" t="s">
        <v>92</v>
      </c>
      <c r="AT210" s="178" t="s">
        <v>79</v>
      </c>
      <c r="AU210" s="178" t="s">
        <v>80</v>
      </c>
      <c r="AY210" s="169" t="s">
        <v>196</v>
      </c>
      <c r="BK210" s="179">
        <f>BK211</f>
        <v>0</v>
      </c>
    </row>
    <row r="211" spans="2:63" s="11" customFormat="1" ht="22.5" customHeight="1">
      <c r="B211" s="168"/>
      <c r="D211" s="169" t="s">
        <v>79</v>
      </c>
      <c r="E211" s="180" t="s">
        <v>564</v>
      </c>
      <c r="F211" s="180" t="s">
        <v>565</v>
      </c>
      <c r="I211" s="171"/>
      <c r="J211" s="171"/>
      <c r="K211" s="181">
        <f>BK211</f>
        <v>0</v>
      </c>
      <c r="M211" s="168"/>
      <c r="N211" s="173"/>
      <c r="O211" s="174"/>
      <c r="P211" s="174"/>
      <c r="Q211" s="175">
        <f>SUM(Q212:Q230)</f>
        <v>0</v>
      </c>
      <c r="R211" s="175">
        <f>SUM(R212:R230)</f>
        <v>0</v>
      </c>
      <c r="S211" s="174"/>
      <c r="T211" s="176">
        <f>SUM(T212:T230)</f>
        <v>0</v>
      </c>
      <c r="U211" s="174"/>
      <c r="V211" s="176">
        <f>SUM(V212:V230)</f>
        <v>0.21925426</v>
      </c>
      <c r="W211" s="174"/>
      <c r="X211" s="177">
        <f>SUM(X212:X230)</f>
        <v>0</v>
      </c>
      <c r="AR211" s="169" t="s">
        <v>92</v>
      </c>
      <c r="AT211" s="178" t="s">
        <v>79</v>
      </c>
      <c r="AU211" s="178" t="s">
        <v>87</v>
      </c>
      <c r="AY211" s="169" t="s">
        <v>196</v>
      </c>
      <c r="BK211" s="179">
        <f>SUM(BK212:BK230)</f>
        <v>0</v>
      </c>
    </row>
    <row r="212" spans="2:65" s="1" customFormat="1" ht="16.5" customHeight="1">
      <c r="B212" s="151"/>
      <c r="C212" s="182" t="s">
        <v>370</v>
      </c>
      <c r="D212" s="182" t="s">
        <v>199</v>
      </c>
      <c r="E212" s="183" t="s">
        <v>1737</v>
      </c>
      <c r="F212" s="184" t="s">
        <v>1738</v>
      </c>
      <c r="G212" s="185" t="s">
        <v>248</v>
      </c>
      <c r="H212" s="186">
        <v>12</v>
      </c>
      <c r="I212" s="187"/>
      <c r="J212" s="187"/>
      <c r="K212" s="186">
        <f>ROUND(P212*H212,3)</f>
        <v>0</v>
      </c>
      <c r="L212" s="184" t="s">
        <v>1</v>
      </c>
      <c r="M212" s="32"/>
      <c r="N212" s="188" t="s">
        <v>1</v>
      </c>
      <c r="O212" s="189" t="s">
        <v>44</v>
      </c>
      <c r="P212" s="190">
        <f>I212+J212</f>
        <v>0</v>
      </c>
      <c r="Q212" s="190">
        <f>ROUND(I212*H212,3)</f>
        <v>0</v>
      </c>
      <c r="R212" s="190">
        <f>ROUND(J212*H212,3)</f>
        <v>0</v>
      </c>
      <c r="S212" s="54"/>
      <c r="T212" s="191">
        <f>S212*H212</f>
        <v>0</v>
      </c>
      <c r="U212" s="191">
        <v>0</v>
      </c>
      <c r="V212" s="191">
        <f>U212*H212</f>
        <v>0</v>
      </c>
      <c r="W212" s="191">
        <v>0</v>
      </c>
      <c r="X212" s="192">
        <f>W212*H212</f>
        <v>0</v>
      </c>
      <c r="AR212" s="193" t="s">
        <v>226</v>
      </c>
      <c r="AT212" s="193" t="s">
        <v>199</v>
      </c>
      <c r="AU212" s="193" t="s">
        <v>92</v>
      </c>
      <c r="AY212" s="15" t="s">
        <v>196</v>
      </c>
      <c r="BE212" s="100">
        <f>IF(O212="základná",K212,0)</f>
        <v>0</v>
      </c>
      <c r="BF212" s="100">
        <f>IF(O212="znížená",K212,0)</f>
        <v>0</v>
      </c>
      <c r="BG212" s="100">
        <f>IF(O212="zákl. prenesená",K212,0)</f>
        <v>0</v>
      </c>
      <c r="BH212" s="100">
        <f>IF(O212="zníž. prenesená",K212,0)</f>
        <v>0</v>
      </c>
      <c r="BI212" s="100">
        <f>IF(O212="nulová",K212,0)</f>
        <v>0</v>
      </c>
      <c r="BJ212" s="15" t="s">
        <v>92</v>
      </c>
      <c r="BK212" s="194">
        <f>ROUND(P212*H212,3)</f>
        <v>0</v>
      </c>
      <c r="BL212" s="15" t="s">
        <v>226</v>
      </c>
      <c r="BM212" s="193" t="s">
        <v>460</v>
      </c>
    </row>
    <row r="213" spans="2:51" s="12" customFormat="1" ht="11.25">
      <c r="B213" s="195"/>
      <c r="D213" s="196" t="s">
        <v>208</v>
      </c>
      <c r="E213" s="203" t="s">
        <v>1</v>
      </c>
      <c r="F213" s="197" t="s">
        <v>1739</v>
      </c>
      <c r="H213" s="198">
        <v>12</v>
      </c>
      <c r="I213" s="199"/>
      <c r="J213" s="199"/>
      <c r="M213" s="195"/>
      <c r="N213" s="200"/>
      <c r="O213" s="201"/>
      <c r="P213" s="201"/>
      <c r="Q213" s="201"/>
      <c r="R213" s="201"/>
      <c r="S213" s="201"/>
      <c r="T213" s="201"/>
      <c r="U213" s="201"/>
      <c r="V213" s="201"/>
      <c r="W213" s="201"/>
      <c r="X213" s="202"/>
      <c r="AT213" s="203" t="s">
        <v>208</v>
      </c>
      <c r="AU213" s="203" t="s">
        <v>92</v>
      </c>
      <c r="AV213" s="12" t="s">
        <v>92</v>
      </c>
      <c r="AW213" s="12" t="s">
        <v>4</v>
      </c>
      <c r="AX213" s="12" t="s">
        <v>80</v>
      </c>
      <c r="AY213" s="203" t="s">
        <v>196</v>
      </c>
    </row>
    <row r="214" spans="2:51" s="13" customFormat="1" ht="11.25">
      <c r="B214" s="219"/>
      <c r="D214" s="196" t="s">
        <v>208</v>
      </c>
      <c r="E214" s="220" t="s">
        <v>1</v>
      </c>
      <c r="F214" s="221" t="s">
        <v>354</v>
      </c>
      <c r="H214" s="222">
        <v>12</v>
      </c>
      <c r="I214" s="223"/>
      <c r="J214" s="223"/>
      <c r="M214" s="219"/>
      <c r="N214" s="224"/>
      <c r="O214" s="225"/>
      <c r="P214" s="225"/>
      <c r="Q214" s="225"/>
      <c r="R214" s="225"/>
      <c r="S214" s="225"/>
      <c r="T214" s="225"/>
      <c r="U214" s="225"/>
      <c r="V214" s="225"/>
      <c r="W214" s="225"/>
      <c r="X214" s="226"/>
      <c r="AT214" s="220" t="s">
        <v>208</v>
      </c>
      <c r="AU214" s="220" t="s">
        <v>92</v>
      </c>
      <c r="AV214" s="13" t="s">
        <v>203</v>
      </c>
      <c r="AW214" s="13" t="s">
        <v>4</v>
      </c>
      <c r="AX214" s="13" t="s">
        <v>87</v>
      </c>
      <c r="AY214" s="220" t="s">
        <v>196</v>
      </c>
    </row>
    <row r="215" spans="2:65" s="1" customFormat="1" ht="24" customHeight="1">
      <c r="B215" s="151"/>
      <c r="C215" s="182" t="s">
        <v>374</v>
      </c>
      <c r="D215" s="182" t="s">
        <v>199</v>
      </c>
      <c r="E215" s="183" t="s">
        <v>1740</v>
      </c>
      <c r="F215" s="184" t="s">
        <v>1741</v>
      </c>
      <c r="G215" s="185" t="s">
        <v>569</v>
      </c>
      <c r="H215" s="186">
        <v>97.493</v>
      </c>
      <c r="I215" s="187"/>
      <c r="J215" s="187"/>
      <c r="K215" s="186">
        <f>ROUND(P215*H215,3)</f>
        <v>0</v>
      </c>
      <c r="L215" s="184" t="s">
        <v>1</v>
      </c>
      <c r="M215" s="32"/>
      <c r="N215" s="188" t="s">
        <v>1</v>
      </c>
      <c r="O215" s="189" t="s">
        <v>44</v>
      </c>
      <c r="P215" s="190">
        <f>I215+J215</f>
        <v>0</v>
      </c>
      <c r="Q215" s="190">
        <f>ROUND(I215*H215,3)</f>
        <v>0</v>
      </c>
      <c r="R215" s="190">
        <f>ROUND(J215*H215,3)</f>
        <v>0</v>
      </c>
      <c r="S215" s="54"/>
      <c r="T215" s="191">
        <f>S215*H215</f>
        <v>0</v>
      </c>
      <c r="U215" s="191">
        <v>0.00017</v>
      </c>
      <c r="V215" s="191">
        <f>U215*H215</f>
        <v>0.01657381</v>
      </c>
      <c r="W215" s="191">
        <v>0</v>
      </c>
      <c r="X215" s="192">
        <f>W215*H215</f>
        <v>0</v>
      </c>
      <c r="AR215" s="193" t="s">
        <v>226</v>
      </c>
      <c r="AT215" s="193" t="s">
        <v>199</v>
      </c>
      <c r="AU215" s="193" t="s">
        <v>92</v>
      </c>
      <c r="AY215" s="15" t="s">
        <v>196</v>
      </c>
      <c r="BE215" s="100">
        <f>IF(O215="základná",K215,0)</f>
        <v>0</v>
      </c>
      <c r="BF215" s="100">
        <f>IF(O215="znížená",K215,0)</f>
        <v>0</v>
      </c>
      <c r="BG215" s="100">
        <f>IF(O215="zákl. prenesená",K215,0)</f>
        <v>0</v>
      </c>
      <c r="BH215" s="100">
        <f>IF(O215="zníž. prenesená",K215,0)</f>
        <v>0</v>
      </c>
      <c r="BI215" s="100">
        <f>IF(O215="nulová",K215,0)</f>
        <v>0</v>
      </c>
      <c r="BJ215" s="15" t="s">
        <v>92</v>
      </c>
      <c r="BK215" s="194">
        <f>ROUND(P215*H215,3)</f>
        <v>0</v>
      </c>
      <c r="BL215" s="15" t="s">
        <v>226</v>
      </c>
      <c r="BM215" s="193" t="s">
        <v>468</v>
      </c>
    </row>
    <row r="216" spans="2:51" s="12" customFormat="1" ht="11.25">
      <c r="B216" s="195"/>
      <c r="D216" s="196" t="s">
        <v>208</v>
      </c>
      <c r="E216" s="203" t="s">
        <v>1</v>
      </c>
      <c r="F216" s="197" t="s">
        <v>1742</v>
      </c>
      <c r="H216" s="198">
        <v>97.493</v>
      </c>
      <c r="I216" s="199"/>
      <c r="J216" s="199"/>
      <c r="M216" s="195"/>
      <c r="N216" s="200"/>
      <c r="O216" s="201"/>
      <c r="P216" s="201"/>
      <c r="Q216" s="201"/>
      <c r="R216" s="201"/>
      <c r="S216" s="201"/>
      <c r="T216" s="201"/>
      <c r="U216" s="201"/>
      <c r="V216" s="201"/>
      <c r="W216" s="201"/>
      <c r="X216" s="202"/>
      <c r="AT216" s="203" t="s">
        <v>208</v>
      </c>
      <c r="AU216" s="203" t="s">
        <v>92</v>
      </c>
      <c r="AV216" s="12" t="s">
        <v>92</v>
      </c>
      <c r="AW216" s="12" t="s">
        <v>4</v>
      </c>
      <c r="AX216" s="12" t="s">
        <v>80</v>
      </c>
      <c r="AY216" s="203" t="s">
        <v>196</v>
      </c>
    </row>
    <row r="217" spans="2:51" s="13" customFormat="1" ht="11.25">
      <c r="B217" s="219"/>
      <c r="D217" s="196" t="s">
        <v>208</v>
      </c>
      <c r="E217" s="220" t="s">
        <v>1</v>
      </c>
      <c r="F217" s="221" t="s">
        <v>354</v>
      </c>
      <c r="H217" s="222">
        <v>97.493</v>
      </c>
      <c r="I217" s="223"/>
      <c r="J217" s="223"/>
      <c r="M217" s="219"/>
      <c r="N217" s="224"/>
      <c r="O217" s="225"/>
      <c r="P217" s="225"/>
      <c r="Q217" s="225"/>
      <c r="R217" s="225"/>
      <c r="S217" s="225"/>
      <c r="T217" s="225"/>
      <c r="U217" s="225"/>
      <c r="V217" s="225"/>
      <c r="W217" s="225"/>
      <c r="X217" s="226"/>
      <c r="AT217" s="220" t="s">
        <v>208</v>
      </c>
      <c r="AU217" s="220" t="s">
        <v>92</v>
      </c>
      <c r="AV217" s="13" t="s">
        <v>203</v>
      </c>
      <c r="AW217" s="13" t="s">
        <v>4</v>
      </c>
      <c r="AX217" s="13" t="s">
        <v>87</v>
      </c>
      <c r="AY217" s="220" t="s">
        <v>196</v>
      </c>
    </row>
    <row r="218" spans="2:65" s="1" customFormat="1" ht="24" customHeight="1">
      <c r="B218" s="151"/>
      <c r="C218" s="182" t="s">
        <v>378</v>
      </c>
      <c r="D218" s="182" t="s">
        <v>199</v>
      </c>
      <c r="E218" s="183" t="s">
        <v>1743</v>
      </c>
      <c r="F218" s="184" t="s">
        <v>1744</v>
      </c>
      <c r="G218" s="185" t="s">
        <v>569</v>
      </c>
      <c r="H218" s="186">
        <v>97.493</v>
      </c>
      <c r="I218" s="187"/>
      <c r="J218" s="187"/>
      <c r="K218" s="186">
        <f>ROUND(P218*H218,3)</f>
        <v>0</v>
      </c>
      <c r="L218" s="184" t="s">
        <v>1</v>
      </c>
      <c r="M218" s="32"/>
      <c r="N218" s="188" t="s">
        <v>1</v>
      </c>
      <c r="O218" s="189" t="s">
        <v>44</v>
      </c>
      <c r="P218" s="190">
        <f>I218+J218</f>
        <v>0</v>
      </c>
      <c r="Q218" s="190">
        <f>ROUND(I218*H218,3)</f>
        <v>0</v>
      </c>
      <c r="R218" s="190">
        <f>ROUND(J218*H218,3)</f>
        <v>0</v>
      </c>
      <c r="S218" s="54"/>
      <c r="T218" s="191">
        <f>S218*H218</f>
        <v>0</v>
      </c>
      <c r="U218" s="191">
        <v>0</v>
      </c>
      <c r="V218" s="191">
        <f>U218*H218</f>
        <v>0</v>
      </c>
      <c r="W218" s="191">
        <v>0</v>
      </c>
      <c r="X218" s="192">
        <f>W218*H218</f>
        <v>0</v>
      </c>
      <c r="AR218" s="193" t="s">
        <v>226</v>
      </c>
      <c r="AT218" s="193" t="s">
        <v>199</v>
      </c>
      <c r="AU218" s="193" t="s">
        <v>92</v>
      </c>
      <c r="AY218" s="15" t="s">
        <v>196</v>
      </c>
      <c r="BE218" s="100">
        <f>IF(O218="základná",K218,0)</f>
        <v>0</v>
      </c>
      <c r="BF218" s="100">
        <f>IF(O218="znížená",K218,0)</f>
        <v>0</v>
      </c>
      <c r="BG218" s="100">
        <f>IF(O218="zákl. prenesená",K218,0)</f>
        <v>0</v>
      </c>
      <c r="BH218" s="100">
        <f>IF(O218="zníž. prenesená",K218,0)</f>
        <v>0</v>
      </c>
      <c r="BI218" s="100">
        <f>IF(O218="nulová",K218,0)</f>
        <v>0</v>
      </c>
      <c r="BJ218" s="15" t="s">
        <v>92</v>
      </c>
      <c r="BK218" s="194">
        <f>ROUND(P218*H218,3)</f>
        <v>0</v>
      </c>
      <c r="BL218" s="15" t="s">
        <v>226</v>
      </c>
      <c r="BM218" s="193" t="s">
        <v>477</v>
      </c>
    </row>
    <row r="219" spans="2:65" s="1" customFormat="1" ht="24" customHeight="1">
      <c r="B219" s="151"/>
      <c r="C219" s="182" t="s">
        <v>382</v>
      </c>
      <c r="D219" s="182" t="s">
        <v>199</v>
      </c>
      <c r="E219" s="183" t="s">
        <v>1745</v>
      </c>
      <c r="F219" s="184" t="s">
        <v>1746</v>
      </c>
      <c r="G219" s="185" t="s">
        <v>569</v>
      </c>
      <c r="H219" s="186">
        <v>97.493</v>
      </c>
      <c r="I219" s="187"/>
      <c r="J219" s="187"/>
      <c r="K219" s="186">
        <f>ROUND(P219*H219,3)</f>
        <v>0</v>
      </c>
      <c r="L219" s="184" t="s">
        <v>1</v>
      </c>
      <c r="M219" s="32"/>
      <c r="N219" s="188" t="s">
        <v>1</v>
      </c>
      <c r="O219" s="189" t="s">
        <v>44</v>
      </c>
      <c r="P219" s="190">
        <f>I219+J219</f>
        <v>0</v>
      </c>
      <c r="Q219" s="190">
        <f>ROUND(I219*H219,3)</f>
        <v>0</v>
      </c>
      <c r="R219" s="190">
        <f>ROUND(J219*H219,3)</f>
        <v>0</v>
      </c>
      <c r="S219" s="54"/>
      <c r="T219" s="191">
        <f>S219*H219</f>
        <v>0</v>
      </c>
      <c r="U219" s="191">
        <v>3E-05</v>
      </c>
      <c r="V219" s="191">
        <f>U219*H219</f>
        <v>0.00292479</v>
      </c>
      <c r="W219" s="191">
        <v>0</v>
      </c>
      <c r="X219" s="192">
        <f>W219*H219</f>
        <v>0</v>
      </c>
      <c r="AR219" s="193" t="s">
        <v>226</v>
      </c>
      <c r="AT219" s="193" t="s">
        <v>199</v>
      </c>
      <c r="AU219" s="193" t="s">
        <v>92</v>
      </c>
      <c r="AY219" s="15" t="s">
        <v>196</v>
      </c>
      <c r="BE219" s="100">
        <f>IF(O219="základná",K219,0)</f>
        <v>0</v>
      </c>
      <c r="BF219" s="100">
        <f>IF(O219="znížená",K219,0)</f>
        <v>0</v>
      </c>
      <c r="BG219" s="100">
        <f>IF(O219="zákl. prenesená",K219,0)</f>
        <v>0</v>
      </c>
      <c r="BH219" s="100">
        <f>IF(O219="zníž. prenesená",K219,0)</f>
        <v>0</v>
      </c>
      <c r="BI219" s="100">
        <f>IF(O219="nulová",K219,0)</f>
        <v>0</v>
      </c>
      <c r="BJ219" s="15" t="s">
        <v>92</v>
      </c>
      <c r="BK219" s="194">
        <f>ROUND(P219*H219,3)</f>
        <v>0</v>
      </c>
      <c r="BL219" s="15" t="s">
        <v>226</v>
      </c>
      <c r="BM219" s="193" t="s">
        <v>485</v>
      </c>
    </row>
    <row r="220" spans="2:65" s="1" customFormat="1" ht="24" customHeight="1">
      <c r="B220" s="151"/>
      <c r="C220" s="182" t="s">
        <v>386</v>
      </c>
      <c r="D220" s="182" t="s">
        <v>199</v>
      </c>
      <c r="E220" s="183" t="s">
        <v>1747</v>
      </c>
      <c r="F220" s="184" t="s">
        <v>1748</v>
      </c>
      <c r="G220" s="185" t="s">
        <v>569</v>
      </c>
      <c r="H220" s="186">
        <v>97.493</v>
      </c>
      <c r="I220" s="187"/>
      <c r="J220" s="187"/>
      <c r="K220" s="186">
        <f>ROUND(P220*H220,3)</f>
        <v>0</v>
      </c>
      <c r="L220" s="184" t="s">
        <v>1</v>
      </c>
      <c r="M220" s="32"/>
      <c r="N220" s="188" t="s">
        <v>1</v>
      </c>
      <c r="O220" s="189" t="s">
        <v>44</v>
      </c>
      <c r="P220" s="190">
        <f>I220+J220</f>
        <v>0</v>
      </c>
      <c r="Q220" s="190">
        <f>ROUND(I220*H220,3)</f>
        <v>0</v>
      </c>
      <c r="R220" s="190">
        <f>ROUND(J220*H220,3)</f>
        <v>0</v>
      </c>
      <c r="S220" s="54"/>
      <c r="T220" s="191">
        <f>S220*H220</f>
        <v>0</v>
      </c>
      <c r="U220" s="191">
        <v>0.00012</v>
      </c>
      <c r="V220" s="191">
        <f>U220*H220</f>
        <v>0.01169916</v>
      </c>
      <c r="W220" s="191">
        <v>0</v>
      </c>
      <c r="X220" s="192">
        <f>W220*H220</f>
        <v>0</v>
      </c>
      <c r="AR220" s="193" t="s">
        <v>226</v>
      </c>
      <c r="AT220" s="193" t="s">
        <v>199</v>
      </c>
      <c r="AU220" s="193" t="s">
        <v>92</v>
      </c>
      <c r="AY220" s="15" t="s">
        <v>196</v>
      </c>
      <c r="BE220" s="100">
        <f>IF(O220="základná",K220,0)</f>
        <v>0</v>
      </c>
      <c r="BF220" s="100">
        <f>IF(O220="znížená",K220,0)</f>
        <v>0</v>
      </c>
      <c r="BG220" s="100">
        <f>IF(O220="zákl. prenesená",K220,0)</f>
        <v>0</v>
      </c>
      <c r="BH220" s="100">
        <f>IF(O220="zníž. prenesená",K220,0)</f>
        <v>0</v>
      </c>
      <c r="BI220" s="100">
        <f>IF(O220="nulová",K220,0)</f>
        <v>0</v>
      </c>
      <c r="BJ220" s="15" t="s">
        <v>92</v>
      </c>
      <c r="BK220" s="194">
        <f>ROUND(P220*H220,3)</f>
        <v>0</v>
      </c>
      <c r="BL220" s="15" t="s">
        <v>226</v>
      </c>
      <c r="BM220" s="193" t="s">
        <v>493</v>
      </c>
    </row>
    <row r="221" spans="2:65" s="1" customFormat="1" ht="24" customHeight="1">
      <c r="B221" s="151"/>
      <c r="C221" s="182" t="s">
        <v>390</v>
      </c>
      <c r="D221" s="182" t="s">
        <v>199</v>
      </c>
      <c r="E221" s="183" t="s">
        <v>1749</v>
      </c>
      <c r="F221" s="184" t="s">
        <v>1750</v>
      </c>
      <c r="G221" s="185" t="s">
        <v>569</v>
      </c>
      <c r="H221" s="186">
        <v>101.77</v>
      </c>
      <c r="I221" s="187"/>
      <c r="J221" s="187"/>
      <c r="K221" s="186">
        <f>ROUND(P221*H221,3)</f>
        <v>0</v>
      </c>
      <c r="L221" s="184" t="s">
        <v>1</v>
      </c>
      <c r="M221" s="32"/>
      <c r="N221" s="188" t="s">
        <v>1</v>
      </c>
      <c r="O221" s="189" t="s">
        <v>44</v>
      </c>
      <c r="P221" s="190">
        <f>I221+J221</f>
        <v>0</v>
      </c>
      <c r="Q221" s="190">
        <f>ROUND(I221*H221,3)</f>
        <v>0</v>
      </c>
      <c r="R221" s="190">
        <f>ROUND(J221*H221,3)</f>
        <v>0</v>
      </c>
      <c r="S221" s="54"/>
      <c r="T221" s="191">
        <f>S221*H221</f>
        <v>0</v>
      </c>
      <c r="U221" s="191">
        <v>0</v>
      </c>
      <c r="V221" s="191">
        <f>U221*H221</f>
        <v>0</v>
      </c>
      <c r="W221" s="191">
        <v>0</v>
      </c>
      <c r="X221" s="192">
        <f>W221*H221</f>
        <v>0</v>
      </c>
      <c r="AR221" s="193" t="s">
        <v>226</v>
      </c>
      <c r="AT221" s="193" t="s">
        <v>199</v>
      </c>
      <c r="AU221" s="193" t="s">
        <v>92</v>
      </c>
      <c r="AY221" s="15" t="s">
        <v>196</v>
      </c>
      <c r="BE221" s="100">
        <f>IF(O221="základná",K221,0)</f>
        <v>0</v>
      </c>
      <c r="BF221" s="100">
        <f>IF(O221="znížená",K221,0)</f>
        <v>0</v>
      </c>
      <c r="BG221" s="100">
        <f>IF(O221="zákl. prenesená",K221,0)</f>
        <v>0</v>
      </c>
      <c r="BH221" s="100">
        <f>IF(O221="zníž. prenesená",K221,0)</f>
        <v>0</v>
      </c>
      <c r="BI221" s="100">
        <f>IF(O221="nulová",K221,0)</f>
        <v>0</v>
      </c>
      <c r="BJ221" s="15" t="s">
        <v>92</v>
      </c>
      <c r="BK221" s="194">
        <f>ROUND(P221*H221,3)</f>
        <v>0</v>
      </c>
      <c r="BL221" s="15" t="s">
        <v>226</v>
      </c>
      <c r="BM221" s="193" t="s">
        <v>502</v>
      </c>
    </row>
    <row r="222" spans="2:51" s="12" customFormat="1" ht="11.25">
      <c r="B222" s="195"/>
      <c r="D222" s="196" t="s">
        <v>208</v>
      </c>
      <c r="E222" s="203" t="s">
        <v>1</v>
      </c>
      <c r="F222" s="197" t="s">
        <v>1682</v>
      </c>
      <c r="H222" s="198">
        <v>35.17</v>
      </c>
      <c r="I222" s="199"/>
      <c r="J222" s="199"/>
      <c r="M222" s="195"/>
      <c r="N222" s="200"/>
      <c r="O222" s="201"/>
      <c r="P222" s="201"/>
      <c r="Q222" s="201"/>
      <c r="R222" s="201"/>
      <c r="S222" s="201"/>
      <c r="T222" s="201"/>
      <c r="U222" s="201"/>
      <c r="V222" s="201"/>
      <c r="W222" s="201"/>
      <c r="X222" s="202"/>
      <c r="AT222" s="203" t="s">
        <v>208</v>
      </c>
      <c r="AU222" s="203" t="s">
        <v>92</v>
      </c>
      <c r="AV222" s="12" t="s">
        <v>92</v>
      </c>
      <c r="AW222" s="12" t="s">
        <v>4</v>
      </c>
      <c r="AX222" s="12" t="s">
        <v>80</v>
      </c>
      <c r="AY222" s="203" t="s">
        <v>196</v>
      </c>
    </row>
    <row r="223" spans="2:51" s="12" customFormat="1" ht="11.25">
      <c r="B223" s="195"/>
      <c r="D223" s="196" t="s">
        <v>208</v>
      </c>
      <c r="E223" s="203" t="s">
        <v>1</v>
      </c>
      <c r="F223" s="197" t="s">
        <v>1683</v>
      </c>
      <c r="H223" s="198">
        <v>66.6</v>
      </c>
      <c r="I223" s="199"/>
      <c r="J223" s="199"/>
      <c r="M223" s="195"/>
      <c r="N223" s="200"/>
      <c r="O223" s="201"/>
      <c r="P223" s="201"/>
      <c r="Q223" s="201"/>
      <c r="R223" s="201"/>
      <c r="S223" s="201"/>
      <c r="T223" s="201"/>
      <c r="U223" s="201"/>
      <c r="V223" s="201"/>
      <c r="W223" s="201"/>
      <c r="X223" s="202"/>
      <c r="AT223" s="203" t="s">
        <v>208</v>
      </c>
      <c r="AU223" s="203" t="s">
        <v>92</v>
      </c>
      <c r="AV223" s="12" t="s">
        <v>92</v>
      </c>
      <c r="AW223" s="12" t="s">
        <v>4</v>
      </c>
      <c r="AX223" s="12" t="s">
        <v>80</v>
      </c>
      <c r="AY223" s="203" t="s">
        <v>196</v>
      </c>
    </row>
    <row r="224" spans="2:51" s="13" customFormat="1" ht="11.25">
      <c r="B224" s="219"/>
      <c r="D224" s="196" t="s">
        <v>208</v>
      </c>
      <c r="E224" s="220" t="s">
        <v>1</v>
      </c>
      <c r="F224" s="221" t="s">
        <v>1617</v>
      </c>
      <c r="H224" s="222">
        <v>101.77</v>
      </c>
      <c r="I224" s="223"/>
      <c r="J224" s="223"/>
      <c r="M224" s="219"/>
      <c r="N224" s="224"/>
      <c r="O224" s="225"/>
      <c r="P224" s="225"/>
      <c r="Q224" s="225"/>
      <c r="R224" s="225"/>
      <c r="S224" s="225"/>
      <c r="T224" s="225"/>
      <c r="U224" s="225"/>
      <c r="V224" s="225"/>
      <c r="W224" s="225"/>
      <c r="X224" s="226"/>
      <c r="AT224" s="220" t="s">
        <v>208</v>
      </c>
      <c r="AU224" s="220" t="s">
        <v>92</v>
      </c>
      <c r="AV224" s="13" t="s">
        <v>203</v>
      </c>
      <c r="AW224" s="13" t="s">
        <v>4</v>
      </c>
      <c r="AX224" s="13" t="s">
        <v>87</v>
      </c>
      <c r="AY224" s="220" t="s">
        <v>196</v>
      </c>
    </row>
    <row r="225" spans="2:65" s="1" customFormat="1" ht="36" customHeight="1">
      <c r="B225" s="151"/>
      <c r="C225" s="182" t="s">
        <v>394</v>
      </c>
      <c r="D225" s="182" t="s">
        <v>199</v>
      </c>
      <c r="E225" s="183" t="s">
        <v>1751</v>
      </c>
      <c r="F225" s="184" t="s">
        <v>1752</v>
      </c>
      <c r="G225" s="185" t="s">
        <v>569</v>
      </c>
      <c r="H225" s="186">
        <v>376.113</v>
      </c>
      <c r="I225" s="187"/>
      <c r="J225" s="187"/>
      <c r="K225" s="186">
        <f>ROUND(P225*H225,3)</f>
        <v>0</v>
      </c>
      <c r="L225" s="184" t="s">
        <v>1</v>
      </c>
      <c r="M225" s="32"/>
      <c r="N225" s="188" t="s">
        <v>1</v>
      </c>
      <c r="O225" s="189" t="s">
        <v>44</v>
      </c>
      <c r="P225" s="190">
        <f>I225+J225</f>
        <v>0</v>
      </c>
      <c r="Q225" s="190">
        <f>ROUND(I225*H225,3)</f>
        <v>0</v>
      </c>
      <c r="R225" s="190">
        <f>ROUND(J225*H225,3)</f>
        <v>0</v>
      </c>
      <c r="S225" s="54"/>
      <c r="T225" s="191">
        <f>S225*H225</f>
        <v>0</v>
      </c>
      <c r="U225" s="191">
        <v>0.00011</v>
      </c>
      <c r="V225" s="191">
        <f>U225*H225</f>
        <v>0.04137243</v>
      </c>
      <c r="W225" s="191">
        <v>0</v>
      </c>
      <c r="X225" s="192">
        <f>W225*H225</f>
        <v>0</v>
      </c>
      <c r="AR225" s="193" t="s">
        <v>226</v>
      </c>
      <c r="AT225" s="193" t="s">
        <v>199</v>
      </c>
      <c r="AU225" s="193" t="s">
        <v>92</v>
      </c>
      <c r="AY225" s="15" t="s">
        <v>196</v>
      </c>
      <c r="BE225" s="100">
        <f>IF(O225="základná",K225,0)</f>
        <v>0</v>
      </c>
      <c r="BF225" s="100">
        <f>IF(O225="znížená",K225,0)</f>
        <v>0</v>
      </c>
      <c r="BG225" s="100">
        <f>IF(O225="zákl. prenesená",K225,0)</f>
        <v>0</v>
      </c>
      <c r="BH225" s="100">
        <f>IF(O225="zníž. prenesená",K225,0)</f>
        <v>0</v>
      </c>
      <c r="BI225" s="100">
        <f>IF(O225="nulová",K225,0)</f>
        <v>0</v>
      </c>
      <c r="BJ225" s="15" t="s">
        <v>92</v>
      </c>
      <c r="BK225" s="194">
        <f>ROUND(P225*H225,3)</f>
        <v>0</v>
      </c>
      <c r="BL225" s="15" t="s">
        <v>226</v>
      </c>
      <c r="BM225" s="193" t="s">
        <v>511</v>
      </c>
    </row>
    <row r="226" spans="2:51" s="12" customFormat="1" ht="11.25">
      <c r="B226" s="195"/>
      <c r="D226" s="196" t="s">
        <v>208</v>
      </c>
      <c r="E226" s="203" t="s">
        <v>1</v>
      </c>
      <c r="F226" s="197" t="s">
        <v>1753</v>
      </c>
      <c r="H226" s="198">
        <v>97.493</v>
      </c>
      <c r="I226" s="199"/>
      <c r="J226" s="199"/>
      <c r="M226" s="195"/>
      <c r="N226" s="200"/>
      <c r="O226" s="201"/>
      <c r="P226" s="201"/>
      <c r="Q226" s="201"/>
      <c r="R226" s="201"/>
      <c r="S226" s="201"/>
      <c r="T226" s="201"/>
      <c r="U226" s="201"/>
      <c r="V226" s="201"/>
      <c r="W226" s="201"/>
      <c r="X226" s="202"/>
      <c r="AT226" s="203" t="s">
        <v>208</v>
      </c>
      <c r="AU226" s="203" t="s">
        <v>92</v>
      </c>
      <c r="AV226" s="12" t="s">
        <v>92</v>
      </c>
      <c r="AW226" s="12" t="s">
        <v>4</v>
      </c>
      <c r="AX226" s="12" t="s">
        <v>80</v>
      </c>
      <c r="AY226" s="203" t="s">
        <v>196</v>
      </c>
    </row>
    <row r="227" spans="2:51" s="12" customFormat="1" ht="11.25">
      <c r="B227" s="195"/>
      <c r="D227" s="196" t="s">
        <v>208</v>
      </c>
      <c r="E227" s="203" t="s">
        <v>1</v>
      </c>
      <c r="F227" s="197" t="s">
        <v>1754</v>
      </c>
      <c r="H227" s="198">
        <v>176.85</v>
      </c>
      <c r="I227" s="199"/>
      <c r="J227" s="199"/>
      <c r="M227" s="195"/>
      <c r="N227" s="200"/>
      <c r="O227" s="201"/>
      <c r="P227" s="201"/>
      <c r="Q227" s="201"/>
      <c r="R227" s="201"/>
      <c r="S227" s="201"/>
      <c r="T227" s="201"/>
      <c r="U227" s="201"/>
      <c r="V227" s="201"/>
      <c r="W227" s="201"/>
      <c r="X227" s="202"/>
      <c r="AT227" s="203" t="s">
        <v>208</v>
      </c>
      <c r="AU227" s="203" t="s">
        <v>92</v>
      </c>
      <c r="AV227" s="12" t="s">
        <v>92</v>
      </c>
      <c r="AW227" s="12" t="s">
        <v>4</v>
      </c>
      <c r="AX227" s="12" t="s">
        <v>80</v>
      </c>
      <c r="AY227" s="203" t="s">
        <v>196</v>
      </c>
    </row>
    <row r="228" spans="2:51" s="12" customFormat="1" ht="11.25">
      <c r="B228" s="195"/>
      <c r="D228" s="196" t="s">
        <v>208</v>
      </c>
      <c r="E228" s="203" t="s">
        <v>1</v>
      </c>
      <c r="F228" s="197" t="s">
        <v>1755</v>
      </c>
      <c r="H228" s="198">
        <v>101.77</v>
      </c>
      <c r="I228" s="199"/>
      <c r="J228" s="199"/>
      <c r="M228" s="195"/>
      <c r="N228" s="200"/>
      <c r="O228" s="201"/>
      <c r="P228" s="201"/>
      <c r="Q228" s="201"/>
      <c r="R228" s="201"/>
      <c r="S228" s="201"/>
      <c r="T228" s="201"/>
      <c r="U228" s="201"/>
      <c r="V228" s="201"/>
      <c r="W228" s="201"/>
      <c r="X228" s="202"/>
      <c r="AT228" s="203" t="s">
        <v>208</v>
      </c>
      <c r="AU228" s="203" t="s">
        <v>92</v>
      </c>
      <c r="AV228" s="12" t="s">
        <v>92</v>
      </c>
      <c r="AW228" s="12" t="s">
        <v>4</v>
      </c>
      <c r="AX228" s="12" t="s">
        <v>80</v>
      </c>
      <c r="AY228" s="203" t="s">
        <v>196</v>
      </c>
    </row>
    <row r="229" spans="2:51" s="13" customFormat="1" ht="11.25">
      <c r="B229" s="219"/>
      <c r="D229" s="196" t="s">
        <v>208</v>
      </c>
      <c r="E229" s="220" t="s">
        <v>1</v>
      </c>
      <c r="F229" s="221" t="s">
        <v>1617</v>
      </c>
      <c r="H229" s="222">
        <v>376.11299999999994</v>
      </c>
      <c r="I229" s="223"/>
      <c r="J229" s="223"/>
      <c r="M229" s="219"/>
      <c r="N229" s="224"/>
      <c r="O229" s="225"/>
      <c r="P229" s="225"/>
      <c r="Q229" s="225"/>
      <c r="R229" s="225"/>
      <c r="S229" s="225"/>
      <c r="T229" s="225"/>
      <c r="U229" s="225"/>
      <c r="V229" s="225"/>
      <c r="W229" s="225"/>
      <c r="X229" s="226"/>
      <c r="AT229" s="220" t="s">
        <v>208</v>
      </c>
      <c r="AU229" s="220" t="s">
        <v>92</v>
      </c>
      <c r="AV229" s="13" t="s">
        <v>203</v>
      </c>
      <c r="AW229" s="13" t="s">
        <v>4</v>
      </c>
      <c r="AX229" s="13" t="s">
        <v>87</v>
      </c>
      <c r="AY229" s="220" t="s">
        <v>196</v>
      </c>
    </row>
    <row r="230" spans="2:65" s="1" customFormat="1" ht="36" customHeight="1">
      <c r="B230" s="151"/>
      <c r="C230" s="182" t="s">
        <v>399</v>
      </c>
      <c r="D230" s="182" t="s">
        <v>199</v>
      </c>
      <c r="E230" s="183" t="s">
        <v>1756</v>
      </c>
      <c r="F230" s="184" t="s">
        <v>1757</v>
      </c>
      <c r="G230" s="185" t="s">
        <v>569</v>
      </c>
      <c r="H230" s="186">
        <v>376.113</v>
      </c>
      <c r="I230" s="187"/>
      <c r="J230" s="187"/>
      <c r="K230" s="186">
        <f>ROUND(P230*H230,3)</f>
        <v>0</v>
      </c>
      <c r="L230" s="184" t="s">
        <v>1</v>
      </c>
      <c r="M230" s="32"/>
      <c r="N230" s="204" t="s">
        <v>1</v>
      </c>
      <c r="O230" s="205" t="s">
        <v>44</v>
      </c>
      <c r="P230" s="206">
        <f>I230+J230</f>
        <v>0</v>
      </c>
      <c r="Q230" s="206">
        <f>ROUND(I230*H230,3)</f>
        <v>0</v>
      </c>
      <c r="R230" s="206">
        <f>ROUND(J230*H230,3)</f>
        <v>0</v>
      </c>
      <c r="S230" s="207"/>
      <c r="T230" s="208">
        <f>S230*H230</f>
        <v>0</v>
      </c>
      <c r="U230" s="208">
        <v>0.00039</v>
      </c>
      <c r="V230" s="208">
        <f>U230*H230</f>
        <v>0.14668407</v>
      </c>
      <c r="W230" s="208">
        <v>0</v>
      </c>
      <c r="X230" s="209">
        <f>W230*H230</f>
        <v>0</v>
      </c>
      <c r="AR230" s="193" t="s">
        <v>226</v>
      </c>
      <c r="AT230" s="193" t="s">
        <v>199</v>
      </c>
      <c r="AU230" s="193" t="s">
        <v>92</v>
      </c>
      <c r="AY230" s="15" t="s">
        <v>196</v>
      </c>
      <c r="BE230" s="100">
        <f>IF(O230="základná",K230,0)</f>
        <v>0</v>
      </c>
      <c r="BF230" s="100">
        <f>IF(O230="znížená",K230,0)</f>
        <v>0</v>
      </c>
      <c r="BG230" s="100">
        <f>IF(O230="zákl. prenesená",K230,0)</f>
        <v>0</v>
      </c>
      <c r="BH230" s="100">
        <f>IF(O230="zníž. prenesená",K230,0)</f>
        <v>0</v>
      </c>
      <c r="BI230" s="100">
        <f>IF(O230="nulová",K230,0)</f>
        <v>0</v>
      </c>
      <c r="BJ230" s="15" t="s">
        <v>92</v>
      </c>
      <c r="BK230" s="194">
        <f>ROUND(P230*H230,3)</f>
        <v>0</v>
      </c>
      <c r="BL230" s="15" t="s">
        <v>226</v>
      </c>
      <c r="BM230" s="193" t="s">
        <v>521</v>
      </c>
    </row>
    <row r="231" spans="2:13" s="1" customFormat="1" ht="6.75" customHeight="1">
      <c r="B231" s="44"/>
      <c r="C231" s="45"/>
      <c r="D231" s="45"/>
      <c r="E231" s="45"/>
      <c r="F231" s="45"/>
      <c r="G231" s="45"/>
      <c r="H231" s="45"/>
      <c r="I231" s="131"/>
      <c r="J231" s="131"/>
      <c r="K231" s="45"/>
      <c r="L231" s="45"/>
      <c r="M231" s="32"/>
    </row>
  </sheetData>
  <sheetProtection/>
  <autoFilter ref="C135:L230"/>
  <mergeCells count="17">
    <mergeCell ref="E124:H124"/>
    <mergeCell ref="E29:H29"/>
    <mergeCell ref="M2:Z2"/>
    <mergeCell ref="E7:H7"/>
    <mergeCell ref="E9:H9"/>
    <mergeCell ref="E11:H11"/>
    <mergeCell ref="E20:H20"/>
    <mergeCell ref="E126:H126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98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.75">
      <c r="B8" s="18"/>
      <c r="D8" s="25" t="s">
        <v>149</v>
      </c>
      <c r="M8" s="18"/>
    </row>
    <row r="9" spans="2:13" ht="25.5" customHeight="1">
      <c r="B9" s="18"/>
      <c r="E9" s="278" t="s">
        <v>150</v>
      </c>
      <c r="F9" s="243"/>
      <c r="G9" s="243"/>
      <c r="H9" s="243"/>
      <c r="M9" s="18"/>
    </row>
    <row r="10" spans="2:13" ht="12" customHeight="1">
      <c r="B10" s="18"/>
      <c r="D10" s="25" t="s">
        <v>151</v>
      </c>
      <c r="M10" s="18"/>
    </row>
    <row r="11" spans="2:13" s="1" customFormat="1" ht="16.5" customHeight="1">
      <c r="B11" s="32"/>
      <c r="E11" s="280" t="s">
        <v>152</v>
      </c>
      <c r="F11" s="281"/>
      <c r="G11" s="281"/>
      <c r="H11" s="281"/>
      <c r="I11" s="110"/>
      <c r="J11" s="110"/>
      <c r="M11" s="32"/>
    </row>
    <row r="12" spans="2:13" s="1" customFormat="1" ht="12" customHeight="1">
      <c r="B12" s="32"/>
      <c r="D12" s="25" t="s">
        <v>153</v>
      </c>
      <c r="I12" s="110"/>
      <c r="J12" s="110"/>
      <c r="M12" s="32"/>
    </row>
    <row r="13" spans="2:13" s="1" customFormat="1" ht="36.75" customHeight="1">
      <c r="B13" s="32"/>
      <c r="E13" s="239" t="s">
        <v>154</v>
      </c>
      <c r="F13" s="281"/>
      <c r="G13" s="281"/>
      <c r="H13" s="281"/>
      <c r="I13" s="110"/>
      <c r="J13" s="110"/>
      <c r="M13" s="32"/>
    </row>
    <row r="14" spans="2:13" s="1" customFormat="1" ht="11.25">
      <c r="B14" s="32"/>
      <c r="I14" s="110"/>
      <c r="J14" s="110"/>
      <c r="M14" s="32"/>
    </row>
    <row r="15" spans="2:13" s="1" customFormat="1" ht="12" customHeight="1">
      <c r="B15" s="32"/>
      <c r="D15" s="25" t="s">
        <v>17</v>
      </c>
      <c r="F15" s="23" t="s">
        <v>1</v>
      </c>
      <c r="I15" s="111" t="s">
        <v>18</v>
      </c>
      <c r="J15" s="112" t="s">
        <v>1</v>
      </c>
      <c r="M15" s="32"/>
    </row>
    <row r="16" spans="2:13" s="1" customFormat="1" ht="12" customHeight="1">
      <c r="B16" s="32"/>
      <c r="D16" s="25" t="s">
        <v>19</v>
      </c>
      <c r="F16" s="23" t="s">
        <v>20</v>
      </c>
      <c r="I16" s="111" t="s">
        <v>21</v>
      </c>
      <c r="J16" s="113" t="str">
        <f>'Rekapitulácia stavby'!AN8</f>
        <v>29. 11. 2018</v>
      </c>
      <c r="M16" s="32"/>
    </row>
    <row r="17" spans="2:13" s="1" customFormat="1" ht="10.5" customHeight="1">
      <c r="B17" s="32"/>
      <c r="I17" s="110"/>
      <c r="J17" s="110"/>
      <c r="M17" s="32"/>
    </row>
    <row r="18" spans="2:13" s="1" customFormat="1" ht="12" customHeight="1">
      <c r="B18" s="32"/>
      <c r="D18" s="25" t="s">
        <v>23</v>
      </c>
      <c r="I18" s="111" t="s">
        <v>24</v>
      </c>
      <c r="J18" s="112">
        <f>IF('Rekapitulácia stavby'!AN10="","",'Rekapitulácia stavby'!AN10)</f>
      </c>
      <c r="M18" s="32"/>
    </row>
    <row r="19" spans="2:13" s="1" customFormat="1" ht="18" customHeight="1">
      <c r="B19" s="32"/>
      <c r="E19" s="23" t="str">
        <f>IF('Rekapitulácia stavby'!E11="","",'Rekapitulácia stavby'!E11)</f>
        <v> </v>
      </c>
      <c r="I19" s="111" t="s">
        <v>26</v>
      </c>
      <c r="J19" s="112">
        <f>IF('Rekapitulácia stavby'!AN11="","",'Rekapitulácia stavby'!AN11)</f>
      </c>
      <c r="M19" s="32"/>
    </row>
    <row r="20" spans="2:13" s="1" customFormat="1" ht="6.75" customHeight="1">
      <c r="B20" s="32"/>
      <c r="I20" s="110"/>
      <c r="J20" s="110"/>
      <c r="M20" s="32"/>
    </row>
    <row r="21" spans="2:13" s="1" customFormat="1" ht="12" customHeight="1">
      <c r="B21" s="32"/>
      <c r="D21" s="25" t="s">
        <v>27</v>
      </c>
      <c r="I21" s="111" t="s">
        <v>24</v>
      </c>
      <c r="J21" s="26" t="str">
        <f>'Rekapitulácia stavby'!AN13</f>
        <v>Vyplň údaj</v>
      </c>
      <c r="M21" s="32"/>
    </row>
    <row r="22" spans="2:13" s="1" customFormat="1" ht="18" customHeight="1">
      <c r="B22" s="32"/>
      <c r="E22" s="282" t="str">
        <f>'Rekapitulácia stavby'!E14</f>
        <v>Vyplň údaj</v>
      </c>
      <c r="F22" s="251"/>
      <c r="G22" s="251"/>
      <c r="H22" s="251"/>
      <c r="I22" s="111" t="s">
        <v>26</v>
      </c>
      <c r="J22" s="26" t="str">
        <f>'Rekapitulácia stavby'!AN14</f>
        <v>Vyplň údaj</v>
      </c>
      <c r="M22" s="32"/>
    </row>
    <row r="23" spans="2:13" s="1" customFormat="1" ht="6.75" customHeight="1">
      <c r="B23" s="32"/>
      <c r="I23" s="110"/>
      <c r="J23" s="110"/>
      <c r="M23" s="32"/>
    </row>
    <row r="24" spans="2:13" s="1" customFormat="1" ht="12" customHeight="1">
      <c r="B24" s="32"/>
      <c r="D24" s="25" t="s">
        <v>29</v>
      </c>
      <c r="I24" s="111" t="s">
        <v>24</v>
      </c>
      <c r="J24" s="112" t="s">
        <v>1</v>
      </c>
      <c r="M24" s="32"/>
    </row>
    <row r="25" spans="2:13" s="1" customFormat="1" ht="18" customHeight="1">
      <c r="B25" s="32"/>
      <c r="E25" s="23" t="s">
        <v>30</v>
      </c>
      <c r="I25" s="111" t="s">
        <v>26</v>
      </c>
      <c r="J25" s="112" t="s">
        <v>1</v>
      </c>
      <c r="M25" s="32"/>
    </row>
    <row r="26" spans="2:13" s="1" customFormat="1" ht="6.75" customHeight="1">
      <c r="B26" s="32"/>
      <c r="I26" s="110"/>
      <c r="J26" s="110"/>
      <c r="M26" s="32"/>
    </row>
    <row r="27" spans="2:13" s="1" customFormat="1" ht="12" customHeight="1">
      <c r="B27" s="32"/>
      <c r="D27" s="25" t="s">
        <v>32</v>
      </c>
      <c r="I27" s="111" t="s">
        <v>24</v>
      </c>
      <c r="J27" s="112">
        <f>IF('Rekapitulácia stavby'!AN19="","",'Rekapitulácia stavby'!AN19)</f>
      </c>
      <c r="M27" s="32"/>
    </row>
    <row r="28" spans="2:13" s="1" customFormat="1" ht="18" customHeight="1">
      <c r="B28" s="32"/>
      <c r="E28" s="23" t="str">
        <f>IF('Rekapitulácia stavby'!E20="","",'Rekapitulácia stavby'!E20)</f>
        <v> </v>
      </c>
      <c r="I28" s="111" t="s">
        <v>26</v>
      </c>
      <c r="J28" s="112">
        <f>IF('Rekapitulácia stavby'!AN20="","",'Rekapitulácia stavby'!AN20)</f>
      </c>
      <c r="M28" s="32"/>
    </row>
    <row r="29" spans="2:13" s="1" customFormat="1" ht="6.75" customHeight="1">
      <c r="B29" s="32"/>
      <c r="I29" s="110"/>
      <c r="J29" s="110"/>
      <c r="M29" s="32"/>
    </row>
    <row r="30" spans="2:13" s="1" customFormat="1" ht="12" customHeight="1">
      <c r="B30" s="32"/>
      <c r="D30" s="25" t="s">
        <v>33</v>
      </c>
      <c r="I30" s="110"/>
      <c r="J30" s="110"/>
      <c r="M30" s="32"/>
    </row>
    <row r="31" spans="2:13" s="7" customFormat="1" ht="16.5" customHeight="1">
      <c r="B31" s="114"/>
      <c r="E31" s="255" t="s">
        <v>1</v>
      </c>
      <c r="F31" s="255"/>
      <c r="G31" s="255"/>
      <c r="H31" s="255"/>
      <c r="I31" s="115"/>
      <c r="J31" s="115"/>
      <c r="M31" s="114"/>
    </row>
    <row r="32" spans="2:13" s="1" customFormat="1" ht="6.75" customHeight="1">
      <c r="B32" s="32"/>
      <c r="I32" s="110"/>
      <c r="J32" s="110"/>
      <c r="M32" s="32"/>
    </row>
    <row r="33" spans="2:13" s="1" customFormat="1" ht="6.75" customHeight="1">
      <c r="B33" s="32"/>
      <c r="D33" s="52"/>
      <c r="E33" s="52"/>
      <c r="F33" s="52"/>
      <c r="G33" s="52"/>
      <c r="H33" s="52"/>
      <c r="I33" s="116"/>
      <c r="J33" s="116"/>
      <c r="K33" s="52"/>
      <c r="L33" s="52"/>
      <c r="M33" s="32"/>
    </row>
    <row r="34" spans="2:13" s="1" customFormat="1" ht="14.25" customHeight="1">
      <c r="B34" s="32"/>
      <c r="D34" s="23" t="s">
        <v>155</v>
      </c>
      <c r="I34" s="110"/>
      <c r="J34" s="110"/>
      <c r="K34" s="30">
        <f>K100</f>
        <v>0</v>
      </c>
      <c r="M34" s="32"/>
    </row>
    <row r="35" spans="2:13" s="1" customFormat="1" ht="12.75">
      <c r="B35" s="32"/>
      <c r="E35" s="25" t="s">
        <v>35</v>
      </c>
      <c r="I35" s="110"/>
      <c r="J35" s="110"/>
      <c r="K35" s="117">
        <f>I100</f>
        <v>0</v>
      </c>
      <c r="M35" s="32"/>
    </row>
    <row r="36" spans="2:13" s="1" customFormat="1" ht="12.75">
      <c r="B36" s="32"/>
      <c r="E36" s="25" t="s">
        <v>36</v>
      </c>
      <c r="I36" s="110"/>
      <c r="J36" s="110"/>
      <c r="K36" s="117">
        <f>J100</f>
        <v>0</v>
      </c>
      <c r="M36" s="32"/>
    </row>
    <row r="37" spans="2:13" s="1" customFormat="1" ht="14.25" customHeight="1">
      <c r="B37" s="32"/>
      <c r="D37" s="29" t="s">
        <v>142</v>
      </c>
      <c r="I37" s="110"/>
      <c r="J37" s="110"/>
      <c r="K37" s="30">
        <f>K109</f>
        <v>0</v>
      </c>
      <c r="M37" s="32"/>
    </row>
    <row r="38" spans="2:13" s="1" customFormat="1" ht="24.75" customHeight="1">
      <c r="B38" s="32"/>
      <c r="D38" s="118" t="s">
        <v>38</v>
      </c>
      <c r="I38" s="110"/>
      <c r="J38" s="110"/>
      <c r="K38" s="65">
        <f>ROUND(K34+K37,2)</f>
        <v>0</v>
      </c>
      <c r="M38" s="32"/>
    </row>
    <row r="39" spans="2:13" s="1" customFormat="1" ht="6.75" customHeight="1">
      <c r="B39" s="32"/>
      <c r="D39" s="52"/>
      <c r="E39" s="52"/>
      <c r="F39" s="52"/>
      <c r="G39" s="52"/>
      <c r="H39" s="52"/>
      <c r="I39" s="116"/>
      <c r="J39" s="116"/>
      <c r="K39" s="52"/>
      <c r="L39" s="52"/>
      <c r="M39" s="32"/>
    </row>
    <row r="40" spans="2:13" s="1" customFormat="1" ht="14.25" customHeight="1">
      <c r="B40" s="32"/>
      <c r="F40" s="35" t="s">
        <v>40</v>
      </c>
      <c r="I40" s="119" t="s">
        <v>39</v>
      </c>
      <c r="J40" s="110"/>
      <c r="K40" s="35" t="s">
        <v>41</v>
      </c>
      <c r="M40" s="32"/>
    </row>
    <row r="41" spans="2:13" s="1" customFormat="1" ht="14.25" customHeight="1">
      <c r="B41" s="32"/>
      <c r="D41" s="109" t="s">
        <v>42</v>
      </c>
      <c r="E41" s="25" t="s">
        <v>43</v>
      </c>
      <c r="F41" s="117">
        <f>ROUND((SUM(BE109:BE116)+SUM(BE140:BE164)),2)</f>
        <v>0</v>
      </c>
      <c r="I41" s="120">
        <v>0.2</v>
      </c>
      <c r="J41" s="110"/>
      <c r="K41" s="117">
        <f>ROUND(((SUM(BE109:BE116)+SUM(BE140:BE164))*I41),2)</f>
        <v>0</v>
      </c>
      <c r="M41" s="32"/>
    </row>
    <row r="42" spans="2:13" s="1" customFormat="1" ht="14.25" customHeight="1">
      <c r="B42" s="32"/>
      <c r="E42" s="25" t="s">
        <v>44</v>
      </c>
      <c r="F42" s="117">
        <f>ROUND((SUM(BF109:BF116)+SUM(BF140:BF164)),2)</f>
        <v>0</v>
      </c>
      <c r="I42" s="120">
        <v>0.2</v>
      </c>
      <c r="J42" s="110"/>
      <c r="K42" s="117">
        <f>ROUND(((SUM(BF109:BF116)+SUM(BF140:BF164))*I42),2)</f>
        <v>0</v>
      </c>
      <c r="M42" s="32"/>
    </row>
    <row r="43" spans="2:13" s="1" customFormat="1" ht="14.25" customHeight="1" hidden="1">
      <c r="B43" s="32"/>
      <c r="E43" s="25" t="s">
        <v>45</v>
      </c>
      <c r="F43" s="117">
        <f>ROUND((SUM(BG109:BG116)+SUM(BG140:BG164)),2)</f>
        <v>0</v>
      </c>
      <c r="I43" s="120">
        <v>0.2</v>
      </c>
      <c r="J43" s="110"/>
      <c r="K43" s="117">
        <f>0</f>
        <v>0</v>
      </c>
      <c r="M43" s="32"/>
    </row>
    <row r="44" spans="2:13" s="1" customFormat="1" ht="14.25" customHeight="1" hidden="1">
      <c r="B44" s="32"/>
      <c r="E44" s="25" t="s">
        <v>46</v>
      </c>
      <c r="F44" s="117">
        <f>ROUND((SUM(BH109:BH116)+SUM(BH140:BH164)),2)</f>
        <v>0</v>
      </c>
      <c r="I44" s="120">
        <v>0.2</v>
      </c>
      <c r="J44" s="110"/>
      <c r="K44" s="117">
        <f>0</f>
        <v>0</v>
      </c>
      <c r="M44" s="32"/>
    </row>
    <row r="45" spans="2:13" s="1" customFormat="1" ht="14.25" customHeight="1" hidden="1">
      <c r="B45" s="32"/>
      <c r="E45" s="25" t="s">
        <v>47</v>
      </c>
      <c r="F45" s="117">
        <f>ROUND((SUM(BI109:BI116)+SUM(BI140:BI164)),2)</f>
        <v>0</v>
      </c>
      <c r="I45" s="120">
        <v>0</v>
      </c>
      <c r="J45" s="110"/>
      <c r="K45" s="117">
        <f>0</f>
        <v>0</v>
      </c>
      <c r="M45" s="32"/>
    </row>
    <row r="46" spans="2:13" s="1" customFormat="1" ht="6.75" customHeight="1">
      <c r="B46" s="32"/>
      <c r="I46" s="110"/>
      <c r="J46" s="110"/>
      <c r="M46" s="32"/>
    </row>
    <row r="47" spans="2:13" s="1" customFormat="1" ht="24.75" customHeight="1">
      <c r="B47" s="32"/>
      <c r="C47" s="104"/>
      <c r="D47" s="121" t="s">
        <v>48</v>
      </c>
      <c r="E47" s="56"/>
      <c r="F47" s="56"/>
      <c r="G47" s="122" t="s">
        <v>49</v>
      </c>
      <c r="H47" s="123" t="s">
        <v>50</v>
      </c>
      <c r="I47" s="124"/>
      <c r="J47" s="124"/>
      <c r="K47" s="125">
        <f>SUM(K38:K45)</f>
        <v>0</v>
      </c>
      <c r="L47" s="126"/>
      <c r="M47" s="32"/>
    </row>
    <row r="48" spans="2:13" s="1" customFormat="1" ht="14.25" customHeight="1">
      <c r="B48" s="32"/>
      <c r="I48" s="110"/>
      <c r="J48" s="110"/>
      <c r="M48" s="32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ht="25.5" customHeight="1">
      <c r="B87" s="18"/>
      <c r="E87" s="278" t="s">
        <v>150</v>
      </c>
      <c r="F87" s="243"/>
      <c r="G87" s="243"/>
      <c r="H87" s="243"/>
      <c r="M87" s="18"/>
    </row>
    <row r="88" spans="2:13" ht="12" customHeight="1">
      <c r="B88" s="18"/>
      <c r="C88" s="25" t="s">
        <v>151</v>
      </c>
      <c r="M88" s="18"/>
    </row>
    <row r="89" spans="2:13" s="1" customFormat="1" ht="16.5" customHeight="1">
      <c r="B89" s="32"/>
      <c r="E89" s="280" t="s">
        <v>152</v>
      </c>
      <c r="F89" s="281"/>
      <c r="G89" s="281"/>
      <c r="H89" s="281"/>
      <c r="I89" s="110"/>
      <c r="J89" s="110"/>
      <c r="M89" s="32"/>
    </row>
    <row r="90" spans="2:13" s="1" customFormat="1" ht="12" customHeight="1">
      <c r="B90" s="32"/>
      <c r="C90" s="25" t="s">
        <v>153</v>
      </c>
      <c r="I90" s="110"/>
      <c r="J90" s="110"/>
      <c r="M90" s="32"/>
    </row>
    <row r="91" spans="2:13" s="1" customFormat="1" ht="16.5" customHeight="1">
      <c r="B91" s="32"/>
      <c r="E91" s="239" t="str">
        <f>E13</f>
        <v>01.1 - UK Demontáž-I. etapa</v>
      </c>
      <c r="F91" s="281"/>
      <c r="G91" s="281"/>
      <c r="H91" s="281"/>
      <c r="I91" s="110"/>
      <c r="J91" s="110"/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12" customHeight="1">
      <c r="B93" s="32"/>
      <c r="C93" s="25" t="s">
        <v>19</v>
      </c>
      <c r="F93" s="23" t="str">
        <f>F16</f>
        <v>R. Sobota</v>
      </c>
      <c r="I93" s="111" t="s">
        <v>21</v>
      </c>
      <c r="J93" s="113" t="str">
        <f>IF(J16="","",J16)</f>
        <v>29. 11. 2018</v>
      </c>
      <c r="M93" s="32"/>
    </row>
    <row r="94" spans="2:13" s="1" customFormat="1" ht="6.75" customHeight="1">
      <c r="B94" s="32"/>
      <c r="I94" s="110"/>
      <c r="J94" s="110"/>
      <c r="M94" s="32"/>
    </row>
    <row r="95" spans="2:13" s="1" customFormat="1" ht="42.75" customHeight="1">
      <c r="B95" s="32"/>
      <c r="C95" s="25" t="s">
        <v>23</v>
      </c>
      <c r="F95" s="23" t="str">
        <f>E19</f>
        <v> </v>
      </c>
      <c r="I95" s="111" t="s">
        <v>29</v>
      </c>
      <c r="J95" s="133" t="str">
        <f>E25</f>
        <v>Ján Cirák, Gemerterm-projekcia s.r.o.</v>
      </c>
      <c r="M95" s="32"/>
    </row>
    <row r="96" spans="2:13" s="1" customFormat="1" ht="15" customHeight="1">
      <c r="B96" s="32"/>
      <c r="C96" s="25" t="s">
        <v>27</v>
      </c>
      <c r="F96" s="23" t="str">
        <f>IF(E22="","",E22)</f>
        <v>Vyplň údaj</v>
      </c>
      <c r="I96" s="111" t="s">
        <v>32</v>
      </c>
      <c r="J96" s="133" t="str">
        <f>E28</f>
        <v> </v>
      </c>
      <c r="M96" s="32"/>
    </row>
    <row r="97" spans="2:13" s="1" customFormat="1" ht="9.75" customHeight="1">
      <c r="B97" s="32"/>
      <c r="I97" s="110"/>
      <c r="J97" s="110"/>
      <c r="M97" s="32"/>
    </row>
    <row r="98" spans="2:13" s="1" customFormat="1" ht="29.25" customHeight="1">
      <c r="B98" s="32"/>
      <c r="C98" s="134" t="s">
        <v>157</v>
      </c>
      <c r="D98" s="104"/>
      <c r="E98" s="104"/>
      <c r="F98" s="104"/>
      <c r="G98" s="104"/>
      <c r="H98" s="104"/>
      <c r="I98" s="135" t="s">
        <v>158</v>
      </c>
      <c r="J98" s="135" t="s">
        <v>159</v>
      </c>
      <c r="K98" s="136" t="s">
        <v>160</v>
      </c>
      <c r="L98" s="104"/>
      <c r="M98" s="32"/>
    </row>
    <row r="99" spans="2:13" s="1" customFormat="1" ht="9.75" customHeight="1">
      <c r="B99" s="32"/>
      <c r="I99" s="110"/>
      <c r="J99" s="110"/>
      <c r="M99" s="32"/>
    </row>
    <row r="100" spans="2:47" s="1" customFormat="1" ht="22.5" customHeight="1">
      <c r="B100" s="32"/>
      <c r="C100" s="137" t="s">
        <v>161</v>
      </c>
      <c r="I100" s="138">
        <f aca="true" t="shared" si="0" ref="I100:J102">Q140</f>
        <v>0</v>
      </c>
      <c r="J100" s="138">
        <f t="shared" si="0"/>
        <v>0</v>
      </c>
      <c r="K100" s="65">
        <f>K140</f>
        <v>0</v>
      </c>
      <c r="M100" s="32"/>
      <c r="AU100" s="15" t="s">
        <v>162</v>
      </c>
    </row>
    <row r="101" spans="2:13" s="8" customFormat="1" ht="24.75" customHeight="1">
      <c r="B101" s="139"/>
      <c r="D101" s="140" t="s">
        <v>163</v>
      </c>
      <c r="E101" s="141"/>
      <c r="F101" s="141"/>
      <c r="G101" s="141"/>
      <c r="H101" s="141"/>
      <c r="I101" s="142">
        <f t="shared" si="0"/>
        <v>0</v>
      </c>
      <c r="J101" s="142">
        <f t="shared" si="0"/>
        <v>0</v>
      </c>
      <c r="K101" s="143">
        <f>K141</f>
        <v>0</v>
      </c>
      <c r="M101" s="139"/>
    </row>
    <row r="102" spans="2:13" s="9" customFormat="1" ht="19.5" customHeight="1">
      <c r="B102" s="144"/>
      <c r="D102" s="145" t="s">
        <v>164</v>
      </c>
      <c r="E102" s="146"/>
      <c r="F102" s="146"/>
      <c r="G102" s="146"/>
      <c r="H102" s="146"/>
      <c r="I102" s="147">
        <f t="shared" si="0"/>
        <v>0</v>
      </c>
      <c r="J102" s="147">
        <f t="shared" si="0"/>
        <v>0</v>
      </c>
      <c r="K102" s="148">
        <f>K142</f>
        <v>0</v>
      </c>
      <c r="M102" s="144"/>
    </row>
    <row r="103" spans="2:13" s="8" customFormat="1" ht="24.75" customHeight="1">
      <c r="B103" s="139"/>
      <c r="D103" s="140" t="s">
        <v>165</v>
      </c>
      <c r="E103" s="141"/>
      <c r="F103" s="141"/>
      <c r="G103" s="141"/>
      <c r="H103" s="141"/>
      <c r="I103" s="142">
        <f>Q149</f>
        <v>0</v>
      </c>
      <c r="J103" s="142">
        <f>R149</f>
        <v>0</v>
      </c>
      <c r="K103" s="143">
        <f>K149</f>
        <v>0</v>
      </c>
      <c r="M103" s="139"/>
    </row>
    <row r="104" spans="2:13" s="9" customFormat="1" ht="19.5" customHeight="1">
      <c r="B104" s="144"/>
      <c r="D104" s="145" t="s">
        <v>166</v>
      </c>
      <c r="E104" s="146"/>
      <c r="F104" s="146"/>
      <c r="G104" s="146"/>
      <c r="H104" s="146"/>
      <c r="I104" s="147">
        <f>Q150</f>
        <v>0</v>
      </c>
      <c r="J104" s="147">
        <f>R150</f>
        <v>0</v>
      </c>
      <c r="K104" s="148">
        <f>K150</f>
        <v>0</v>
      </c>
      <c r="M104" s="144"/>
    </row>
    <row r="105" spans="2:13" s="9" customFormat="1" ht="19.5" customHeight="1">
      <c r="B105" s="144"/>
      <c r="D105" s="145" t="s">
        <v>167</v>
      </c>
      <c r="E105" s="146"/>
      <c r="F105" s="146"/>
      <c r="G105" s="146"/>
      <c r="H105" s="146"/>
      <c r="I105" s="147">
        <f>Q156</f>
        <v>0</v>
      </c>
      <c r="J105" s="147">
        <f>R156</f>
        <v>0</v>
      </c>
      <c r="K105" s="148">
        <f>K156</f>
        <v>0</v>
      </c>
      <c r="M105" s="144"/>
    </row>
    <row r="106" spans="2:13" s="9" customFormat="1" ht="19.5" customHeight="1">
      <c r="B106" s="144"/>
      <c r="D106" s="145" t="s">
        <v>168</v>
      </c>
      <c r="E106" s="146"/>
      <c r="F106" s="146"/>
      <c r="G106" s="146"/>
      <c r="H106" s="146"/>
      <c r="I106" s="147">
        <f>Q160</f>
        <v>0</v>
      </c>
      <c r="J106" s="147">
        <f>R160</f>
        <v>0</v>
      </c>
      <c r="K106" s="148">
        <f>K160</f>
        <v>0</v>
      </c>
      <c r="M106" s="144"/>
    </row>
    <row r="107" spans="2:13" s="1" customFormat="1" ht="21.75" customHeight="1">
      <c r="B107" s="32"/>
      <c r="I107" s="110"/>
      <c r="J107" s="110"/>
      <c r="M107" s="32"/>
    </row>
    <row r="108" spans="2:13" s="1" customFormat="1" ht="6.75" customHeight="1">
      <c r="B108" s="32"/>
      <c r="I108" s="110"/>
      <c r="J108" s="110"/>
      <c r="M108" s="32"/>
    </row>
    <row r="109" spans="2:15" s="1" customFormat="1" ht="29.25" customHeight="1">
      <c r="B109" s="32"/>
      <c r="C109" s="137" t="s">
        <v>169</v>
      </c>
      <c r="I109" s="110"/>
      <c r="J109" s="110"/>
      <c r="K109" s="149">
        <f>ROUND(K110+K111+K112+K113+K114+K115,2)</f>
        <v>0</v>
      </c>
      <c r="M109" s="32"/>
      <c r="O109" s="150" t="s">
        <v>42</v>
      </c>
    </row>
    <row r="110" spans="2:65" s="1" customFormat="1" ht="18" customHeight="1">
      <c r="B110" s="151"/>
      <c r="C110" s="110"/>
      <c r="D110" s="272" t="s">
        <v>170</v>
      </c>
      <c r="E110" s="277"/>
      <c r="F110" s="277"/>
      <c r="G110" s="110"/>
      <c r="H110" s="110"/>
      <c r="I110" s="110"/>
      <c r="J110" s="110"/>
      <c r="K110" s="97">
        <v>0</v>
      </c>
      <c r="L110" s="110"/>
      <c r="M110" s="151"/>
      <c r="N110" s="110"/>
      <c r="O110" s="153" t="s">
        <v>44</v>
      </c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54" t="s">
        <v>171</v>
      </c>
      <c r="AZ110" s="110"/>
      <c r="BA110" s="110"/>
      <c r="BB110" s="110"/>
      <c r="BC110" s="110"/>
      <c r="BD110" s="110"/>
      <c r="BE110" s="155">
        <f aca="true" t="shared" si="1" ref="BE110:BE115">IF(O110="základná",K110,0)</f>
        <v>0</v>
      </c>
      <c r="BF110" s="155">
        <f aca="true" t="shared" si="2" ref="BF110:BF115">IF(O110="znížená",K110,0)</f>
        <v>0</v>
      </c>
      <c r="BG110" s="155">
        <f aca="true" t="shared" si="3" ref="BG110:BG115">IF(O110="zákl. prenesená",K110,0)</f>
        <v>0</v>
      </c>
      <c r="BH110" s="155">
        <f aca="true" t="shared" si="4" ref="BH110:BH115">IF(O110="zníž. prenesená",K110,0)</f>
        <v>0</v>
      </c>
      <c r="BI110" s="155">
        <f aca="true" t="shared" si="5" ref="BI110:BI115">IF(O110="nulová",K110,0)</f>
        <v>0</v>
      </c>
      <c r="BJ110" s="154" t="s">
        <v>92</v>
      </c>
      <c r="BK110" s="110"/>
      <c r="BL110" s="110"/>
      <c r="BM110" s="110"/>
    </row>
    <row r="111" spans="2:65" s="1" customFormat="1" ht="18" customHeight="1">
      <c r="B111" s="151"/>
      <c r="C111" s="110"/>
      <c r="D111" s="272" t="s">
        <v>172</v>
      </c>
      <c r="E111" s="277"/>
      <c r="F111" s="277"/>
      <c r="G111" s="110"/>
      <c r="H111" s="110"/>
      <c r="I111" s="110"/>
      <c r="J111" s="110"/>
      <c r="K111" s="97">
        <v>0</v>
      </c>
      <c r="L111" s="110"/>
      <c r="M111" s="151"/>
      <c r="N111" s="110"/>
      <c r="O111" s="153" t="s">
        <v>44</v>
      </c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54" t="s">
        <v>171</v>
      </c>
      <c r="AZ111" s="110"/>
      <c r="BA111" s="110"/>
      <c r="BB111" s="110"/>
      <c r="BC111" s="110"/>
      <c r="BD111" s="110"/>
      <c r="BE111" s="155">
        <f t="shared" si="1"/>
        <v>0</v>
      </c>
      <c r="BF111" s="155">
        <f t="shared" si="2"/>
        <v>0</v>
      </c>
      <c r="BG111" s="155">
        <f t="shared" si="3"/>
        <v>0</v>
      </c>
      <c r="BH111" s="155">
        <f t="shared" si="4"/>
        <v>0</v>
      </c>
      <c r="BI111" s="155">
        <f t="shared" si="5"/>
        <v>0</v>
      </c>
      <c r="BJ111" s="154" t="s">
        <v>92</v>
      </c>
      <c r="BK111" s="110"/>
      <c r="BL111" s="110"/>
      <c r="BM111" s="110"/>
    </row>
    <row r="112" spans="2:65" s="1" customFormat="1" ht="18" customHeight="1">
      <c r="B112" s="151"/>
      <c r="C112" s="110"/>
      <c r="D112" s="272" t="s">
        <v>173</v>
      </c>
      <c r="E112" s="277"/>
      <c r="F112" s="277"/>
      <c r="G112" s="110"/>
      <c r="H112" s="110"/>
      <c r="I112" s="110"/>
      <c r="J112" s="110"/>
      <c r="K112" s="97">
        <v>0</v>
      </c>
      <c r="L112" s="110"/>
      <c r="M112" s="151"/>
      <c r="N112" s="110"/>
      <c r="O112" s="153" t="s">
        <v>44</v>
      </c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54" t="s">
        <v>171</v>
      </c>
      <c r="AZ112" s="110"/>
      <c r="BA112" s="110"/>
      <c r="BB112" s="110"/>
      <c r="BC112" s="110"/>
      <c r="BD112" s="110"/>
      <c r="BE112" s="155">
        <f t="shared" si="1"/>
        <v>0</v>
      </c>
      <c r="BF112" s="155">
        <f t="shared" si="2"/>
        <v>0</v>
      </c>
      <c r="BG112" s="155">
        <f t="shared" si="3"/>
        <v>0</v>
      </c>
      <c r="BH112" s="155">
        <f t="shared" si="4"/>
        <v>0</v>
      </c>
      <c r="BI112" s="155">
        <f t="shared" si="5"/>
        <v>0</v>
      </c>
      <c r="BJ112" s="154" t="s">
        <v>92</v>
      </c>
      <c r="BK112" s="110"/>
      <c r="BL112" s="110"/>
      <c r="BM112" s="110"/>
    </row>
    <row r="113" spans="2:65" s="1" customFormat="1" ht="18" customHeight="1">
      <c r="B113" s="151"/>
      <c r="C113" s="110"/>
      <c r="D113" s="272" t="s">
        <v>174</v>
      </c>
      <c r="E113" s="277"/>
      <c r="F113" s="277"/>
      <c r="G113" s="110"/>
      <c r="H113" s="110"/>
      <c r="I113" s="110"/>
      <c r="J113" s="110"/>
      <c r="K113" s="97">
        <v>0</v>
      </c>
      <c r="L113" s="110"/>
      <c r="M113" s="151"/>
      <c r="N113" s="110"/>
      <c r="O113" s="153" t="s">
        <v>44</v>
      </c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54" t="s">
        <v>171</v>
      </c>
      <c r="AZ113" s="110"/>
      <c r="BA113" s="110"/>
      <c r="BB113" s="110"/>
      <c r="BC113" s="110"/>
      <c r="BD113" s="110"/>
      <c r="BE113" s="155">
        <f t="shared" si="1"/>
        <v>0</v>
      </c>
      <c r="BF113" s="155">
        <f t="shared" si="2"/>
        <v>0</v>
      </c>
      <c r="BG113" s="155">
        <f t="shared" si="3"/>
        <v>0</v>
      </c>
      <c r="BH113" s="155">
        <f t="shared" si="4"/>
        <v>0</v>
      </c>
      <c r="BI113" s="155">
        <f t="shared" si="5"/>
        <v>0</v>
      </c>
      <c r="BJ113" s="154" t="s">
        <v>92</v>
      </c>
      <c r="BK113" s="110"/>
      <c r="BL113" s="110"/>
      <c r="BM113" s="110"/>
    </row>
    <row r="114" spans="2:65" s="1" customFormat="1" ht="18" customHeight="1">
      <c r="B114" s="151"/>
      <c r="C114" s="110"/>
      <c r="D114" s="272" t="s">
        <v>175</v>
      </c>
      <c r="E114" s="277"/>
      <c r="F114" s="277"/>
      <c r="G114" s="110"/>
      <c r="H114" s="110"/>
      <c r="I114" s="110"/>
      <c r="J114" s="110"/>
      <c r="K114" s="97">
        <v>0</v>
      </c>
      <c r="L114" s="110"/>
      <c r="M114" s="151"/>
      <c r="N114" s="110"/>
      <c r="O114" s="153" t="s">
        <v>44</v>
      </c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54" t="s">
        <v>171</v>
      </c>
      <c r="AZ114" s="110"/>
      <c r="BA114" s="110"/>
      <c r="BB114" s="110"/>
      <c r="BC114" s="110"/>
      <c r="BD114" s="110"/>
      <c r="BE114" s="155">
        <f t="shared" si="1"/>
        <v>0</v>
      </c>
      <c r="BF114" s="155">
        <f t="shared" si="2"/>
        <v>0</v>
      </c>
      <c r="BG114" s="155">
        <f t="shared" si="3"/>
        <v>0</v>
      </c>
      <c r="BH114" s="155">
        <f t="shared" si="4"/>
        <v>0</v>
      </c>
      <c r="BI114" s="155">
        <f t="shared" si="5"/>
        <v>0</v>
      </c>
      <c r="BJ114" s="154" t="s">
        <v>92</v>
      </c>
      <c r="BK114" s="110"/>
      <c r="BL114" s="110"/>
      <c r="BM114" s="110"/>
    </row>
    <row r="115" spans="2:65" s="1" customFormat="1" ht="18" customHeight="1">
      <c r="B115" s="151"/>
      <c r="C115" s="110"/>
      <c r="D115" s="152" t="s">
        <v>176</v>
      </c>
      <c r="E115" s="110"/>
      <c r="F115" s="110"/>
      <c r="G115" s="110"/>
      <c r="H115" s="110"/>
      <c r="I115" s="110"/>
      <c r="J115" s="110"/>
      <c r="K115" s="97">
        <f>ROUND(K34*T115,2)</f>
        <v>0</v>
      </c>
      <c r="L115" s="110"/>
      <c r="M115" s="151"/>
      <c r="N115" s="110"/>
      <c r="O115" s="153" t="s">
        <v>44</v>
      </c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54" t="s">
        <v>177</v>
      </c>
      <c r="AZ115" s="110"/>
      <c r="BA115" s="110"/>
      <c r="BB115" s="110"/>
      <c r="BC115" s="110"/>
      <c r="BD115" s="110"/>
      <c r="BE115" s="155">
        <f t="shared" si="1"/>
        <v>0</v>
      </c>
      <c r="BF115" s="155">
        <f t="shared" si="2"/>
        <v>0</v>
      </c>
      <c r="BG115" s="155">
        <f t="shared" si="3"/>
        <v>0</v>
      </c>
      <c r="BH115" s="155">
        <f t="shared" si="4"/>
        <v>0</v>
      </c>
      <c r="BI115" s="155">
        <f t="shared" si="5"/>
        <v>0</v>
      </c>
      <c r="BJ115" s="154" t="s">
        <v>92</v>
      </c>
      <c r="BK115" s="110"/>
      <c r="BL115" s="110"/>
      <c r="BM115" s="110"/>
    </row>
    <row r="116" spans="2:13" s="1" customFormat="1" ht="11.25">
      <c r="B116" s="32"/>
      <c r="I116" s="110"/>
      <c r="J116" s="110"/>
      <c r="M116" s="32"/>
    </row>
    <row r="117" spans="2:13" s="1" customFormat="1" ht="29.25" customHeight="1">
      <c r="B117" s="32"/>
      <c r="C117" s="103" t="s">
        <v>147</v>
      </c>
      <c r="D117" s="104"/>
      <c r="E117" s="104"/>
      <c r="F117" s="104"/>
      <c r="G117" s="104"/>
      <c r="H117" s="104"/>
      <c r="I117" s="156"/>
      <c r="J117" s="156"/>
      <c r="K117" s="105">
        <f>ROUND(K100+K109,2)</f>
        <v>0</v>
      </c>
      <c r="L117" s="104"/>
      <c r="M117" s="32"/>
    </row>
    <row r="118" spans="2:13" s="1" customFormat="1" ht="6.75" customHeight="1">
      <c r="B118" s="44"/>
      <c r="C118" s="45"/>
      <c r="D118" s="45"/>
      <c r="E118" s="45"/>
      <c r="F118" s="45"/>
      <c r="G118" s="45"/>
      <c r="H118" s="45"/>
      <c r="I118" s="131"/>
      <c r="J118" s="131"/>
      <c r="K118" s="45"/>
      <c r="L118" s="45"/>
      <c r="M118" s="32"/>
    </row>
    <row r="122" spans="2:13" s="1" customFormat="1" ht="6.75" customHeight="1">
      <c r="B122" s="46"/>
      <c r="C122" s="47"/>
      <c r="D122" s="47"/>
      <c r="E122" s="47"/>
      <c r="F122" s="47"/>
      <c r="G122" s="47"/>
      <c r="H122" s="47"/>
      <c r="I122" s="132"/>
      <c r="J122" s="132"/>
      <c r="K122" s="47"/>
      <c r="L122" s="47"/>
      <c r="M122" s="32"/>
    </row>
    <row r="123" spans="2:13" s="1" customFormat="1" ht="24.75" customHeight="1">
      <c r="B123" s="32"/>
      <c r="C123" s="19" t="s">
        <v>178</v>
      </c>
      <c r="I123" s="110"/>
      <c r="J123" s="110"/>
      <c r="M123" s="32"/>
    </row>
    <row r="124" spans="2:13" s="1" customFormat="1" ht="6.75" customHeight="1">
      <c r="B124" s="32"/>
      <c r="I124" s="110"/>
      <c r="J124" s="110"/>
      <c r="M124" s="32"/>
    </row>
    <row r="125" spans="2:13" s="1" customFormat="1" ht="12" customHeight="1">
      <c r="B125" s="32"/>
      <c r="C125" s="25" t="s">
        <v>15</v>
      </c>
      <c r="I125" s="110"/>
      <c r="J125" s="110"/>
      <c r="M125" s="32"/>
    </row>
    <row r="126" spans="2:13" s="1" customFormat="1" ht="16.5" customHeight="1">
      <c r="B126" s="32"/>
      <c r="E126" s="278" t="str">
        <f>E7</f>
        <v>Obchodná akadémia R. Sobota – rekonštrukcia vykurovacieho systému</v>
      </c>
      <c r="F126" s="279"/>
      <c r="G126" s="279"/>
      <c r="H126" s="279"/>
      <c r="I126" s="110"/>
      <c r="J126" s="110"/>
      <c r="M126" s="32"/>
    </row>
    <row r="127" spans="2:13" ht="12" customHeight="1">
      <c r="B127" s="18"/>
      <c r="C127" s="25" t="s">
        <v>149</v>
      </c>
      <c r="M127" s="18"/>
    </row>
    <row r="128" spans="2:13" ht="25.5" customHeight="1">
      <c r="B128" s="18"/>
      <c r="E128" s="278" t="s">
        <v>150</v>
      </c>
      <c r="F128" s="243"/>
      <c r="G128" s="243"/>
      <c r="H128" s="243"/>
      <c r="M128" s="18"/>
    </row>
    <row r="129" spans="2:13" ht="12" customHeight="1">
      <c r="B129" s="18"/>
      <c r="C129" s="25" t="s">
        <v>151</v>
      </c>
      <c r="M129" s="18"/>
    </row>
    <row r="130" spans="2:13" s="1" customFormat="1" ht="16.5" customHeight="1">
      <c r="B130" s="32"/>
      <c r="E130" s="280" t="s">
        <v>152</v>
      </c>
      <c r="F130" s="281"/>
      <c r="G130" s="281"/>
      <c r="H130" s="281"/>
      <c r="I130" s="110"/>
      <c r="J130" s="110"/>
      <c r="M130" s="32"/>
    </row>
    <row r="131" spans="2:13" s="1" customFormat="1" ht="12" customHeight="1">
      <c r="B131" s="32"/>
      <c r="C131" s="25" t="s">
        <v>153</v>
      </c>
      <c r="I131" s="110"/>
      <c r="J131" s="110"/>
      <c r="M131" s="32"/>
    </row>
    <row r="132" spans="2:13" s="1" customFormat="1" ht="16.5" customHeight="1">
      <c r="B132" s="32"/>
      <c r="E132" s="239" t="str">
        <f>E13</f>
        <v>01.1 - UK Demontáž-I. etapa</v>
      </c>
      <c r="F132" s="281"/>
      <c r="G132" s="281"/>
      <c r="H132" s="281"/>
      <c r="I132" s="110"/>
      <c r="J132" s="110"/>
      <c r="M132" s="32"/>
    </row>
    <row r="133" spans="2:13" s="1" customFormat="1" ht="6.75" customHeight="1">
      <c r="B133" s="32"/>
      <c r="I133" s="110"/>
      <c r="J133" s="110"/>
      <c r="M133" s="32"/>
    </row>
    <row r="134" spans="2:13" s="1" customFormat="1" ht="12" customHeight="1">
      <c r="B134" s="32"/>
      <c r="C134" s="25" t="s">
        <v>19</v>
      </c>
      <c r="F134" s="23" t="str">
        <f>F16</f>
        <v>R. Sobota</v>
      </c>
      <c r="I134" s="111" t="s">
        <v>21</v>
      </c>
      <c r="J134" s="113" t="str">
        <f>IF(J16="","",J16)</f>
        <v>29. 11. 2018</v>
      </c>
      <c r="M134" s="32"/>
    </row>
    <row r="135" spans="2:13" s="1" customFormat="1" ht="6.75" customHeight="1">
      <c r="B135" s="32"/>
      <c r="I135" s="110"/>
      <c r="J135" s="110"/>
      <c r="M135" s="32"/>
    </row>
    <row r="136" spans="2:13" s="1" customFormat="1" ht="42.75" customHeight="1">
      <c r="B136" s="32"/>
      <c r="C136" s="25" t="s">
        <v>23</v>
      </c>
      <c r="F136" s="23" t="str">
        <f>E19</f>
        <v> </v>
      </c>
      <c r="I136" s="111" t="s">
        <v>29</v>
      </c>
      <c r="J136" s="133" t="str">
        <f>E25</f>
        <v>Ján Cirák, Gemerterm-projekcia s.r.o.</v>
      </c>
      <c r="M136" s="32"/>
    </row>
    <row r="137" spans="2:13" s="1" customFormat="1" ht="15" customHeight="1">
      <c r="B137" s="32"/>
      <c r="C137" s="25" t="s">
        <v>27</v>
      </c>
      <c r="F137" s="23" t="str">
        <f>IF(E22="","",E22)</f>
        <v>Vyplň údaj</v>
      </c>
      <c r="I137" s="111" t="s">
        <v>32</v>
      </c>
      <c r="J137" s="133" t="str">
        <f>E28</f>
        <v> </v>
      </c>
      <c r="M137" s="32"/>
    </row>
    <row r="138" spans="2:13" s="1" customFormat="1" ht="9.75" customHeight="1">
      <c r="B138" s="32"/>
      <c r="I138" s="110"/>
      <c r="J138" s="110"/>
      <c r="M138" s="32"/>
    </row>
    <row r="139" spans="2:24" s="10" customFormat="1" ht="29.25" customHeight="1">
      <c r="B139" s="157"/>
      <c r="C139" s="158" t="s">
        <v>179</v>
      </c>
      <c r="D139" s="159" t="s">
        <v>63</v>
      </c>
      <c r="E139" s="159" t="s">
        <v>59</v>
      </c>
      <c r="F139" s="159" t="s">
        <v>60</v>
      </c>
      <c r="G139" s="159" t="s">
        <v>180</v>
      </c>
      <c r="H139" s="159" t="s">
        <v>181</v>
      </c>
      <c r="I139" s="160" t="s">
        <v>182</v>
      </c>
      <c r="J139" s="160" t="s">
        <v>183</v>
      </c>
      <c r="K139" s="161" t="s">
        <v>160</v>
      </c>
      <c r="L139" s="162" t="s">
        <v>184</v>
      </c>
      <c r="M139" s="157"/>
      <c r="N139" s="58" t="s">
        <v>1</v>
      </c>
      <c r="O139" s="59" t="s">
        <v>42</v>
      </c>
      <c r="P139" s="59" t="s">
        <v>185</v>
      </c>
      <c r="Q139" s="59" t="s">
        <v>186</v>
      </c>
      <c r="R139" s="59" t="s">
        <v>187</v>
      </c>
      <c r="S139" s="59" t="s">
        <v>188</v>
      </c>
      <c r="T139" s="59" t="s">
        <v>189</v>
      </c>
      <c r="U139" s="59" t="s">
        <v>190</v>
      </c>
      <c r="V139" s="59" t="s">
        <v>191</v>
      </c>
      <c r="W139" s="59" t="s">
        <v>192</v>
      </c>
      <c r="X139" s="60" t="s">
        <v>193</v>
      </c>
    </row>
    <row r="140" spans="2:63" s="1" customFormat="1" ht="22.5" customHeight="1">
      <c r="B140" s="32"/>
      <c r="C140" s="63" t="s">
        <v>155</v>
      </c>
      <c r="I140" s="110"/>
      <c r="J140" s="110"/>
      <c r="K140" s="163">
        <f>BK140</f>
        <v>0</v>
      </c>
      <c r="M140" s="32"/>
      <c r="N140" s="61"/>
      <c r="O140" s="52"/>
      <c r="P140" s="52"/>
      <c r="Q140" s="164">
        <f>Q141+Q149</f>
        <v>0</v>
      </c>
      <c r="R140" s="164">
        <f>R141+R149</f>
        <v>0</v>
      </c>
      <c r="S140" s="52"/>
      <c r="T140" s="165">
        <f>T141+T149</f>
        <v>0</v>
      </c>
      <c r="U140" s="52"/>
      <c r="V140" s="165">
        <f>V141+V149</f>
        <v>0.025840000000000002</v>
      </c>
      <c r="W140" s="52"/>
      <c r="X140" s="166">
        <f>X141+X149</f>
        <v>4.52835</v>
      </c>
      <c r="AT140" s="15" t="s">
        <v>79</v>
      </c>
      <c r="AU140" s="15" t="s">
        <v>162</v>
      </c>
      <c r="BK140" s="167">
        <f>BK141+BK149</f>
        <v>0</v>
      </c>
    </row>
    <row r="141" spans="2:63" s="11" customFormat="1" ht="25.5" customHeight="1">
      <c r="B141" s="168"/>
      <c r="D141" s="169" t="s">
        <v>79</v>
      </c>
      <c r="E141" s="170" t="s">
        <v>194</v>
      </c>
      <c r="F141" s="170" t="s">
        <v>195</v>
      </c>
      <c r="I141" s="171"/>
      <c r="J141" s="171"/>
      <c r="K141" s="172">
        <f>BK141</f>
        <v>0</v>
      </c>
      <c r="M141" s="168"/>
      <c r="N141" s="173"/>
      <c r="O141" s="174"/>
      <c r="P141" s="174"/>
      <c r="Q141" s="175">
        <f>Q142</f>
        <v>0</v>
      </c>
      <c r="R141" s="175">
        <f>R142</f>
        <v>0</v>
      </c>
      <c r="S141" s="174"/>
      <c r="T141" s="176">
        <f>T142</f>
        <v>0</v>
      </c>
      <c r="U141" s="174"/>
      <c r="V141" s="176">
        <f>V142</f>
        <v>0</v>
      </c>
      <c r="W141" s="174"/>
      <c r="X141" s="177">
        <f>X142</f>
        <v>0</v>
      </c>
      <c r="AR141" s="169" t="s">
        <v>87</v>
      </c>
      <c r="AT141" s="178" t="s">
        <v>79</v>
      </c>
      <c r="AU141" s="178" t="s">
        <v>80</v>
      </c>
      <c r="AY141" s="169" t="s">
        <v>196</v>
      </c>
      <c r="BK141" s="179">
        <f>BK142</f>
        <v>0</v>
      </c>
    </row>
    <row r="142" spans="2:63" s="11" customFormat="1" ht="22.5" customHeight="1">
      <c r="B142" s="168"/>
      <c r="D142" s="169" t="s">
        <v>79</v>
      </c>
      <c r="E142" s="180" t="s">
        <v>197</v>
      </c>
      <c r="F142" s="180" t="s">
        <v>198</v>
      </c>
      <c r="I142" s="171"/>
      <c r="J142" s="171"/>
      <c r="K142" s="181">
        <f>BK142</f>
        <v>0</v>
      </c>
      <c r="M142" s="168"/>
      <c r="N142" s="173"/>
      <c r="O142" s="174"/>
      <c r="P142" s="174"/>
      <c r="Q142" s="175">
        <f>SUM(Q143:Q148)</f>
        <v>0</v>
      </c>
      <c r="R142" s="175">
        <f>SUM(R143:R148)</f>
        <v>0</v>
      </c>
      <c r="S142" s="174"/>
      <c r="T142" s="176">
        <f>SUM(T143:T148)</f>
        <v>0</v>
      </c>
      <c r="U142" s="174"/>
      <c r="V142" s="176">
        <f>SUM(V143:V148)</f>
        <v>0</v>
      </c>
      <c r="W142" s="174"/>
      <c r="X142" s="177">
        <f>SUM(X143:X148)</f>
        <v>0</v>
      </c>
      <c r="AR142" s="169" t="s">
        <v>87</v>
      </c>
      <c r="AT142" s="178" t="s">
        <v>79</v>
      </c>
      <c r="AU142" s="178" t="s">
        <v>87</v>
      </c>
      <c r="AY142" s="169" t="s">
        <v>196</v>
      </c>
      <c r="BK142" s="179">
        <f>SUM(BK143:BK148)</f>
        <v>0</v>
      </c>
    </row>
    <row r="143" spans="2:65" s="1" customFormat="1" ht="16.5" customHeight="1">
      <c r="B143" s="151"/>
      <c r="C143" s="182" t="s">
        <v>87</v>
      </c>
      <c r="D143" s="182" t="s">
        <v>199</v>
      </c>
      <c r="E143" s="183" t="s">
        <v>200</v>
      </c>
      <c r="F143" s="184" t="s">
        <v>201</v>
      </c>
      <c r="G143" s="185" t="s">
        <v>202</v>
      </c>
      <c r="H143" s="186">
        <v>4.528</v>
      </c>
      <c r="I143" s="187"/>
      <c r="J143" s="187"/>
      <c r="K143" s="186">
        <f>ROUND(P143*H143,3)</f>
        <v>0</v>
      </c>
      <c r="L143" s="184" t="s">
        <v>1</v>
      </c>
      <c r="M143" s="32"/>
      <c r="N143" s="188" t="s">
        <v>1</v>
      </c>
      <c r="O143" s="189" t="s">
        <v>44</v>
      </c>
      <c r="P143" s="190">
        <f>I143+J143</f>
        <v>0</v>
      </c>
      <c r="Q143" s="190">
        <f>ROUND(I143*H143,3)</f>
        <v>0</v>
      </c>
      <c r="R143" s="190">
        <f>ROUND(J143*H143,3)</f>
        <v>0</v>
      </c>
      <c r="S143" s="54"/>
      <c r="T143" s="191">
        <f>S143*H143</f>
        <v>0</v>
      </c>
      <c r="U143" s="191">
        <v>0</v>
      </c>
      <c r="V143" s="191">
        <f>U143*H143</f>
        <v>0</v>
      </c>
      <c r="W143" s="191">
        <v>0</v>
      </c>
      <c r="X143" s="192">
        <f>W143*H143</f>
        <v>0</v>
      </c>
      <c r="AR143" s="193" t="s">
        <v>203</v>
      </c>
      <c r="AT143" s="193" t="s">
        <v>199</v>
      </c>
      <c r="AU143" s="193" t="s">
        <v>92</v>
      </c>
      <c r="AY143" s="15" t="s">
        <v>196</v>
      </c>
      <c r="BE143" s="100">
        <f>IF(O143="základná",K143,0)</f>
        <v>0</v>
      </c>
      <c r="BF143" s="100">
        <f>IF(O143="znížená",K143,0)</f>
        <v>0</v>
      </c>
      <c r="BG143" s="100">
        <f>IF(O143="zákl. prenesená",K143,0)</f>
        <v>0</v>
      </c>
      <c r="BH143" s="100">
        <f>IF(O143="zníž. prenesená",K143,0)</f>
        <v>0</v>
      </c>
      <c r="BI143" s="100">
        <f>IF(O143="nulová",K143,0)</f>
        <v>0</v>
      </c>
      <c r="BJ143" s="15" t="s">
        <v>92</v>
      </c>
      <c r="BK143" s="194">
        <f>ROUND(P143*H143,3)</f>
        <v>0</v>
      </c>
      <c r="BL143" s="15" t="s">
        <v>203</v>
      </c>
      <c r="BM143" s="193" t="s">
        <v>204</v>
      </c>
    </row>
    <row r="144" spans="2:65" s="1" customFormat="1" ht="24" customHeight="1">
      <c r="B144" s="151"/>
      <c r="C144" s="182" t="s">
        <v>92</v>
      </c>
      <c r="D144" s="182" t="s">
        <v>199</v>
      </c>
      <c r="E144" s="183" t="s">
        <v>205</v>
      </c>
      <c r="F144" s="184" t="s">
        <v>206</v>
      </c>
      <c r="G144" s="185" t="s">
        <v>202</v>
      </c>
      <c r="H144" s="186">
        <v>45.28</v>
      </c>
      <c r="I144" s="187"/>
      <c r="J144" s="187"/>
      <c r="K144" s="186">
        <f>ROUND(P144*H144,3)</f>
        <v>0</v>
      </c>
      <c r="L144" s="184" t="s">
        <v>1</v>
      </c>
      <c r="M144" s="32"/>
      <c r="N144" s="188" t="s">
        <v>1</v>
      </c>
      <c r="O144" s="189" t="s">
        <v>44</v>
      </c>
      <c r="P144" s="190">
        <f>I144+J144</f>
        <v>0</v>
      </c>
      <c r="Q144" s="190">
        <f>ROUND(I144*H144,3)</f>
        <v>0</v>
      </c>
      <c r="R144" s="190">
        <f>ROUND(J144*H144,3)</f>
        <v>0</v>
      </c>
      <c r="S144" s="54"/>
      <c r="T144" s="191">
        <f>S144*H144</f>
        <v>0</v>
      </c>
      <c r="U144" s="191">
        <v>0</v>
      </c>
      <c r="V144" s="191">
        <f>U144*H144</f>
        <v>0</v>
      </c>
      <c r="W144" s="191">
        <v>0</v>
      </c>
      <c r="X144" s="192">
        <f>W144*H144</f>
        <v>0</v>
      </c>
      <c r="AR144" s="193" t="s">
        <v>203</v>
      </c>
      <c r="AT144" s="193" t="s">
        <v>199</v>
      </c>
      <c r="AU144" s="193" t="s">
        <v>92</v>
      </c>
      <c r="AY144" s="15" t="s">
        <v>196</v>
      </c>
      <c r="BE144" s="100">
        <f>IF(O144="základná",K144,0)</f>
        <v>0</v>
      </c>
      <c r="BF144" s="100">
        <f>IF(O144="znížená",K144,0)</f>
        <v>0</v>
      </c>
      <c r="BG144" s="100">
        <f>IF(O144="zákl. prenesená",K144,0)</f>
        <v>0</v>
      </c>
      <c r="BH144" s="100">
        <f>IF(O144="zníž. prenesená",K144,0)</f>
        <v>0</v>
      </c>
      <c r="BI144" s="100">
        <f>IF(O144="nulová",K144,0)</f>
        <v>0</v>
      </c>
      <c r="BJ144" s="15" t="s">
        <v>92</v>
      </c>
      <c r="BK144" s="194">
        <f>ROUND(P144*H144,3)</f>
        <v>0</v>
      </c>
      <c r="BL144" s="15" t="s">
        <v>203</v>
      </c>
      <c r="BM144" s="193" t="s">
        <v>207</v>
      </c>
    </row>
    <row r="145" spans="2:51" s="12" customFormat="1" ht="11.25">
      <c r="B145" s="195"/>
      <c r="D145" s="196" t="s">
        <v>208</v>
      </c>
      <c r="F145" s="197" t="s">
        <v>209</v>
      </c>
      <c r="H145" s="198">
        <v>45.28</v>
      </c>
      <c r="I145" s="199"/>
      <c r="J145" s="199"/>
      <c r="M145" s="195"/>
      <c r="N145" s="200"/>
      <c r="O145" s="201"/>
      <c r="P145" s="201"/>
      <c r="Q145" s="201"/>
      <c r="R145" s="201"/>
      <c r="S145" s="201"/>
      <c r="T145" s="201"/>
      <c r="U145" s="201"/>
      <c r="V145" s="201"/>
      <c r="W145" s="201"/>
      <c r="X145" s="202"/>
      <c r="AT145" s="203" t="s">
        <v>208</v>
      </c>
      <c r="AU145" s="203" t="s">
        <v>92</v>
      </c>
      <c r="AV145" s="12" t="s">
        <v>92</v>
      </c>
      <c r="AW145" s="12" t="s">
        <v>3</v>
      </c>
      <c r="AX145" s="12" t="s">
        <v>87</v>
      </c>
      <c r="AY145" s="203" t="s">
        <v>196</v>
      </c>
    </row>
    <row r="146" spans="2:65" s="1" customFormat="1" ht="24" customHeight="1">
      <c r="B146" s="151"/>
      <c r="C146" s="182" t="s">
        <v>97</v>
      </c>
      <c r="D146" s="182" t="s">
        <v>199</v>
      </c>
      <c r="E146" s="183" t="s">
        <v>210</v>
      </c>
      <c r="F146" s="184" t="s">
        <v>211</v>
      </c>
      <c r="G146" s="185" t="s">
        <v>202</v>
      </c>
      <c r="H146" s="186">
        <v>4.528</v>
      </c>
      <c r="I146" s="187"/>
      <c r="J146" s="187"/>
      <c r="K146" s="186">
        <f>ROUND(P146*H146,3)</f>
        <v>0</v>
      </c>
      <c r="L146" s="184" t="s">
        <v>1</v>
      </c>
      <c r="M146" s="32"/>
      <c r="N146" s="188" t="s">
        <v>1</v>
      </c>
      <c r="O146" s="189" t="s">
        <v>44</v>
      </c>
      <c r="P146" s="190">
        <f>I146+J146</f>
        <v>0</v>
      </c>
      <c r="Q146" s="190">
        <f>ROUND(I146*H146,3)</f>
        <v>0</v>
      </c>
      <c r="R146" s="190">
        <f>ROUND(J146*H146,3)</f>
        <v>0</v>
      </c>
      <c r="S146" s="54"/>
      <c r="T146" s="191">
        <f>S146*H146</f>
        <v>0</v>
      </c>
      <c r="U146" s="191">
        <v>0</v>
      </c>
      <c r="V146" s="191">
        <f>U146*H146</f>
        <v>0</v>
      </c>
      <c r="W146" s="191">
        <v>0</v>
      </c>
      <c r="X146" s="192">
        <f>W146*H146</f>
        <v>0</v>
      </c>
      <c r="AR146" s="193" t="s">
        <v>203</v>
      </c>
      <c r="AT146" s="193" t="s">
        <v>199</v>
      </c>
      <c r="AU146" s="193" t="s">
        <v>92</v>
      </c>
      <c r="AY146" s="15" t="s">
        <v>196</v>
      </c>
      <c r="BE146" s="100">
        <f>IF(O146="základná",K146,0)</f>
        <v>0</v>
      </c>
      <c r="BF146" s="100">
        <f>IF(O146="znížená",K146,0)</f>
        <v>0</v>
      </c>
      <c r="BG146" s="100">
        <f>IF(O146="zákl. prenesená",K146,0)</f>
        <v>0</v>
      </c>
      <c r="BH146" s="100">
        <f>IF(O146="zníž. prenesená",K146,0)</f>
        <v>0</v>
      </c>
      <c r="BI146" s="100">
        <f>IF(O146="nulová",K146,0)</f>
        <v>0</v>
      </c>
      <c r="BJ146" s="15" t="s">
        <v>92</v>
      </c>
      <c r="BK146" s="194">
        <f>ROUND(P146*H146,3)</f>
        <v>0</v>
      </c>
      <c r="BL146" s="15" t="s">
        <v>203</v>
      </c>
      <c r="BM146" s="193" t="s">
        <v>212</v>
      </c>
    </row>
    <row r="147" spans="2:65" s="1" customFormat="1" ht="24" customHeight="1">
      <c r="B147" s="151"/>
      <c r="C147" s="182" t="s">
        <v>203</v>
      </c>
      <c r="D147" s="182" t="s">
        <v>199</v>
      </c>
      <c r="E147" s="183" t="s">
        <v>213</v>
      </c>
      <c r="F147" s="184" t="s">
        <v>214</v>
      </c>
      <c r="G147" s="185" t="s">
        <v>202</v>
      </c>
      <c r="H147" s="186">
        <v>4.528</v>
      </c>
      <c r="I147" s="187"/>
      <c r="J147" s="187"/>
      <c r="K147" s="186">
        <f>ROUND(P147*H147,3)</f>
        <v>0</v>
      </c>
      <c r="L147" s="184" t="s">
        <v>215</v>
      </c>
      <c r="M147" s="32"/>
      <c r="N147" s="188" t="s">
        <v>1</v>
      </c>
      <c r="O147" s="189" t="s">
        <v>44</v>
      </c>
      <c r="P147" s="190">
        <f>I147+J147</f>
        <v>0</v>
      </c>
      <c r="Q147" s="190">
        <f>ROUND(I147*H147,3)</f>
        <v>0</v>
      </c>
      <c r="R147" s="190">
        <f>ROUND(J147*H147,3)</f>
        <v>0</v>
      </c>
      <c r="S147" s="54"/>
      <c r="T147" s="191">
        <f>S147*H147</f>
        <v>0</v>
      </c>
      <c r="U147" s="191">
        <v>0</v>
      </c>
      <c r="V147" s="191">
        <f>U147*H147</f>
        <v>0</v>
      </c>
      <c r="W147" s="191">
        <v>0</v>
      </c>
      <c r="X147" s="192">
        <f>W147*H147</f>
        <v>0</v>
      </c>
      <c r="AR147" s="193" t="s">
        <v>203</v>
      </c>
      <c r="AT147" s="193" t="s">
        <v>199</v>
      </c>
      <c r="AU147" s="193" t="s">
        <v>92</v>
      </c>
      <c r="AY147" s="15" t="s">
        <v>196</v>
      </c>
      <c r="BE147" s="100">
        <f>IF(O147="základná",K147,0)</f>
        <v>0</v>
      </c>
      <c r="BF147" s="100">
        <f>IF(O147="znížená",K147,0)</f>
        <v>0</v>
      </c>
      <c r="BG147" s="100">
        <f>IF(O147="zákl. prenesená",K147,0)</f>
        <v>0</v>
      </c>
      <c r="BH147" s="100">
        <f>IF(O147="zníž. prenesená",K147,0)</f>
        <v>0</v>
      </c>
      <c r="BI147" s="100">
        <f>IF(O147="nulová",K147,0)</f>
        <v>0</v>
      </c>
      <c r="BJ147" s="15" t="s">
        <v>92</v>
      </c>
      <c r="BK147" s="194">
        <f>ROUND(P147*H147,3)</f>
        <v>0</v>
      </c>
      <c r="BL147" s="15" t="s">
        <v>203</v>
      </c>
      <c r="BM147" s="193" t="s">
        <v>216</v>
      </c>
    </row>
    <row r="148" spans="2:51" s="12" customFormat="1" ht="11.25">
      <c r="B148" s="195"/>
      <c r="D148" s="196" t="s">
        <v>208</v>
      </c>
      <c r="E148" s="203" t="s">
        <v>1</v>
      </c>
      <c r="F148" s="197" t="s">
        <v>217</v>
      </c>
      <c r="H148" s="198">
        <v>4.528</v>
      </c>
      <c r="I148" s="199"/>
      <c r="J148" s="199"/>
      <c r="M148" s="195"/>
      <c r="N148" s="200"/>
      <c r="O148" s="201"/>
      <c r="P148" s="201"/>
      <c r="Q148" s="201"/>
      <c r="R148" s="201"/>
      <c r="S148" s="201"/>
      <c r="T148" s="201"/>
      <c r="U148" s="201"/>
      <c r="V148" s="201"/>
      <c r="W148" s="201"/>
      <c r="X148" s="202"/>
      <c r="AT148" s="203" t="s">
        <v>208</v>
      </c>
      <c r="AU148" s="203" t="s">
        <v>92</v>
      </c>
      <c r="AV148" s="12" t="s">
        <v>92</v>
      </c>
      <c r="AW148" s="12" t="s">
        <v>4</v>
      </c>
      <c r="AX148" s="12" t="s">
        <v>87</v>
      </c>
      <c r="AY148" s="203" t="s">
        <v>196</v>
      </c>
    </row>
    <row r="149" spans="2:63" s="11" customFormat="1" ht="25.5" customHeight="1">
      <c r="B149" s="168"/>
      <c r="D149" s="169" t="s">
        <v>79</v>
      </c>
      <c r="E149" s="170" t="s">
        <v>218</v>
      </c>
      <c r="F149" s="170" t="s">
        <v>219</v>
      </c>
      <c r="I149" s="171"/>
      <c r="J149" s="171"/>
      <c r="K149" s="172">
        <f>BK149</f>
        <v>0</v>
      </c>
      <c r="M149" s="168"/>
      <c r="N149" s="173"/>
      <c r="O149" s="174"/>
      <c r="P149" s="174"/>
      <c r="Q149" s="175">
        <f>Q150+Q156+Q160</f>
        <v>0</v>
      </c>
      <c r="R149" s="175">
        <f>R150+R156+R160</f>
        <v>0</v>
      </c>
      <c r="S149" s="174"/>
      <c r="T149" s="176">
        <f>T150+T156+T160</f>
        <v>0</v>
      </c>
      <c r="U149" s="174"/>
      <c r="V149" s="176">
        <f>V150+V156+V160</f>
        <v>0.025840000000000002</v>
      </c>
      <c r="W149" s="174"/>
      <c r="X149" s="177">
        <f>X150+X156+X160</f>
        <v>4.52835</v>
      </c>
      <c r="AR149" s="169" t="s">
        <v>92</v>
      </c>
      <c r="AT149" s="178" t="s">
        <v>79</v>
      </c>
      <c r="AU149" s="178" t="s">
        <v>80</v>
      </c>
      <c r="AY149" s="169" t="s">
        <v>196</v>
      </c>
      <c r="BK149" s="179">
        <f>BK150+BK156+BK160</f>
        <v>0</v>
      </c>
    </row>
    <row r="150" spans="2:63" s="11" customFormat="1" ht="22.5" customHeight="1">
      <c r="B150" s="168"/>
      <c r="D150" s="169" t="s">
        <v>79</v>
      </c>
      <c r="E150" s="180" t="s">
        <v>220</v>
      </c>
      <c r="F150" s="180" t="s">
        <v>221</v>
      </c>
      <c r="I150" s="171"/>
      <c r="J150" s="171"/>
      <c r="K150" s="181">
        <f>BK150</f>
        <v>0</v>
      </c>
      <c r="M150" s="168"/>
      <c r="N150" s="173"/>
      <c r="O150" s="174"/>
      <c r="P150" s="174"/>
      <c r="Q150" s="175">
        <f>SUM(Q151:Q155)</f>
        <v>0</v>
      </c>
      <c r="R150" s="175">
        <f>SUM(R151:R155)</f>
        <v>0</v>
      </c>
      <c r="S150" s="174"/>
      <c r="T150" s="176">
        <f>SUM(T151:T155)</f>
        <v>0</v>
      </c>
      <c r="U150" s="174"/>
      <c r="V150" s="176">
        <f>SUM(V151:V155)</f>
        <v>0.0111</v>
      </c>
      <c r="W150" s="174"/>
      <c r="X150" s="177">
        <f>SUM(X151:X155)</f>
        <v>1.3358</v>
      </c>
      <c r="AR150" s="169" t="s">
        <v>92</v>
      </c>
      <c r="AT150" s="178" t="s">
        <v>79</v>
      </c>
      <c r="AU150" s="178" t="s">
        <v>87</v>
      </c>
      <c r="AY150" s="169" t="s">
        <v>196</v>
      </c>
      <c r="BK150" s="179">
        <f>SUM(BK151:BK155)</f>
        <v>0</v>
      </c>
    </row>
    <row r="151" spans="2:65" s="1" customFormat="1" ht="24" customHeight="1">
      <c r="B151" s="151"/>
      <c r="C151" s="182" t="s">
        <v>222</v>
      </c>
      <c r="D151" s="182" t="s">
        <v>199</v>
      </c>
      <c r="E151" s="183" t="s">
        <v>223</v>
      </c>
      <c r="F151" s="184" t="s">
        <v>224</v>
      </c>
      <c r="G151" s="185" t="s">
        <v>225</v>
      </c>
      <c r="H151" s="186">
        <v>280</v>
      </c>
      <c r="I151" s="187"/>
      <c r="J151" s="187"/>
      <c r="K151" s="186">
        <f>ROUND(P151*H151,3)</f>
        <v>0</v>
      </c>
      <c r="L151" s="184" t="s">
        <v>215</v>
      </c>
      <c r="M151" s="32"/>
      <c r="N151" s="188" t="s">
        <v>1</v>
      </c>
      <c r="O151" s="189" t="s">
        <v>44</v>
      </c>
      <c r="P151" s="190">
        <f>I151+J151</f>
        <v>0</v>
      </c>
      <c r="Q151" s="190">
        <f>ROUND(I151*H151,3)</f>
        <v>0</v>
      </c>
      <c r="R151" s="190">
        <f>ROUND(J151*H151,3)</f>
        <v>0</v>
      </c>
      <c r="S151" s="54"/>
      <c r="T151" s="191">
        <f>S151*H151</f>
        <v>0</v>
      </c>
      <c r="U151" s="191">
        <v>1E-05</v>
      </c>
      <c r="V151" s="191">
        <f>U151*H151</f>
        <v>0.0028000000000000004</v>
      </c>
      <c r="W151" s="191">
        <v>0.001</v>
      </c>
      <c r="X151" s="192">
        <f>W151*H151</f>
        <v>0.28</v>
      </c>
      <c r="AR151" s="193" t="s">
        <v>226</v>
      </c>
      <c r="AT151" s="193" t="s">
        <v>199</v>
      </c>
      <c r="AU151" s="193" t="s">
        <v>92</v>
      </c>
      <c r="AY151" s="15" t="s">
        <v>196</v>
      </c>
      <c r="BE151" s="100">
        <f>IF(O151="základná",K151,0)</f>
        <v>0</v>
      </c>
      <c r="BF151" s="100">
        <f>IF(O151="znížená",K151,0)</f>
        <v>0</v>
      </c>
      <c r="BG151" s="100">
        <f>IF(O151="zákl. prenesená",K151,0)</f>
        <v>0</v>
      </c>
      <c r="BH151" s="100">
        <f>IF(O151="zníž. prenesená",K151,0)</f>
        <v>0</v>
      </c>
      <c r="BI151" s="100">
        <f>IF(O151="nulová",K151,0)</f>
        <v>0</v>
      </c>
      <c r="BJ151" s="15" t="s">
        <v>92</v>
      </c>
      <c r="BK151" s="194">
        <f>ROUND(P151*H151,3)</f>
        <v>0</v>
      </c>
      <c r="BL151" s="15" t="s">
        <v>226</v>
      </c>
      <c r="BM151" s="193" t="s">
        <v>227</v>
      </c>
    </row>
    <row r="152" spans="2:65" s="1" customFormat="1" ht="24" customHeight="1">
      <c r="B152" s="151"/>
      <c r="C152" s="182" t="s">
        <v>228</v>
      </c>
      <c r="D152" s="182" t="s">
        <v>199</v>
      </c>
      <c r="E152" s="183" t="s">
        <v>229</v>
      </c>
      <c r="F152" s="184" t="s">
        <v>230</v>
      </c>
      <c r="G152" s="185" t="s">
        <v>225</v>
      </c>
      <c r="H152" s="186">
        <v>220</v>
      </c>
      <c r="I152" s="187"/>
      <c r="J152" s="187"/>
      <c r="K152" s="186">
        <f>ROUND(P152*H152,3)</f>
        <v>0</v>
      </c>
      <c r="L152" s="184" t="s">
        <v>215</v>
      </c>
      <c r="M152" s="32"/>
      <c r="N152" s="188" t="s">
        <v>1</v>
      </c>
      <c r="O152" s="189" t="s">
        <v>44</v>
      </c>
      <c r="P152" s="190">
        <f>I152+J152</f>
        <v>0</v>
      </c>
      <c r="Q152" s="190">
        <f>ROUND(I152*H152,3)</f>
        <v>0</v>
      </c>
      <c r="R152" s="190">
        <f>ROUND(J152*H152,3)</f>
        <v>0</v>
      </c>
      <c r="S152" s="54"/>
      <c r="T152" s="191">
        <f>S152*H152</f>
        <v>0</v>
      </c>
      <c r="U152" s="191">
        <v>2E-05</v>
      </c>
      <c r="V152" s="191">
        <f>U152*H152</f>
        <v>0.0044</v>
      </c>
      <c r="W152" s="191">
        <v>0.0032</v>
      </c>
      <c r="X152" s="192">
        <f>W152*H152</f>
        <v>0.7040000000000001</v>
      </c>
      <c r="AR152" s="193" t="s">
        <v>226</v>
      </c>
      <c r="AT152" s="193" t="s">
        <v>199</v>
      </c>
      <c r="AU152" s="193" t="s">
        <v>92</v>
      </c>
      <c r="AY152" s="15" t="s">
        <v>196</v>
      </c>
      <c r="BE152" s="100">
        <f>IF(O152="základná",K152,0)</f>
        <v>0</v>
      </c>
      <c r="BF152" s="100">
        <f>IF(O152="znížená",K152,0)</f>
        <v>0</v>
      </c>
      <c r="BG152" s="100">
        <f>IF(O152="zákl. prenesená",K152,0)</f>
        <v>0</v>
      </c>
      <c r="BH152" s="100">
        <f>IF(O152="zníž. prenesená",K152,0)</f>
        <v>0</v>
      </c>
      <c r="BI152" s="100">
        <f>IF(O152="nulová",K152,0)</f>
        <v>0</v>
      </c>
      <c r="BJ152" s="15" t="s">
        <v>92</v>
      </c>
      <c r="BK152" s="194">
        <f>ROUND(P152*H152,3)</f>
        <v>0</v>
      </c>
      <c r="BL152" s="15" t="s">
        <v>226</v>
      </c>
      <c r="BM152" s="193" t="s">
        <v>231</v>
      </c>
    </row>
    <row r="153" spans="2:65" s="1" customFormat="1" ht="24" customHeight="1">
      <c r="B153" s="151"/>
      <c r="C153" s="182" t="s">
        <v>232</v>
      </c>
      <c r="D153" s="182" t="s">
        <v>199</v>
      </c>
      <c r="E153" s="183" t="s">
        <v>233</v>
      </c>
      <c r="F153" s="184" t="s">
        <v>234</v>
      </c>
      <c r="G153" s="185" t="s">
        <v>225</v>
      </c>
      <c r="H153" s="186">
        <v>50</v>
      </c>
      <c r="I153" s="187"/>
      <c r="J153" s="187"/>
      <c r="K153" s="186">
        <f>ROUND(P153*H153,3)</f>
        <v>0</v>
      </c>
      <c r="L153" s="184" t="s">
        <v>215</v>
      </c>
      <c r="M153" s="32"/>
      <c r="N153" s="188" t="s">
        <v>1</v>
      </c>
      <c r="O153" s="189" t="s">
        <v>44</v>
      </c>
      <c r="P153" s="190">
        <f>I153+J153</f>
        <v>0</v>
      </c>
      <c r="Q153" s="190">
        <f>ROUND(I153*H153,3)</f>
        <v>0</v>
      </c>
      <c r="R153" s="190">
        <f>ROUND(J153*H153,3)</f>
        <v>0</v>
      </c>
      <c r="S153" s="54"/>
      <c r="T153" s="191">
        <f>S153*H153</f>
        <v>0</v>
      </c>
      <c r="U153" s="191">
        <v>6E-05</v>
      </c>
      <c r="V153" s="191">
        <f>U153*H153</f>
        <v>0.003</v>
      </c>
      <c r="W153" s="191">
        <v>0.00532</v>
      </c>
      <c r="X153" s="192">
        <f>W153*H153</f>
        <v>0.266</v>
      </c>
      <c r="AR153" s="193" t="s">
        <v>226</v>
      </c>
      <c r="AT153" s="193" t="s">
        <v>199</v>
      </c>
      <c r="AU153" s="193" t="s">
        <v>92</v>
      </c>
      <c r="AY153" s="15" t="s">
        <v>196</v>
      </c>
      <c r="BE153" s="100">
        <f>IF(O153="základná",K153,0)</f>
        <v>0</v>
      </c>
      <c r="BF153" s="100">
        <f>IF(O153="znížená",K153,0)</f>
        <v>0</v>
      </c>
      <c r="BG153" s="100">
        <f>IF(O153="zákl. prenesená",K153,0)</f>
        <v>0</v>
      </c>
      <c r="BH153" s="100">
        <f>IF(O153="zníž. prenesená",K153,0)</f>
        <v>0</v>
      </c>
      <c r="BI153" s="100">
        <f>IF(O153="nulová",K153,0)</f>
        <v>0</v>
      </c>
      <c r="BJ153" s="15" t="s">
        <v>92</v>
      </c>
      <c r="BK153" s="194">
        <f>ROUND(P153*H153,3)</f>
        <v>0</v>
      </c>
      <c r="BL153" s="15" t="s">
        <v>226</v>
      </c>
      <c r="BM153" s="193" t="s">
        <v>235</v>
      </c>
    </row>
    <row r="154" spans="2:65" s="1" customFormat="1" ht="24" customHeight="1">
      <c r="B154" s="151"/>
      <c r="C154" s="182" t="s">
        <v>236</v>
      </c>
      <c r="D154" s="182" t="s">
        <v>199</v>
      </c>
      <c r="E154" s="183" t="s">
        <v>237</v>
      </c>
      <c r="F154" s="184" t="s">
        <v>238</v>
      </c>
      <c r="G154" s="185" t="s">
        <v>225</v>
      </c>
      <c r="H154" s="186">
        <v>10</v>
      </c>
      <c r="I154" s="187"/>
      <c r="J154" s="187"/>
      <c r="K154" s="186">
        <f>ROUND(P154*H154,3)</f>
        <v>0</v>
      </c>
      <c r="L154" s="184" t="s">
        <v>215</v>
      </c>
      <c r="M154" s="32"/>
      <c r="N154" s="188" t="s">
        <v>1</v>
      </c>
      <c r="O154" s="189" t="s">
        <v>44</v>
      </c>
      <c r="P154" s="190">
        <f>I154+J154</f>
        <v>0</v>
      </c>
      <c r="Q154" s="190">
        <f>ROUND(I154*H154,3)</f>
        <v>0</v>
      </c>
      <c r="R154" s="190">
        <f>ROUND(J154*H154,3)</f>
        <v>0</v>
      </c>
      <c r="S154" s="54"/>
      <c r="T154" s="191">
        <f>S154*H154</f>
        <v>0</v>
      </c>
      <c r="U154" s="191">
        <v>9E-05</v>
      </c>
      <c r="V154" s="191">
        <f>U154*H154</f>
        <v>0.0009000000000000001</v>
      </c>
      <c r="W154" s="191">
        <v>0.00858</v>
      </c>
      <c r="X154" s="192">
        <f>W154*H154</f>
        <v>0.08580000000000002</v>
      </c>
      <c r="AR154" s="193" t="s">
        <v>226</v>
      </c>
      <c r="AT154" s="193" t="s">
        <v>199</v>
      </c>
      <c r="AU154" s="193" t="s">
        <v>92</v>
      </c>
      <c r="AY154" s="15" t="s">
        <v>196</v>
      </c>
      <c r="BE154" s="100">
        <f>IF(O154="základná",K154,0)</f>
        <v>0</v>
      </c>
      <c r="BF154" s="100">
        <f>IF(O154="znížená",K154,0)</f>
        <v>0</v>
      </c>
      <c r="BG154" s="100">
        <f>IF(O154="zákl. prenesená",K154,0)</f>
        <v>0</v>
      </c>
      <c r="BH154" s="100">
        <f>IF(O154="zníž. prenesená",K154,0)</f>
        <v>0</v>
      </c>
      <c r="BI154" s="100">
        <f>IF(O154="nulová",K154,0)</f>
        <v>0</v>
      </c>
      <c r="BJ154" s="15" t="s">
        <v>92</v>
      </c>
      <c r="BK154" s="194">
        <f>ROUND(P154*H154,3)</f>
        <v>0</v>
      </c>
      <c r="BL154" s="15" t="s">
        <v>226</v>
      </c>
      <c r="BM154" s="193" t="s">
        <v>239</v>
      </c>
    </row>
    <row r="155" spans="2:65" s="1" customFormat="1" ht="24" customHeight="1">
      <c r="B155" s="151"/>
      <c r="C155" s="182" t="s">
        <v>197</v>
      </c>
      <c r="D155" s="182" t="s">
        <v>199</v>
      </c>
      <c r="E155" s="183" t="s">
        <v>240</v>
      </c>
      <c r="F155" s="184" t="s">
        <v>241</v>
      </c>
      <c r="G155" s="185" t="s">
        <v>202</v>
      </c>
      <c r="H155" s="186">
        <v>0.056</v>
      </c>
      <c r="I155" s="187"/>
      <c r="J155" s="187"/>
      <c r="K155" s="186">
        <f>ROUND(P155*H155,3)</f>
        <v>0</v>
      </c>
      <c r="L155" s="184" t="s">
        <v>215</v>
      </c>
      <c r="M155" s="32"/>
      <c r="N155" s="188" t="s">
        <v>1</v>
      </c>
      <c r="O155" s="189" t="s">
        <v>44</v>
      </c>
      <c r="P155" s="190">
        <f>I155+J155</f>
        <v>0</v>
      </c>
      <c r="Q155" s="190">
        <f>ROUND(I155*H155,3)</f>
        <v>0</v>
      </c>
      <c r="R155" s="190">
        <f>ROUND(J155*H155,3)</f>
        <v>0</v>
      </c>
      <c r="S155" s="54"/>
      <c r="T155" s="191">
        <f>S155*H155</f>
        <v>0</v>
      </c>
      <c r="U155" s="191">
        <v>0</v>
      </c>
      <c r="V155" s="191">
        <f>U155*H155</f>
        <v>0</v>
      </c>
      <c r="W155" s="191">
        <v>0</v>
      </c>
      <c r="X155" s="192">
        <f>W155*H155</f>
        <v>0</v>
      </c>
      <c r="AR155" s="193" t="s">
        <v>226</v>
      </c>
      <c r="AT155" s="193" t="s">
        <v>199</v>
      </c>
      <c r="AU155" s="193" t="s">
        <v>92</v>
      </c>
      <c r="AY155" s="15" t="s">
        <v>196</v>
      </c>
      <c r="BE155" s="100">
        <f>IF(O155="základná",K155,0)</f>
        <v>0</v>
      </c>
      <c r="BF155" s="100">
        <f>IF(O155="znížená",K155,0)</f>
        <v>0</v>
      </c>
      <c r="BG155" s="100">
        <f>IF(O155="zákl. prenesená",K155,0)</f>
        <v>0</v>
      </c>
      <c r="BH155" s="100">
        <f>IF(O155="zníž. prenesená",K155,0)</f>
        <v>0</v>
      </c>
      <c r="BI155" s="100">
        <f>IF(O155="nulová",K155,0)</f>
        <v>0</v>
      </c>
      <c r="BJ155" s="15" t="s">
        <v>92</v>
      </c>
      <c r="BK155" s="194">
        <f>ROUND(P155*H155,3)</f>
        <v>0</v>
      </c>
      <c r="BL155" s="15" t="s">
        <v>226</v>
      </c>
      <c r="BM155" s="193" t="s">
        <v>242</v>
      </c>
    </row>
    <row r="156" spans="2:63" s="11" customFormat="1" ht="22.5" customHeight="1">
      <c r="B156" s="168"/>
      <c r="D156" s="169" t="s">
        <v>79</v>
      </c>
      <c r="E156" s="180" t="s">
        <v>243</v>
      </c>
      <c r="F156" s="180" t="s">
        <v>244</v>
      </c>
      <c r="I156" s="171"/>
      <c r="J156" s="171"/>
      <c r="K156" s="181">
        <f>BK156</f>
        <v>0</v>
      </c>
      <c r="M156" s="168"/>
      <c r="N156" s="173"/>
      <c r="O156" s="174"/>
      <c r="P156" s="174"/>
      <c r="Q156" s="175">
        <f>SUM(Q157:Q159)</f>
        <v>0</v>
      </c>
      <c r="R156" s="175">
        <f>SUM(R157:R159)</f>
        <v>0</v>
      </c>
      <c r="S156" s="174"/>
      <c r="T156" s="176">
        <f>SUM(T157:T159)</f>
        <v>0</v>
      </c>
      <c r="U156" s="174"/>
      <c r="V156" s="176">
        <f>SUM(V157:V159)</f>
        <v>0.012060000000000001</v>
      </c>
      <c r="W156" s="174"/>
      <c r="X156" s="177">
        <f>SUM(X157:X159)</f>
        <v>0.0603</v>
      </c>
      <c r="AR156" s="169" t="s">
        <v>92</v>
      </c>
      <c r="AT156" s="178" t="s">
        <v>79</v>
      </c>
      <c r="AU156" s="178" t="s">
        <v>87</v>
      </c>
      <c r="AY156" s="169" t="s">
        <v>196</v>
      </c>
      <c r="BK156" s="179">
        <f>SUM(BK157:BK159)</f>
        <v>0</v>
      </c>
    </row>
    <row r="157" spans="2:65" s="1" customFormat="1" ht="24" customHeight="1">
      <c r="B157" s="151"/>
      <c r="C157" s="182" t="s">
        <v>245</v>
      </c>
      <c r="D157" s="182" t="s">
        <v>199</v>
      </c>
      <c r="E157" s="183" t="s">
        <v>246</v>
      </c>
      <c r="F157" s="184" t="s">
        <v>247</v>
      </c>
      <c r="G157" s="185" t="s">
        <v>248</v>
      </c>
      <c r="H157" s="186">
        <v>134</v>
      </c>
      <c r="I157" s="187"/>
      <c r="J157" s="187"/>
      <c r="K157" s="186">
        <f>ROUND(P157*H157,3)</f>
        <v>0</v>
      </c>
      <c r="L157" s="184" t="s">
        <v>249</v>
      </c>
      <c r="M157" s="32"/>
      <c r="N157" s="188" t="s">
        <v>1</v>
      </c>
      <c r="O157" s="189" t="s">
        <v>44</v>
      </c>
      <c r="P157" s="190">
        <f>I157+J157</f>
        <v>0</v>
      </c>
      <c r="Q157" s="190">
        <f>ROUND(I157*H157,3)</f>
        <v>0</v>
      </c>
      <c r="R157" s="190">
        <f>ROUND(J157*H157,3)</f>
        <v>0</v>
      </c>
      <c r="S157" s="54"/>
      <c r="T157" s="191">
        <f>S157*H157</f>
        <v>0</v>
      </c>
      <c r="U157" s="191">
        <v>9E-05</v>
      </c>
      <c r="V157" s="191">
        <f>U157*H157</f>
        <v>0.012060000000000001</v>
      </c>
      <c r="W157" s="191">
        <v>0.00045</v>
      </c>
      <c r="X157" s="192">
        <f>W157*H157</f>
        <v>0.0603</v>
      </c>
      <c r="AR157" s="193" t="s">
        <v>226</v>
      </c>
      <c r="AT157" s="193" t="s">
        <v>199</v>
      </c>
      <c r="AU157" s="193" t="s">
        <v>92</v>
      </c>
      <c r="AY157" s="15" t="s">
        <v>196</v>
      </c>
      <c r="BE157" s="100">
        <f>IF(O157="základná",K157,0)</f>
        <v>0</v>
      </c>
      <c r="BF157" s="100">
        <f>IF(O157="znížená",K157,0)</f>
        <v>0</v>
      </c>
      <c r="BG157" s="100">
        <f>IF(O157="zákl. prenesená",K157,0)</f>
        <v>0</v>
      </c>
      <c r="BH157" s="100">
        <f>IF(O157="zníž. prenesená",K157,0)</f>
        <v>0</v>
      </c>
      <c r="BI157" s="100">
        <f>IF(O157="nulová",K157,0)</f>
        <v>0</v>
      </c>
      <c r="BJ157" s="15" t="s">
        <v>92</v>
      </c>
      <c r="BK157" s="194">
        <f>ROUND(P157*H157,3)</f>
        <v>0</v>
      </c>
      <c r="BL157" s="15" t="s">
        <v>226</v>
      </c>
      <c r="BM157" s="193" t="s">
        <v>250</v>
      </c>
    </row>
    <row r="158" spans="2:51" s="12" customFormat="1" ht="11.25">
      <c r="B158" s="195"/>
      <c r="D158" s="196" t="s">
        <v>208</v>
      </c>
      <c r="E158" s="203" t="s">
        <v>1</v>
      </c>
      <c r="F158" s="197" t="s">
        <v>251</v>
      </c>
      <c r="H158" s="198">
        <v>134</v>
      </c>
      <c r="I158" s="199"/>
      <c r="J158" s="199"/>
      <c r="M158" s="195"/>
      <c r="N158" s="200"/>
      <c r="O158" s="201"/>
      <c r="P158" s="201"/>
      <c r="Q158" s="201"/>
      <c r="R158" s="201"/>
      <c r="S158" s="201"/>
      <c r="T158" s="201"/>
      <c r="U158" s="201"/>
      <c r="V158" s="201"/>
      <c r="W158" s="201"/>
      <c r="X158" s="202"/>
      <c r="AT158" s="203" t="s">
        <v>208</v>
      </c>
      <c r="AU158" s="203" t="s">
        <v>92</v>
      </c>
      <c r="AV158" s="12" t="s">
        <v>92</v>
      </c>
      <c r="AW158" s="12" t="s">
        <v>4</v>
      </c>
      <c r="AX158" s="12" t="s">
        <v>87</v>
      </c>
      <c r="AY158" s="203" t="s">
        <v>196</v>
      </c>
    </row>
    <row r="159" spans="2:65" s="1" customFormat="1" ht="24" customHeight="1">
      <c r="B159" s="151"/>
      <c r="C159" s="182" t="s">
        <v>252</v>
      </c>
      <c r="D159" s="182" t="s">
        <v>199</v>
      </c>
      <c r="E159" s="183" t="s">
        <v>253</v>
      </c>
      <c r="F159" s="184" t="s">
        <v>254</v>
      </c>
      <c r="G159" s="185" t="s">
        <v>202</v>
      </c>
      <c r="H159" s="186">
        <v>0.06</v>
      </c>
      <c r="I159" s="187"/>
      <c r="J159" s="187"/>
      <c r="K159" s="186">
        <f>ROUND(P159*H159,3)</f>
        <v>0</v>
      </c>
      <c r="L159" s="184" t="s">
        <v>249</v>
      </c>
      <c r="M159" s="32"/>
      <c r="N159" s="188" t="s">
        <v>1</v>
      </c>
      <c r="O159" s="189" t="s">
        <v>44</v>
      </c>
      <c r="P159" s="190">
        <f>I159+J159</f>
        <v>0</v>
      </c>
      <c r="Q159" s="190">
        <f>ROUND(I159*H159,3)</f>
        <v>0</v>
      </c>
      <c r="R159" s="190">
        <f>ROUND(J159*H159,3)</f>
        <v>0</v>
      </c>
      <c r="S159" s="54"/>
      <c r="T159" s="191">
        <f>S159*H159</f>
        <v>0</v>
      </c>
      <c r="U159" s="191">
        <v>0</v>
      </c>
      <c r="V159" s="191">
        <f>U159*H159</f>
        <v>0</v>
      </c>
      <c r="W159" s="191">
        <v>0</v>
      </c>
      <c r="X159" s="192">
        <f>W159*H159</f>
        <v>0</v>
      </c>
      <c r="AR159" s="193" t="s">
        <v>226</v>
      </c>
      <c r="AT159" s="193" t="s">
        <v>199</v>
      </c>
      <c r="AU159" s="193" t="s">
        <v>92</v>
      </c>
      <c r="AY159" s="15" t="s">
        <v>196</v>
      </c>
      <c r="BE159" s="100">
        <f>IF(O159="základná",K159,0)</f>
        <v>0</v>
      </c>
      <c r="BF159" s="100">
        <f>IF(O159="znížená",K159,0)</f>
        <v>0</v>
      </c>
      <c r="BG159" s="100">
        <f>IF(O159="zákl. prenesená",K159,0)</f>
        <v>0</v>
      </c>
      <c r="BH159" s="100">
        <f>IF(O159="zníž. prenesená",K159,0)</f>
        <v>0</v>
      </c>
      <c r="BI159" s="100">
        <f>IF(O159="nulová",K159,0)</f>
        <v>0</v>
      </c>
      <c r="BJ159" s="15" t="s">
        <v>92</v>
      </c>
      <c r="BK159" s="194">
        <f>ROUND(P159*H159,3)</f>
        <v>0</v>
      </c>
      <c r="BL159" s="15" t="s">
        <v>226</v>
      </c>
      <c r="BM159" s="193" t="s">
        <v>255</v>
      </c>
    </row>
    <row r="160" spans="2:63" s="11" customFormat="1" ht="22.5" customHeight="1">
      <c r="B160" s="168"/>
      <c r="D160" s="169" t="s">
        <v>79</v>
      </c>
      <c r="E160" s="180" t="s">
        <v>256</v>
      </c>
      <c r="F160" s="180" t="s">
        <v>257</v>
      </c>
      <c r="I160" s="171"/>
      <c r="J160" s="171"/>
      <c r="K160" s="181">
        <f>BK160</f>
        <v>0</v>
      </c>
      <c r="M160" s="168"/>
      <c r="N160" s="173"/>
      <c r="O160" s="174"/>
      <c r="P160" s="174"/>
      <c r="Q160" s="175">
        <f>SUM(Q161:Q164)</f>
        <v>0</v>
      </c>
      <c r="R160" s="175">
        <f>SUM(R161:R164)</f>
        <v>0</v>
      </c>
      <c r="S160" s="174"/>
      <c r="T160" s="176">
        <f>SUM(T161:T164)</f>
        <v>0</v>
      </c>
      <c r="U160" s="174"/>
      <c r="V160" s="176">
        <f>SUM(V161:V164)</f>
        <v>0.00268</v>
      </c>
      <c r="W160" s="174"/>
      <c r="X160" s="177">
        <f>SUM(X161:X164)</f>
        <v>3.13225</v>
      </c>
      <c r="AR160" s="169" t="s">
        <v>92</v>
      </c>
      <c r="AT160" s="178" t="s">
        <v>79</v>
      </c>
      <c r="AU160" s="178" t="s">
        <v>87</v>
      </c>
      <c r="AY160" s="169" t="s">
        <v>196</v>
      </c>
      <c r="BK160" s="179">
        <f>SUM(BK161:BK164)</f>
        <v>0</v>
      </c>
    </row>
    <row r="161" spans="2:65" s="1" customFormat="1" ht="16.5" customHeight="1">
      <c r="B161" s="151"/>
      <c r="C161" s="182" t="s">
        <v>258</v>
      </c>
      <c r="D161" s="182" t="s">
        <v>199</v>
      </c>
      <c r="E161" s="183" t="s">
        <v>259</v>
      </c>
      <c r="F161" s="184" t="s">
        <v>260</v>
      </c>
      <c r="G161" s="185" t="s">
        <v>248</v>
      </c>
      <c r="H161" s="186">
        <v>67</v>
      </c>
      <c r="I161" s="187"/>
      <c r="J161" s="187"/>
      <c r="K161" s="186">
        <f>ROUND(P161*H161,3)</f>
        <v>0</v>
      </c>
      <c r="L161" s="184" t="s">
        <v>1</v>
      </c>
      <c r="M161" s="32"/>
      <c r="N161" s="188" t="s">
        <v>1</v>
      </c>
      <c r="O161" s="189" t="s">
        <v>44</v>
      </c>
      <c r="P161" s="190">
        <f>I161+J161</f>
        <v>0</v>
      </c>
      <c r="Q161" s="190">
        <f>ROUND(I161*H161,3)</f>
        <v>0</v>
      </c>
      <c r="R161" s="190">
        <f>ROUND(J161*H161,3)</f>
        <v>0</v>
      </c>
      <c r="S161" s="54"/>
      <c r="T161" s="191">
        <f>S161*H161</f>
        <v>0</v>
      </c>
      <c r="U161" s="191">
        <v>0</v>
      </c>
      <c r="V161" s="191">
        <f>U161*H161</f>
        <v>0</v>
      </c>
      <c r="W161" s="191">
        <v>0.04675</v>
      </c>
      <c r="X161" s="192">
        <f>W161*H161</f>
        <v>3.13225</v>
      </c>
      <c r="AR161" s="193" t="s">
        <v>226</v>
      </c>
      <c r="AT161" s="193" t="s">
        <v>199</v>
      </c>
      <c r="AU161" s="193" t="s">
        <v>92</v>
      </c>
      <c r="AY161" s="15" t="s">
        <v>196</v>
      </c>
      <c r="BE161" s="100">
        <f>IF(O161="základná",K161,0)</f>
        <v>0</v>
      </c>
      <c r="BF161" s="100">
        <f>IF(O161="znížená",K161,0)</f>
        <v>0</v>
      </c>
      <c r="BG161" s="100">
        <f>IF(O161="zákl. prenesená",K161,0)</f>
        <v>0</v>
      </c>
      <c r="BH161" s="100">
        <f>IF(O161="zníž. prenesená",K161,0)</f>
        <v>0</v>
      </c>
      <c r="BI161" s="100">
        <f>IF(O161="nulová",K161,0)</f>
        <v>0</v>
      </c>
      <c r="BJ161" s="15" t="s">
        <v>92</v>
      </c>
      <c r="BK161" s="194">
        <f>ROUND(P161*H161,3)</f>
        <v>0</v>
      </c>
      <c r="BL161" s="15" t="s">
        <v>226</v>
      </c>
      <c r="BM161" s="193" t="s">
        <v>261</v>
      </c>
    </row>
    <row r="162" spans="2:65" s="1" customFormat="1" ht="24" customHeight="1">
      <c r="B162" s="151"/>
      <c r="C162" s="182" t="s">
        <v>262</v>
      </c>
      <c r="D162" s="182" t="s">
        <v>199</v>
      </c>
      <c r="E162" s="183" t="s">
        <v>263</v>
      </c>
      <c r="F162" s="184" t="s">
        <v>264</v>
      </c>
      <c r="G162" s="185" t="s">
        <v>248</v>
      </c>
      <c r="H162" s="186">
        <v>268</v>
      </c>
      <c r="I162" s="187"/>
      <c r="J162" s="187"/>
      <c r="K162" s="186">
        <f>ROUND(P162*H162,3)</f>
        <v>0</v>
      </c>
      <c r="L162" s="184" t="s">
        <v>215</v>
      </c>
      <c r="M162" s="32"/>
      <c r="N162" s="188" t="s">
        <v>1</v>
      </c>
      <c r="O162" s="189" t="s">
        <v>44</v>
      </c>
      <c r="P162" s="190">
        <f>I162+J162</f>
        <v>0</v>
      </c>
      <c r="Q162" s="190">
        <f>ROUND(I162*H162,3)</f>
        <v>0</v>
      </c>
      <c r="R162" s="190">
        <f>ROUND(J162*H162,3)</f>
        <v>0</v>
      </c>
      <c r="S162" s="54"/>
      <c r="T162" s="191">
        <f>S162*H162</f>
        <v>0</v>
      </c>
      <c r="U162" s="191">
        <v>1E-05</v>
      </c>
      <c r="V162" s="191">
        <f>U162*H162</f>
        <v>0.00268</v>
      </c>
      <c r="W162" s="191">
        <v>0</v>
      </c>
      <c r="X162" s="192">
        <f>W162*H162</f>
        <v>0</v>
      </c>
      <c r="AR162" s="193" t="s">
        <v>226</v>
      </c>
      <c r="AT162" s="193" t="s">
        <v>199</v>
      </c>
      <c r="AU162" s="193" t="s">
        <v>92</v>
      </c>
      <c r="AY162" s="15" t="s">
        <v>196</v>
      </c>
      <c r="BE162" s="100">
        <f>IF(O162="základná",K162,0)</f>
        <v>0</v>
      </c>
      <c r="BF162" s="100">
        <f>IF(O162="znížená",K162,0)</f>
        <v>0</v>
      </c>
      <c r="BG162" s="100">
        <f>IF(O162="zákl. prenesená",K162,0)</f>
        <v>0</v>
      </c>
      <c r="BH162" s="100">
        <f>IF(O162="zníž. prenesená",K162,0)</f>
        <v>0</v>
      </c>
      <c r="BI162" s="100">
        <f>IF(O162="nulová",K162,0)</f>
        <v>0</v>
      </c>
      <c r="BJ162" s="15" t="s">
        <v>92</v>
      </c>
      <c r="BK162" s="194">
        <f>ROUND(P162*H162,3)</f>
        <v>0</v>
      </c>
      <c r="BL162" s="15" t="s">
        <v>226</v>
      </c>
      <c r="BM162" s="193" t="s">
        <v>265</v>
      </c>
    </row>
    <row r="163" spans="2:51" s="12" customFormat="1" ht="11.25">
      <c r="B163" s="195"/>
      <c r="D163" s="196" t="s">
        <v>208</v>
      </c>
      <c r="E163" s="203" t="s">
        <v>1</v>
      </c>
      <c r="F163" s="197" t="s">
        <v>266</v>
      </c>
      <c r="H163" s="198">
        <v>268</v>
      </c>
      <c r="I163" s="199"/>
      <c r="J163" s="199"/>
      <c r="M163" s="195"/>
      <c r="N163" s="200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  <c r="AT163" s="203" t="s">
        <v>208</v>
      </c>
      <c r="AU163" s="203" t="s">
        <v>92</v>
      </c>
      <c r="AV163" s="12" t="s">
        <v>92</v>
      </c>
      <c r="AW163" s="12" t="s">
        <v>4</v>
      </c>
      <c r="AX163" s="12" t="s">
        <v>87</v>
      </c>
      <c r="AY163" s="203" t="s">
        <v>196</v>
      </c>
    </row>
    <row r="164" spans="2:65" s="1" customFormat="1" ht="24" customHeight="1">
      <c r="B164" s="151"/>
      <c r="C164" s="182" t="s">
        <v>267</v>
      </c>
      <c r="D164" s="182" t="s">
        <v>199</v>
      </c>
      <c r="E164" s="183" t="s">
        <v>268</v>
      </c>
      <c r="F164" s="184" t="s">
        <v>269</v>
      </c>
      <c r="G164" s="185" t="s">
        <v>202</v>
      </c>
      <c r="H164" s="186">
        <v>3.132</v>
      </c>
      <c r="I164" s="187"/>
      <c r="J164" s="187"/>
      <c r="K164" s="186">
        <f>ROUND(P164*H164,3)</f>
        <v>0</v>
      </c>
      <c r="L164" s="184" t="s">
        <v>215</v>
      </c>
      <c r="M164" s="32"/>
      <c r="N164" s="204" t="s">
        <v>1</v>
      </c>
      <c r="O164" s="205" t="s">
        <v>44</v>
      </c>
      <c r="P164" s="206">
        <f>I164+J164</f>
        <v>0</v>
      </c>
      <c r="Q164" s="206">
        <f>ROUND(I164*H164,3)</f>
        <v>0</v>
      </c>
      <c r="R164" s="206">
        <f>ROUND(J164*H164,3)</f>
        <v>0</v>
      </c>
      <c r="S164" s="207"/>
      <c r="T164" s="208">
        <f>S164*H164</f>
        <v>0</v>
      </c>
      <c r="U164" s="208">
        <v>0</v>
      </c>
      <c r="V164" s="208">
        <f>U164*H164</f>
        <v>0</v>
      </c>
      <c r="W164" s="208">
        <v>0</v>
      </c>
      <c r="X164" s="209">
        <f>W164*H164</f>
        <v>0</v>
      </c>
      <c r="AR164" s="193" t="s">
        <v>226</v>
      </c>
      <c r="AT164" s="193" t="s">
        <v>199</v>
      </c>
      <c r="AU164" s="193" t="s">
        <v>92</v>
      </c>
      <c r="AY164" s="15" t="s">
        <v>196</v>
      </c>
      <c r="BE164" s="100">
        <f>IF(O164="základná",K164,0)</f>
        <v>0</v>
      </c>
      <c r="BF164" s="100">
        <f>IF(O164="znížená",K164,0)</f>
        <v>0</v>
      </c>
      <c r="BG164" s="100">
        <f>IF(O164="zákl. prenesená",K164,0)</f>
        <v>0</v>
      </c>
      <c r="BH164" s="100">
        <f>IF(O164="zníž. prenesená",K164,0)</f>
        <v>0</v>
      </c>
      <c r="BI164" s="100">
        <f>IF(O164="nulová",K164,0)</f>
        <v>0</v>
      </c>
      <c r="BJ164" s="15" t="s">
        <v>92</v>
      </c>
      <c r="BK164" s="194">
        <f>ROUND(P164*H164,3)</f>
        <v>0</v>
      </c>
      <c r="BL164" s="15" t="s">
        <v>226</v>
      </c>
      <c r="BM164" s="193" t="s">
        <v>270</v>
      </c>
    </row>
    <row r="165" spans="2:13" s="1" customFormat="1" ht="6.75" customHeight="1">
      <c r="B165" s="44"/>
      <c r="C165" s="45"/>
      <c r="D165" s="45"/>
      <c r="E165" s="45"/>
      <c r="F165" s="45"/>
      <c r="G165" s="45"/>
      <c r="H165" s="45"/>
      <c r="I165" s="131"/>
      <c r="J165" s="131"/>
      <c r="K165" s="45"/>
      <c r="L165" s="45"/>
      <c r="M165" s="32"/>
    </row>
  </sheetData>
  <sheetProtection/>
  <autoFilter ref="C139:L164"/>
  <mergeCells count="20">
    <mergeCell ref="M2:Z2"/>
    <mergeCell ref="E132:H132"/>
    <mergeCell ref="E7:H7"/>
    <mergeCell ref="E11:H11"/>
    <mergeCell ref="E9:H9"/>
    <mergeCell ref="E13:H13"/>
    <mergeCell ref="E22:H22"/>
    <mergeCell ref="E31:H31"/>
    <mergeCell ref="E130:H130"/>
    <mergeCell ref="E85:H85"/>
    <mergeCell ref="D113:F113"/>
    <mergeCell ref="D114:F114"/>
    <mergeCell ref="E126:H126"/>
    <mergeCell ref="E128:H128"/>
    <mergeCell ref="E89:H89"/>
    <mergeCell ref="E87:H87"/>
    <mergeCell ref="E91:H91"/>
    <mergeCell ref="D110:F110"/>
    <mergeCell ref="D111:F111"/>
    <mergeCell ref="D112:F11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6"/>
  <sheetViews>
    <sheetView showGridLines="0" zoomScalePageLayoutView="0" workbookViewId="0" topLeftCell="A247">
      <selection activeCell="Z268" sqref="Z26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101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.75">
      <c r="B8" s="18"/>
      <c r="D8" s="25" t="s">
        <v>149</v>
      </c>
      <c r="M8" s="18"/>
    </row>
    <row r="9" spans="2:13" ht="25.5" customHeight="1">
      <c r="B9" s="18"/>
      <c r="E9" s="278" t="s">
        <v>150</v>
      </c>
      <c r="F9" s="243"/>
      <c r="G9" s="243"/>
      <c r="H9" s="243"/>
      <c r="M9" s="18"/>
    </row>
    <row r="10" spans="2:13" ht="12" customHeight="1">
      <c r="B10" s="18"/>
      <c r="D10" s="25" t="s">
        <v>151</v>
      </c>
      <c r="M10" s="18"/>
    </row>
    <row r="11" spans="2:13" s="1" customFormat="1" ht="16.5" customHeight="1">
      <c r="B11" s="32"/>
      <c r="E11" s="280" t="s">
        <v>152</v>
      </c>
      <c r="F11" s="281"/>
      <c r="G11" s="281"/>
      <c r="H11" s="281"/>
      <c r="I11" s="110"/>
      <c r="J11" s="110"/>
      <c r="M11" s="32"/>
    </row>
    <row r="12" spans="2:13" s="1" customFormat="1" ht="12" customHeight="1">
      <c r="B12" s="32"/>
      <c r="D12" s="25" t="s">
        <v>153</v>
      </c>
      <c r="I12" s="110"/>
      <c r="J12" s="110"/>
      <c r="M12" s="32"/>
    </row>
    <row r="13" spans="2:13" s="1" customFormat="1" ht="36.75" customHeight="1">
      <c r="B13" s="32"/>
      <c r="E13" s="239" t="s">
        <v>271</v>
      </c>
      <c r="F13" s="281"/>
      <c r="G13" s="281"/>
      <c r="H13" s="281"/>
      <c r="I13" s="110"/>
      <c r="J13" s="110"/>
      <c r="M13" s="32"/>
    </row>
    <row r="14" spans="2:13" s="1" customFormat="1" ht="11.25">
      <c r="B14" s="32"/>
      <c r="I14" s="110"/>
      <c r="J14" s="110"/>
      <c r="M14" s="32"/>
    </row>
    <row r="15" spans="2:13" s="1" customFormat="1" ht="12" customHeight="1">
      <c r="B15" s="32"/>
      <c r="D15" s="25" t="s">
        <v>17</v>
      </c>
      <c r="F15" s="23" t="s">
        <v>1</v>
      </c>
      <c r="I15" s="111" t="s">
        <v>18</v>
      </c>
      <c r="J15" s="112" t="s">
        <v>1</v>
      </c>
      <c r="M15" s="32"/>
    </row>
    <row r="16" spans="2:13" s="1" customFormat="1" ht="12" customHeight="1">
      <c r="B16" s="32"/>
      <c r="D16" s="25" t="s">
        <v>19</v>
      </c>
      <c r="F16" s="23" t="s">
        <v>20</v>
      </c>
      <c r="I16" s="111" t="s">
        <v>21</v>
      </c>
      <c r="J16" s="113" t="str">
        <f>'Rekapitulácia stavby'!AN8</f>
        <v>29. 11. 2018</v>
      </c>
      <c r="M16" s="32"/>
    </row>
    <row r="17" spans="2:13" s="1" customFormat="1" ht="10.5" customHeight="1">
      <c r="B17" s="32"/>
      <c r="I17" s="110"/>
      <c r="J17" s="110"/>
      <c r="M17" s="32"/>
    </row>
    <row r="18" spans="2:13" s="1" customFormat="1" ht="12" customHeight="1">
      <c r="B18" s="32"/>
      <c r="D18" s="25" t="s">
        <v>23</v>
      </c>
      <c r="I18" s="111" t="s">
        <v>24</v>
      </c>
      <c r="J18" s="112">
        <f>IF('Rekapitulácia stavby'!AN10="","",'Rekapitulácia stavby'!AN10)</f>
      </c>
      <c r="M18" s="32"/>
    </row>
    <row r="19" spans="2:13" s="1" customFormat="1" ht="18" customHeight="1">
      <c r="B19" s="32"/>
      <c r="E19" s="23" t="str">
        <f>IF('Rekapitulácia stavby'!E11="","",'Rekapitulácia stavby'!E11)</f>
        <v> </v>
      </c>
      <c r="I19" s="111" t="s">
        <v>26</v>
      </c>
      <c r="J19" s="112">
        <f>IF('Rekapitulácia stavby'!AN11="","",'Rekapitulácia stavby'!AN11)</f>
      </c>
      <c r="M19" s="32"/>
    </row>
    <row r="20" spans="2:13" s="1" customFormat="1" ht="6.75" customHeight="1">
      <c r="B20" s="32"/>
      <c r="I20" s="110"/>
      <c r="J20" s="110"/>
      <c r="M20" s="32"/>
    </row>
    <row r="21" spans="2:13" s="1" customFormat="1" ht="12" customHeight="1">
      <c r="B21" s="32"/>
      <c r="D21" s="25" t="s">
        <v>27</v>
      </c>
      <c r="I21" s="111" t="s">
        <v>24</v>
      </c>
      <c r="J21" s="26" t="str">
        <f>'Rekapitulácia stavby'!AN13</f>
        <v>Vyplň údaj</v>
      </c>
      <c r="M21" s="32"/>
    </row>
    <row r="22" spans="2:13" s="1" customFormat="1" ht="18" customHeight="1">
      <c r="B22" s="32"/>
      <c r="E22" s="282" t="str">
        <f>'Rekapitulácia stavby'!E14</f>
        <v>Vyplň údaj</v>
      </c>
      <c r="F22" s="251"/>
      <c r="G22" s="251"/>
      <c r="H22" s="251"/>
      <c r="I22" s="111" t="s">
        <v>26</v>
      </c>
      <c r="J22" s="26" t="str">
        <f>'Rekapitulácia stavby'!AN14</f>
        <v>Vyplň údaj</v>
      </c>
      <c r="M22" s="32"/>
    </row>
    <row r="23" spans="2:13" s="1" customFormat="1" ht="6.75" customHeight="1">
      <c r="B23" s="32"/>
      <c r="I23" s="110"/>
      <c r="J23" s="110"/>
      <c r="M23" s="32"/>
    </row>
    <row r="24" spans="2:13" s="1" customFormat="1" ht="12" customHeight="1">
      <c r="B24" s="32"/>
      <c r="D24" s="25" t="s">
        <v>29</v>
      </c>
      <c r="I24" s="111" t="s">
        <v>24</v>
      </c>
      <c r="J24" s="112" t="s">
        <v>1</v>
      </c>
      <c r="M24" s="32"/>
    </row>
    <row r="25" spans="2:13" s="1" customFormat="1" ht="18" customHeight="1">
      <c r="B25" s="32"/>
      <c r="E25" s="23" t="s">
        <v>30</v>
      </c>
      <c r="I25" s="111" t="s">
        <v>26</v>
      </c>
      <c r="J25" s="112" t="s">
        <v>1</v>
      </c>
      <c r="M25" s="32"/>
    </row>
    <row r="26" spans="2:13" s="1" customFormat="1" ht="6.75" customHeight="1">
      <c r="B26" s="32"/>
      <c r="I26" s="110"/>
      <c r="J26" s="110"/>
      <c r="M26" s="32"/>
    </row>
    <row r="27" spans="2:13" s="1" customFormat="1" ht="12" customHeight="1">
      <c r="B27" s="32"/>
      <c r="D27" s="25" t="s">
        <v>32</v>
      </c>
      <c r="I27" s="111" t="s">
        <v>24</v>
      </c>
      <c r="J27" s="112">
        <f>IF('Rekapitulácia stavby'!AN19="","",'Rekapitulácia stavby'!AN19)</f>
      </c>
      <c r="M27" s="32"/>
    </row>
    <row r="28" spans="2:13" s="1" customFormat="1" ht="18" customHeight="1">
      <c r="B28" s="32"/>
      <c r="E28" s="23" t="str">
        <f>IF('Rekapitulácia stavby'!E20="","",'Rekapitulácia stavby'!E20)</f>
        <v> </v>
      </c>
      <c r="I28" s="111" t="s">
        <v>26</v>
      </c>
      <c r="J28" s="112">
        <f>IF('Rekapitulácia stavby'!AN20="","",'Rekapitulácia stavby'!AN20)</f>
      </c>
      <c r="M28" s="32"/>
    </row>
    <row r="29" spans="2:13" s="1" customFormat="1" ht="6.75" customHeight="1">
      <c r="B29" s="32"/>
      <c r="I29" s="110"/>
      <c r="J29" s="110"/>
      <c r="M29" s="32"/>
    </row>
    <row r="30" spans="2:13" s="1" customFormat="1" ht="12" customHeight="1">
      <c r="B30" s="32"/>
      <c r="D30" s="25" t="s">
        <v>33</v>
      </c>
      <c r="I30" s="110"/>
      <c r="J30" s="110"/>
      <c r="M30" s="32"/>
    </row>
    <row r="31" spans="2:13" s="7" customFormat="1" ht="16.5" customHeight="1">
      <c r="B31" s="114"/>
      <c r="E31" s="255" t="s">
        <v>1</v>
      </c>
      <c r="F31" s="255"/>
      <c r="G31" s="255"/>
      <c r="H31" s="255"/>
      <c r="I31" s="115"/>
      <c r="J31" s="115"/>
      <c r="M31" s="114"/>
    </row>
    <row r="32" spans="2:13" s="1" customFormat="1" ht="6.75" customHeight="1">
      <c r="B32" s="32"/>
      <c r="I32" s="110"/>
      <c r="J32" s="110"/>
      <c r="M32" s="32"/>
    </row>
    <row r="33" spans="2:13" s="1" customFormat="1" ht="6.75" customHeight="1">
      <c r="B33" s="32"/>
      <c r="D33" s="52"/>
      <c r="E33" s="52"/>
      <c r="F33" s="52"/>
      <c r="G33" s="52"/>
      <c r="H33" s="52"/>
      <c r="I33" s="116"/>
      <c r="J33" s="116"/>
      <c r="K33" s="52"/>
      <c r="L33" s="52"/>
      <c r="M33" s="32"/>
    </row>
    <row r="34" spans="2:13" s="1" customFormat="1" ht="14.25" customHeight="1">
      <c r="B34" s="32"/>
      <c r="D34" s="23" t="s">
        <v>155</v>
      </c>
      <c r="I34" s="110"/>
      <c r="J34" s="110"/>
      <c r="K34" s="30">
        <f>K100</f>
        <v>0</v>
      </c>
      <c r="M34" s="32"/>
    </row>
    <row r="35" spans="2:13" s="1" customFormat="1" ht="12.75">
      <c r="B35" s="32"/>
      <c r="E35" s="25" t="s">
        <v>35</v>
      </c>
      <c r="I35" s="110"/>
      <c r="J35" s="110"/>
      <c r="K35" s="117">
        <f>I100</f>
        <v>0</v>
      </c>
      <c r="M35" s="32"/>
    </row>
    <row r="36" spans="2:13" s="1" customFormat="1" ht="12.75">
      <c r="B36" s="32"/>
      <c r="E36" s="25" t="s">
        <v>36</v>
      </c>
      <c r="I36" s="110"/>
      <c r="J36" s="110"/>
      <c r="K36" s="117">
        <f>J100</f>
        <v>0</v>
      </c>
      <c r="M36" s="32"/>
    </row>
    <row r="37" spans="2:13" s="1" customFormat="1" ht="14.25" customHeight="1">
      <c r="B37" s="32"/>
      <c r="D37" s="29" t="s">
        <v>142</v>
      </c>
      <c r="I37" s="110"/>
      <c r="J37" s="110"/>
      <c r="K37" s="30">
        <f>K115</f>
        <v>0</v>
      </c>
      <c r="M37" s="32"/>
    </row>
    <row r="38" spans="2:13" s="1" customFormat="1" ht="24.75" customHeight="1">
      <c r="B38" s="32"/>
      <c r="D38" s="118" t="s">
        <v>38</v>
      </c>
      <c r="I38" s="110"/>
      <c r="J38" s="110"/>
      <c r="K38" s="65">
        <f>ROUND(K34+K37,2)</f>
        <v>0</v>
      </c>
      <c r="M38" s="32"/>
    </row>
    <row r="39" spans="2:13" s="1" customFormat="1" ht="6.75" customHeight="1">
      <c r="B39" s="32"/>
      <c r="D39" s="52"/>
      <c r="E39" s="52"/>
      <c r="F39" s="52"/>
      <c r="G39" s="52"/>
      <c r="H39" s="52"/>
      <c r="I39" s="116"/>
      <c r="J39" s="116"/>
      <c r="K39" s="52"/>
      <c r="L39" s="52"/>
      <c r="M39" s="32"/>
    </row>
    <row r="40" spans="2:13" s="1" customFormat="1" ht="14.25" customHeight="1">
      <c r="B40" s="32"/>
      <c r="F40" s="35" t="s">
        <v>40</v>
      </c>
      <c r="I40" s="119" t="s">
        <v>39</v>
      </c>
      <c r="J40" s="110"/>
      <c r="K40" s="35" t="s">
        <v>41</v>
      </c>
      <c r="M40" s="32"/>
    </row>
    <row r="41" spans="2:13" s="1" customFormat="1" ht="14.25" customHeight="1">
      <c r="B41" s="32"/>
      <c r="D41" s="109" t="s">
        <v>42</v>
      </c>
      <c r="E41" s="25" t="s">
        <v>43</v>
      </c>
      <c r="F41" s="117">
        <f>ROUND((SUM(BE115:BE122)+SUM(BE146:BE265)),2)</f>
        <v>0</v>
      </c>
      <c r="I41" s="120">
        <v>0.2</v>
      </c>
      <c r="J41" s="110"/>
      <c r="K41" s="117">
        <f>ROUND(((SUM(BE115:BE122)+SUM(BE146:BE265))*I41),2)</f>
        <v>0</v>
      </c>
      <c r="M41" s="32"/>
    </row>
    <row r="42" spans="2:13" s="1" customFormat="1" ht="14.25" customHeight="1">
      <c r="B42" s="32"/>
      <c r="E42" s="25" t="s">
        <v>44</v>
      </c>
      <c r="F42" s="117">
        <f>ROUND((SUM(BF115:BF122)+SUM(BF146:BF265)),2)</f>
        <v>0</v>
      </c>
      <c r="I42" s="120">
        <v>0.2</v>
      </c>
      <c r="J42" s="110"/>
      <c r="K42" s="117">
        <f>ROUND(((SUM(BF115:BF122)+SUM(BF146:BF265))*I42),2)</f>
        <v>0</v>
      </c>
      <c r="M42" s="32"/>
    </row>
    <row r="43" spans="2:13" s="1" customFormat="1" ht="14.25" customHeight="1" hidden="1">
      <c r="B43" s="32"/>
      <c r="E43" s="25" t="s">
        <v>45</v>
      </c>
      <c r="F43" s="117">
        <f>ROUND((SUM(BG115:BG122)+SUM(BG146:BG265)),2)</f>
        <v>0</v>
      </c>
      <c r="I43" s="120">
        <v>0.2</v>
      </c>
      <c r="J43" s="110"/>
      <c r="K43" s="117">
        <f>0</f>
        <v>0</v>
      </c>
      <c r="M43" s="32"/>
    </row>
    <row r="44" spans="2:13" s="1" customFormat="1" ht="14.25" customHeight="1" hidden="1">
      <c r="B44" s="32"/>
      <c r="E44" s="25" t="s">
        <v>46</v>
      </c>
      <c r="F44" s="117">
        <f>ROUND((SUM(BH115:BH122)+SUM(BH146:BH265)),2)</f>
        <v>0</v>
      </c>
      <c r="I44" s="120">
        <v>0.2</v>
      </c>
      <c r="J44" s="110"/>
      <c r="K44" s="117">
        <f>0</f>
        <v>0</v>
      </c>
      <c r="M44" s="32"/>
    </row>
    <row r="45" spans="2:13" s="1" customFormat="1" ht="14.25" customHeight="1" hidden="1">
      <c r="B45" s="32"/>
      <c r="E45" s="25" t="s">
        <v>47</v>
      </c>
      <c r="F45" s="117">
        <f>ROUND((SUM(BI115:BI122)+SUM(BI146:BI265)),2)</f>
        <v>0</v>
      </c>
      <c r="I45" s="120">
        <v>0</v>
      </c>
      <c r="J45" s="110"/>
      <c r="K45" s="117">
        <f>0</f>
        <v>0</v>
      </c>
      <c r="M45" s="32"/>
    </row>
    <row r="46" spans="2:13" s="1" customFormat="1" ht="6.75" customHeight="1">
      <c r="B46" s="32"/>
      <c r="I46" s="110"/>
      <c r="J46" s="110"/>
      <c r="M46" s="32"/>
    </row>
    <row r="47" spans="2:13" s="1" customFormat="1" ht="24.75" customHeight="1">
      <c r="B47" s="32"/>
      <c r="C47" s="104"/>
      <c r="D47" s="121" t="s">
        <v>48</v>
      </c>
      <c r="E47" s="56"/>
      <c r="F47" s="56"/>
      <c r="G47" s="122" t="s">
        <v>49</v>
      </c>
      <c r="H47" s="123" t="s">
        <v>50</v>
      </c>
      <c r="I47" s="124"/>
      <c r="J47" s="124"/>
      <c r="K47" s="125">
        <f>SUM(K38:K45)</f>
        <v>0</v>
      </c>
      <c r="L47" s="126"/>
      <c r="M47" s="32"/>
    </row>
    <row r="48" spans="2:13" s="1" customFormat="1" ht="14.25" customHeight="1">
      <c r="B48" s="32"/>
      <c r="I48" s="110"/>
      <c r="J48" s="110"/>
      <c r="M48" s="32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ht="25.5" customHeight="1">
      <c r="B87" s="18"/>
      <c r="E87" s="278" t="s">
        <v>150</v>
      </c>
      <c r="F87" s="243"/>
      <c r="G87" s="243"/>
      <c r="H87" s="243"/>
      <c r="M87" s="18"/>
    </row>
    <row r="88" spans="2:13" ht="12" customHeight="1">
      <c r="B88" s="18"/>
      <c r="C88" s="25" t="s">
        <v>151</v>
      </c>
      <c r="M88" s="18"/>
    </row>
    <row r="89" spans="2:13" s="1" customFormat="1" ht="16.5" customHeight="1">
      <c r="B89" s="32"/>
      <c r="E89" s="280" t="s">
        <v>152</v>
      </c>
      <c r="F89" s="281"/>
      <c r="G89" s="281"/>
      <c r="H89" s="281"/>
      <c r="I89" s="110"/>
      <c r="J89" s="110"/>
      <c r="M89" s="32"/>
    </row>
    <row r="90" spans="2:13" s="1" customFormat="1" ht="12" customHeight="1">
      <c r="B90" s="32"/>
      <c r="C90" s="25" t="s">
        <v>153</v>
      </c>
      <c r="I90" s="110"/>
      <c r="J90" s="110"/>
      <c r="M90" s="32"/>
    </row>
    <row r="91" spans="2:13" s="1" customFormat="1" ht="16.5" customHeight="1">
      <c r="B91" s="32"/>
      <c r="E91" s="239" t="str">
        <f>E13</f>
        <v>01.2 - ÚK Montáž-I. etapa</v>
      </c>
      <c r="F91" s="281"/>
      <c r="G91" s="281"/>
      <c r="H91" s="281"/>
      <c r="I91" s="110"/>
      <c r="J91" s="110"/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12" customHeight="1">
      <c r="B93" s="32"/>
      <c r="C93" s="25" t="s">
        <v>19</v>
      </c>
      <c r="F93" s="23" t="str">
        <f>F16</f>
        <v>R. Sobota</v>
      </c>
      <c r="I93" s="111" t="s">
        <v>21</v>
      </c>
      <c r="J93" s="113" t="str">
        <f>IF(J16="","",J16)</f>
        <v>29. 11. 2018</v>
      </c>
      <c r="M93" s="32"/>
    </row>
    <row r="94" spans="2:13" s="1" customFormat="1" ht="6.75" customHeight="1">
      <c r="B94" s="32"/>
      <c r="I94" s="110"/>
      <c r="J94" s="110"/>
      <c r="M94" s="32"/>
    </row>
    <row r="95" spans="2:13" s="1" customFormat="1" ht="42.75" customHeight="1">
      <c r="B95" s="32"/>
      <c r="C95" s="25" t="s">
        <v>23</v>
      </c>
      <c r="F95" s="23" t="str">
        <f>E19</f>
        <v> </v>
      </c>
      <c r="I95" s="111" t="s">
        <v>29</v>
      </c>
      <c r="J95" s="133" t="str">
        <f>E25</f>
        <v>Ján Cirák, Gemerterm-projekcia s.r.o.</v>
      </c>
      <c r="M95" s="32"/>
    </row>
    <row r="96" spans="2:13" s="1" customFormat="1" ht="15" customHeight="1">
      <c r="B96" s="32"/>
      <c r="C96" s="25" t="s">
        <v>27</v>
      </c>
      <c r="F96" s="23" t="str">
        <f>IF(E22="","",E22)</f>
        <v>Vyplň údaj</v>
      </c>
      <c r="I96" s="111" t="s">
        <v>32</v>
      </c>
      <c r="J96" s="133" t="str">
        <f>E28</f>
        <v> </v>
      </c>
      <c r="M96" s="32"/>
    </row>
    <row r="97" spans="2:13" s="1" customFormat="1" ht="9.75" customHeight="1">
      <c r="B97" s="32"/>
      <c r="I97" s="110"/>
      <c r="J97" s="110"/>
      <c r="M97" s="32"/>
    </row>
    <row r="98" spans="2:13" s="1" customFormat="1" ht="29.25" customHeight="1">
      <c r="B98" s="32"/>
      <c r="C98" s="134" t="s">
        <v>157</v>
      </c>
      <c r="D98" s="104"/>
      <c r="E98" s="104"/>
      <c r="F98" s="104"/>
      <c r="G98" s="104"/>
      <c r="H98" s="104"/>
      <c r="I98" s="135" t="s">
        <v>158</v>
      </c>
      <c r="J98" s="135" t="s">
        <v>159</v>
      </c>
      <c r="K98" s="136" t="s">
        <v>160</v>
      </c>
      <c r="L98" s="104"/>
      <c r="M98" s="32"/>
    </row>
    <row r="99" spans="2:13" s="1" customFormat="1" ht="9.75" customHeight="1">
      <c r="B99" s="32"/>
      <c r="I99" s="110"/>
      <c r="J99" s="110"/>
      <c r="M99" s="32"/>
    </row>
    <row r="100" spans="2:47" s="1" customFormat="1" ht="22.5" customHeight="1">
      <c r="B100" s="32"/>
      <c r="C100" s="137" t="s">
        <v>161</v>
      </c>
      <c r="I100" s="138">
        <f aca="true" t="shared" si="0" ref="I100:J102">Q146</f>
        <v>0</v>
      </c>
      <c r="J100" s="138">
        <f t="shared" si="0"/>
        <v>0</v>
      </c>
      <c r="K100" s="65">
        <f>K146</f>
        <v>0</v>
      </c>
      <c r="M100" s="32"/>
      <c r="AU100" s="15" t="s">
        <v>162</v>
      </c>
    </row>
    <row r="101" spans="2:13" s="8" customFormat="1" ht="24.75" customHeight="1">
      <c r="B101" s="139"/>
      <c r="D101" s="140" t="s">
        <v>163</v>
      </c>
      <c r="E101" s="141"/>
      <c r="F101" s="141"/>
      <c r="G101" s="141"/>
      <c r="H101" s="141"/>
      <c r="I101" s="142">
        <f t="shared" si="0"/>
        <v>0</v>
      </c>
      <c r="J101" s="142">
        <f t="shared" si="0"/>
        <v>0</v>
      </c>
      <c r="K101" s="143">
        <f>K147</f>
        <v>0</v>
      </c>
      <c r="M101" s="139"/>
    </row>
    <row r="102" spans="2:13" s="9" customFormat="1" ht="19.5" customHeight="1">
      <c r="B102" s="144"/>
      <c r="D102" s="145" t="s">
        <v>272</v>
      </c>
      <c r="E102" s="146"/>
      <c r="F102" s="146"/>
      <c r="G102" s="146"/>
      <c r="H102" s="146"/>
      <c r="I102" s="147">
        <f t="shared" si="0"/>
        <v>0</v>
      </c>
      <c r="J102" s="147">
        <f t="shared" si="0"/>
        <v>0</v>
      </c>
      <c r="K102" s="148">
        <f>K148</f>
        <v>0</v>
      </c>
      <c r="M102" s="144"/>
    </row>
    <row r="103" spans="2:13" s="9" customFormat="1" ht="19.5" customHeight="1">
      <c r="B103" s="144"/>
      <c r="D103" s="145" t="s">
        <v>164</v>
      </c>
      <c r="E103" s="146"/>
      <c r="F103" s="146"/>
      <c r="G103" s="146"/>
      <c r="H103" s="146"/>
      <c r="I103" s="147">
        <f>Q150</f>
        <v>0</v>
      </c>
      <c r="J103" s="147">
        <f>R150</f>
        <v>0</v>
      </c>
      <c r="K103" s="148">
        <f>K150</f>
        <v>0</v>
      </c>
      <c r="M103" s="144"/>
    </row>
    <row r="104" spans="2:13" s="8" customFormat="1" ht="24.75" customHeight="1">
      <c r="B104" s="139"/>
      <c r="D104" s="140" t="s">
        <v>165</v>
      </c>
      <c r="E104" s="141"/>
      <c r="F104" s="141"/>
      <c r="G104" s="141"/>
      <c r="H104" s="141"/>
      <c r="I104" s="142">
        <f>Q152</f>
        <v>0</v>
      </c>
      <c r="J104" s="142">
        <f>R152</f>
        <v>0</v>
      </c>
      <c r="K104" s="143">
        <f>K152</f>
        <v>0</v>
      </c>
      <c r="M104" s="139"/>
    </row>
    <row r="105" spans="2:13" s="9" customFormat="1" ht="19.5" customHeight="1">
      <c r="B105" s="144"/>
      <c r="D105" s="145" t="s">
        <v>273</v>
      </c>
      <c r="E105" s="146"/>
      <c r="F105" s="146"/>
      <c r="G105" s="146"/>
      <c r="H105" s="146"/>
      <c r="I105" s="147">
        <f>Q153</f>
        <v>0</v>
      </c>
      <c r="J105" s="147">
        <f>R153</f>
        <v>0</v>
      </c>
      <c r="K105" s="148">
        <f>K153</f>
        <v>0</v>
      </c>
      <c r="M105" s="144"/>
    </row>
    <row r="106" spans="2:13" s="9" customFormat="1" ht="19.5" customHeight="1">
      <c r="B106" s="144"/>
      <c r="D106" s="145" t="s">
        <v>274</v>
      </c>
      <c r="E106" s="146"/>
      <c r="F106" s="146"/>
      <c r="G106" s="146"/>
      <c r="H106" s="146"/>
      <c r="I106" s="147">
        <f>Q179</f>
        <v>0</v>
      </c>
      <c r="J106" s="147">
        <f>R179</f>
        <v>0</v>
      </c>
      <c r="K106" s="148">
        <f>K179</f>
        <v>0</v>
      </c>
      <c r="M106" s="144"/>
    </row>
    <row r="107" spans="2:13" s="9" customFormat="1" ht="19.5" customHeight="1">
      <c r="B107" s="144"/>
      <c r="D107" s="145" t="s">
        <v>166</v>
      </c>
      <c r="E107" s="146"/>
      <c r="F107" s="146"/>
      <c r="G107" s="146"/>
      <c r="H107" s="146"/>
      <c r="I107" s="147">
        <f>Q187</f>
        <v>0</v>
      </c>
      <c r="J107" s="147">
        <f>R187</f>
        <v>0</v>
      </c>
      <c r="K107" s="148">
        <f>K187</f>
        <v>0</v>
      </c>
      <c r="M107" s="144"/>
    </row>
    <row r="108" spans="2:13" s="9" customFormat="1" ht="19.5" customHeight="1">
      <c r="B108" s="144"/>
      <c r="D108" s="145" t="s">
        <v>167</v>
      </c>
      <c r="E108" s="146"/>
      <c r="F108" s="146"/>
      <c r="G108" s="146"/>
      <c r="H108" s="146"/>
      <c r="I108" s="147">
        <f>Q202</f>
        <v>0</v>
      </c>
      <c r="J108" s="147">
        <f>R202</f>
        <v>0</v>
      </c>
      <c r="K108" s="148">
        <f>K202</f>
        <v>0</v>
      </c>
      <c r="M108" s="144"/>
    </row>
    <row r="109" spans="2:13" s="9" customFormat="1" ht="19.5" customHeight="1">
      <c r="B109" s="144"/>
      <c r="D109" s="145" t="s">
        <v>168</v>
      </c>
      <c r="E109" s="146"/>
      <c r="F109" s="146"/>
      <c r="G109" s="146"/>
      <c r="H109" s="146"/>
      <c r="I109" s="147">
        <f>Q215</f>
        <v>0</v>
      </c>
      <c r="J109" s="147">
        <f>R215</f>
        <v>0</v>
      </c>
      <c r="K109" s="148">
        <f>K215</f>
        <v>0</v>
      </c>
      <c r="M109" s="144"/>
    </row>
    <row r="110" spans="2:13" s="9" customFormat="1" ht="19.5" customHeight="1">
      <c r="B110" s="144"/>
      <c r="D110" s="145" t="s">
        <v>275</v>
      </c>
      <c r="E110" s="146"/>
      <c r="F110" s="146"/>
      <c r="G110" s="146"/>
      <c r="H110" s="146"/>
      <c r="I110" s="147">
        <f>Q258</f>
        <v>0</v>
      </c>
      <c r="J110" s="147">
        <f>R258</f>
        <v>0</v>
      </c>
      <c r="K110" s="148">
        <f>K258</f>
        <v>0</v>
      </c>
      <c r="M110" s="144"/>
    </row>
    <row r="111" spans="2:13" s="8" customFormat="1" ht="24.75" customHeight="1">
      <c r="B111" s="139"/>
      <c r="D111" s="140" t="s">
        <v>276</v>
      </c>
      <c r="E111" s="141"/>
      <c r="F111" s="141"/>
      <c r="G111" s="141"/>
      <c r="H111" s="141"/>
      <c r="I111" s="142">
        <f>Q261</f>
        <v>0</v>
      </c>
      <c r="J111" s="142">
        <f>R261</f>
        <v>0</v>
      </c>
      <c r="K111" s="143">
        <f>K261</f>
        <v>0</v>
      </c>
      <c r="M111" s="139"/>
    </row>
    <row r="112" spans="2:13" s="8" customFormat="1" ht="24.75" customHeight="1">
      <c r="B112" s="139"/>
      <c r="D112" s="140" t="s">
        <v>277</v>
      </c>
      <c r="E112" s="141"/>
      <c r="F112" s="141"/>
      <c r="G112" s="141"/>
      <c r="H112" s="141"/>
      <c r="I112" s="142">
        <f>Q263</f>
        <v>0</v>
      </c>
      <c r="J112" s="142">
        <f>R263</f>
        <v>0</v>
      </c>
      <c r="K112" s="143">
        <f>K263</f>
        <v>0</v>
      </c>
      <c r="M112" s="139"/>
    </row>
    <row r="113" spans="2:13" s="1" customFormat="1" ht="21.75" customHeight="1">
      <c r="B113" s="32"/>
      <c r="I113" s="110"/>
      <c r="J113" s="110"/>
      <c r="M113" s="32"/>
    </row>
    <row r="114" spans="2:13" s="1" customFormat="1" ht="6.75" customHeight="1">
      <c r="B114" s="32"/>
      <c r="I114" s="110"/>
      <c r="J114" s="110"/>
      <c r="M114" s="32"/>
    </row>
    <row r="115" spans="2:15" s="1" customFormat="1" ht="29.25" customHeight="1">
      <c r="B115" s="32"/>
      <c r="C115" s="137" t="s">
        <v>169</v>
      </c>
      <c r="I115" s="110"/>
      <c r="J115" s="110"/>
      <c r="K115" s="149">
        <f>ROUND(K116+K117+K118+K119+K120+K121,2)</f>
        <v>0</v>
      </c>
      <c r="M115" s="32"/>
      <c r="O115" s="150" t="s">
        <v>42</v>
      </c>
    </row>
    <row r="116" spans="2:65" s="1" customFormat="1" ht="18" customHeight="1">
      <c r="B116" s="151"/>
      <c r="C116" s="110"/>
      <c r="D116" s="272" t="s">
        <v>170</v>
      </c>
      <c r="E116" s="277"/>
      <c r="F116" s="277"/>
      <c r="G116" s="110"/>
      <c r="H116" s="110"/>
      <c r="I116" s="110"/>
      <c r="J116" s="110"/>
      <c r="K116" s="97">
        <v>0</v>
      </c>
      <c r="L116" s="110"/>
      <c r="M116" s="151"/>
      <c r="N116" s="110"/>
      <c r="O116" s="153" t="s">
        <v>44</v>
      </c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54" t="s">
        <v>171</v>
      </c>
      <c r="AZ116" s="110"/>
      <c r="BA116" s="110"/>
      <c r="BB116" s="110"/>
      <c r="BC116" s="110"/>
      <c r="BD116" s="110"/>
      <c r="BE116" s="155">
        <f aca="true" t="shared" si="1" ref="BE116:BE121">IF(O116="základná",K116,0)</f>
        <v>0</v>
      </c>
      <c r="BF116" s="155">
        <f aca="true" t="shared" si="2" ref="BF116:BF121">IF(O116="znížená",K116,0)</f>
        <v>0</v>
      </c>
      <c r="BG116" s="155">
        <f aca="true" t="shared" si="3" ref="BG116:BG121">IF(O116="zákl. prenesená",K116,0)</f>
        <v>0</v>
      </c>
      <c r="BH116" s="155">
        <f aca="true" t="shared" si="4" ref="BH116:BH121">IF(O116="zníž. prenesená",K116,0)</f>
        <v>0</v>
      </c>
      <c r="BI116" s="155">
        <f aca="true" t="shared" si="5" ref="BI116:BI121">IF(O116="nulová",K116,0)</f>
        <v>0</v>
      </c>
      <c r="BJ116" s="154" t="s">
        <v>92</v>
      </c>
      <c r="BK116" s="110"/>
      <c r="BL116" s="110"/>
      <c r="BM116" s="110"/>
    </row>
    <row r="117" spans="2:65" s="1" customFormat="1" ht="18" customHeight="1">
      <c r="B117" s="151"/>
      <c r="C117" s="110"/>
      <c r="D117" s="272" t="s">
        <v>172</v>
      </c>
      <c r="E117" s="277"/>
      <c r="F117" s="277"/>
      <c r="G117" s="110"/>
      <c r="H117" s="110"/>
      <c r="I117" s="110"/>
      <c r="J117" s="110"/>
      <c r="K117" s="97">
        <v>0</v>
      </c>
      <c r="L117" s="110"/>
      <c r="M117" s="151"/>
      <c r="N117" s="110"/>
      <c r="O117" s="153" t="s">
        <v>44</v>
      </c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54" t="s">
        <v>171</v>
      </c>
      <c r="AZ117" s="110"/>
      <c r="BA117" s="110"/>
      <c r="BB117" s="110"/>
      <c r="BC117" s="110"/>
      <c r="BD117" s="110"/>
      <c r="BE117" s="155">
        <f t="shared" si="1"/>
        <v>0</v>
      </c>
      <c r="BF117" s="155">
        <f t="shared" si="2"/>
        <v>0</v>
      </c>
      <c r="BG117" s="155">
        <f t="shared" si="3"/>
        <v>0</v>
      </c>
      <c r="BH117" s="155">
        <f t="shared" si="4"/>
        <v>0</v>
      </c>
      <c r="BI117" s="155">
        <f t="shared" si="5"/>
        <v>0</v>
      </c>
      <c r="BJ117" s="154" t="s">
        <v>92</v>
      </c>
      <c r="BK117" s="110"/>
      <c r="BL117" s="110"/>
      <c r="BM117" s="110"/>
    </row>
    <row r="118" spans="2:65" s="1" customFormat="1" ht="18" customHeight="1">
      <c r="B118" s="151"/>
      <c r="C118" s="110"/>
      <c r="D118" s="272" t="s">
        <v>173</v>
      </c>
      <c r="E118" s="277"/>
      <c r="F118" s="277"/>
      <c r="G118" s="110"/>
      <c r="H118" s="110"/>
      <c r="I118" s="110"/>
      <c r="J118" s="110"/>
      <c r="K118" s="97">
        <v>0</v>
      </c>
      <c r="L118" s="110"/>
      <c r="M118" s="151"/>
      <c r="N118" s="110"/>
      <c r="O118" s="153" t="s">
        <v>44</v>
      </c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54" t="s">
        <v>171</v>
      </c>
      <c r="AZ118" s="110"/>
      <c r="BA118" s="110"/>
      <c r="BB118" s="110"/>
      <c r="BC118" s="110"/>
      <c r="BD118" s="110"/>
      <c r="BE118" s="155">
        <f t="shared" si="1"/>
        <v>0</v>
      </c>
      <c r="BF118" s="155">
        <f t="shared" si="2"/>
        <v>0</v>
      </c>
      <c r="BG118" s="155">
        <f t="shared" si="3"/>
        <v>0</v>
      </c>
      <c r="BH118" s="155">
        <f t="shared" si="4"/>
        <v>0</v>
      </c>
      <c r="BI118" s="155">
        <f t="shared" si="5"/>
        <v>0</v>
      </c>
      <c r="BJ118" s="154" t="s">
        <v>92</v>
      </c>
      <c r="BK118" s="110"/>
      <c r="BL118" s="110"/>
      <c r="BM118" s="110"/>
    </row>
    <row r="119" spans="2:65" s="1" customFormat="1" ht="18" customHeight="1">
      <c r="B119" s="151"/>
      <c r="C119" s="110"/>
      <c r="D119" s="272" t="s">
        <v>174</v>
      </c>
      <c r="E119" s="277"/>
      <c r="F119" s="277"/>
      <c r="G119" s="110"/>
      <c r="H119" s="110"/>
      <c r="I119" s="110"/>
      <c r="J119" s="110"/>
      <c r="K119" s="97">
        <v>0</v>
      </c>
      <c r="L119" s="110"/>
      <c r="M119" s="151"/>
      <c r="N119" s="110"/>
      <c r="O119" s="153" t="s">
        <v>44</v>
      </c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54" t="s">
        <v>171</v>
      </c>
      <c r="AZ119" s="110"/>
      <c r="BA119" s="110"/>
      <c r="BB119" s="110"/>
      <c r="BC119" s="110"/>
      <c r="BD119" s="110"/>
      <c r="BE119" s="155">
        <f t="shared" si="1"/>
        <v>0</v>
      </c>
      <c r="BF119" s="155">
        <f t="shared" si="2"/>
        <v>0</v>
      </c>
      <c r="BG119" s="155">
        <f t="shared" si="3"/>
        <v>0</v>
      </c>
      <c r="BH119" s="155">
        <f t="shared" si="4"/>
        <v>0</v>
      </c>
      <c r="BI119" s="155">
        <f t="shared" si="5"/>
        <v>0</v>
      </c>
      <c r="BJ119" s="154" t="s">
        <v>92</v>
      </c>
      <c r="BK119" s="110"/>
      <c r="BL119" s="110"/>
      <c r="BM119" s="110"/>
    </row>
    <row r="120" spans="2:65" s="1" customFormat="1" ht="18" customHeight="1">
      <c r="B120" s="151"/>
      <c r="C120" s="110"/>
      <c r="D120" s="272" t="s">
        <v>175</v>
      </c>
      <c r="E120" s="277"/>
      <c r="F120" s="277"/>
      <c r="G120" s="110"/>
      <c r="H120" s="110"/>
      <c r="I120" s="110"/>
      <c r="J120" s="110"/>
      <c r="K120" s="97">
        <v>0</v>
      </c>
      <c r="L120" s="110"/>
      <c r="M120" s="151"/>
      <c r="N120" s="110"/>
      <c r="O120" s="153" t="s">
        <v>44</v>
      </c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54" t="s">
        <v>171</v>
      </c>
      <c r="AZ120" s="110"/>
      <c r="BA120" s="110"/>
      <c r="BB120" s="110"/>
      <c r="BC120" s="110"/>
      <c r="BD120" s="110"/>
      <c r="BE120" s="155">
        <f t="shared" si="1"/>
        <v>0</v>
      </c>
      <c r="BF120" s="155">
        <f t="shared" si="2"/>
        <v>0</v>
      </c>
      <c r="BG120" s="155">
        <f t="shared" si="3"/>
        <v>0</v>
      </c>
      <c r="BH120" s="155">
        <f t="shared" si="4"/>
        <v>0</v>
      </c>
      <c r="BI120" s="155">
        <f t="shared" si="5"/>
        <v>0</v>
      </c>
      <c r="BJ120" s="154" t="s">
        <v>92</v>
      </c>
      <c r="BK120" s="110"/>
      <c r="BL120" s="110"/>
      <c r="BM120" s="110"/>
    </row>
    <row r="121" spans="2:65" s="1" customFormat="1" ht="18" customHeight="1">
      <c r="B121" s="151"/>
      <c r="C121" s="110"/>
      <c r="D121" s="152" t="s">
        <v>176</v>
      </c>
      <c r="E121" s="110"/>
      <c r="F121" s="110"/>
      <c r="G121" s="110"/>
      <c r="H121" s="110"/>
      <c r="I121" s="110"/>
      <c r="J121" s="110"/>
      <c r="K121" s="97">
        <f>ROUND(K34*T121,2)</f>
        <v>0</v>
      </c>
      <c r="L121" s="110"/>
      <c r="M121" s="151"/>
      <c r="N121" s="110"/>
      <c r="O121" s="153" t="s">
        <v>44</v>
      </c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54" t="s">
        <v>177</v>
      </c>
      <c r="AZ121" s="110"/>
      <c r="BA121" s="110"/>
      <c r="BB121" s="110"/>
      <c r="BC121" s="110"/>
      <c r="BD121" s="110"/>
      <c r="BE121" s="155">
        <f t="shared" si="1"/>
        <v>0</v>
      </c>
      <c r="BF121" s="155">
        <f t="shared" si="2"/>
        <v>0</v>
      </c>
      <c r="BG121" s="155">
        <f t="shared" si="3"/>
        <v>0</v>
      </c>
      <c r="BH121" s="155">
        <f t="shared" si="4"/>
        <v>0</v>
      </c>
      <c r="BI121" s="155">
        <f t="shared" si="5"/>
        <v>0</v>
      </c>
      <c r="BJ121" s="154" t="s">
        <v>92</v>
      </c>
      <c r="BK121" s="110"/>
      <c r="BL121" s="110"/>
      <c r="BM121" s="110"/>
    </row>
    <row r="122" spans="2:13" s="1" customFormat="1" ht="11.25">
      <c r="B122" s="32"/>
      <c r="I122" s="110"/>
      <c r="J122" s="110"/>
      <c r="M122" s="32"/>
    </row>
    <row r="123" spans="2:13" s="1" customFormat="1" ht="29.25" customHeight="1">
      <c r="B123" s="32"/>
      <c r="C123" s="103" t="s">
        <v>147</v>
      </c>
      <c r="D123" s="104"/>
      <c r="E123" s="104"/>
      <c r="F123" s="104"/>
      <c r="G123" s="104"/>
      <c r="H123" s="104"/>
      <c r="I123" s="156"/>
      <c r="J123" s="156"/>
      <c r="K123" s="105">
        <f>ROUND(K100+K115,2)</f>
        <v>0</v>
      </c>
      <c r="L123" s="104"/>
      <c r="M123" s="32"/>
    </row>
    <row r="124" spans="2:13" s="1" customFormat="1" ht="6.75" customHeight="1">
      <c r="B124" s="44"/>
      <c r="C124" s="45"/>
      <c r="D124" s="45"/>
      <c r="E124" s="45"/>
      <c r="F124" s="45"/>
      <c r="G124" s="45"/>
      <c r="H124" s="45"/>
      <c r="I124" s="131"/>
      <c r="J124" s="131"/>
      <c r="K124" s="45"/>
      <c r="L124" s="45"/>
      <c r="M124" s="32"/>
    </row>
    <row r="128" spans="2:13" s="1" customFormat="1" ht="6.75" customHeight="1">
      <c r="B128" s="46"/>
      <c r="C128" s="47"/>
      <c r="D128" s="47"/>
      <c r="E128" s="47"/>
      <c r="F128" s="47"/>
      <c r="G128" s="47"/>
      <c r="H128" s="47"/>
      <c r="I128" s="132"/>
      <c r="J128" s="132"/>
      <c r="K128" s="47"/>
      <c r="L128" s="47"/>
      <c r="M128" s="32"/>
    </row>
    <row r="129" spans="2:13" s="1" customFormat="1" ht="24.75" customHeight="1">
      <c r="B129" s="32"/>
      <c r="C129" s="19" t="s">
        <v>178</v>
      </c>
      <c r="I129" s="110"/>
      <c r="J129" s="110"/>
      <c r="M129" s="32"/>
    </row>
    <row r="130" spans="2:13" s="1" customFormat="1" ht="6.75" customHeight="1">
      <c r="B130" s="32"/>
      <c r="I130" s="110"/>
      <c r="J130" s="110"/>
      <c r="M130" s="32"/>
    </row>
    <row r="131" spans="2:13" s="1" customFormat="1" ht="12" customHeight="1">
      <c r="B131" s="32"/>
      <c r="C131" s="25" t="s">
        <v>15</v>
      </c>
      <c r="I131" s="110"/>
      <c r="J131" s="110"/>
      <c r="M131" s="32"/>
    </row>
    <row r="132" spans="2:13" s="1" customFormat="1" ht="16.5" customHeight="1">
      <c r="B132" s="32"/>
      <c r="E132" s="278" t="str">
        <f>E7</f>
        <v>Obchodná akadémia R. Sobota – rekonštrukcia vykurovacieho systému</v>
      </c>
      <c r="F132" s="279"/>
      <c r="G132" s="279"/>
      <c r="H132" s="279"/>
      <c r="I132" s="110"/>
      <c r="J132" s="110"/>
      <c r="M132" s="32"/>
    </row>
    <row r="133" spans="2:13" ht="12" customHeight="1">
      <c r="B133" s="18"/>
      <c r="C133" s="25" t="s">
        <v>149</v>
      </c>
      <c r="M133" s="18"/>
    </row>
    <row r="134" spans="2:13" ht="25.5" customHeight="1">
      <c r="B134" s="18"/>
      <c r="E134" s="278" t="s">
        <v>150</v>
      </c>
      <c r="F134" s="243"/>
      <c r="G134" s="243"/>
      <c r="H134" s="243"/>
      <c r="M134" s="18"/>
    </row>
    <row r="135" spans="2:13" ht="12" customHeight="1">
      <c r="B135" s="18"/>
      <c r="C135" s="25" t="s">
        <v>151</v>
      </c>
      <c r="M135" s="18"/>
    </row>
    <row r="136" spans="2:13" s="1" customFormat="1" ht="16.5" customHeight="1">
      <c r="B136" s="32"/>
      <c r="E136" s="280" t="s">
        <v>152</v>
      </c>
      <c r="F136" s="281"/>
      <c r="G136" s="281"/>
      <c r="H136" s="281"/>
      <c r="I136" s="110"/>
      <c r="J136" s="110"/>
      <c r="M136" s="32"/>
    </row>
    <row r="137" spans="2:13" s="1" customFormat="1" ht="12" customHeight="1">
      <c r="B137" s="32"/>
      <c r="C137" s="25" t="s">
        <v>153</v>
      </c>
      <c r="I137" s="110"/>
      <c r="J137" s="110"/>
      <c r="M137" s="32"/>
    </row>
    <row r="138" spans="2:13" s="1" customFormat="1" ht="16.5" customHeight="1">
      <c r="B138" s="32"/>
      <c r="E138" s="239" t="str">
        <f>E13</f>
        <v>01.2 - ÚK Montáž-I. etapa</v>
      </c>
      <c r="F138" s="281"/>
      <c r="G138" s="281"/>
      <c r="H138" s="281"/>
      <c r="I138" s="110"/>
      <c r="J138" s="110"/>
      <c r="M138" s="32"/>
    </row>
    <row r="139" spans="2:13" s="1" customFormat="1" ht="6.75" customHeight="1">
      <c r="B139" s="32"/>
      <c r="I139" s="110"/>
      <c r="J139" s="110"/>
      <c r="M139" s="32"/>
    </row>
    <row r="140" spans="2:13" s="1" customFormat="1" ht="12" customHeight="1">
      <c r="B140" s="32"/>
      <c r="C140" s="25" t="s">
        <v>19</v>
      </c>
      <c r="F140" s="23" t="str">
        <f>F16</f>
        <v>R. Sobota</v>
      </c>
      <c r="I140" s="111" t="s">
        <v>21</v>
      </c>
      <c r="J140" s="113" t="str">
        <f>IF(J16="","",J16)</f>
        <v>29. 11. 2018</v>
      </c>
      <c r="M140" s="32"/>
    </row>
    <row r="141" spans="2:13" s="1" customFormat="1" ht="6.75" customHeight="1">
      <c r="B141" s="32"/>
      <c r="I141" s="110"/>
      <c r="J141" s="110"/>
      <c r="M141" s="32"/>
    </row>
    <row r="142" spans="2:13" s="1" customFormat="1" ht="42.75" customHeight="1">
      <c r="B142" s="32"/>
      <c r="C142" s="25" t="s">
        <v>23</v>
      </c>
      <c r="F142" s="23" t="str">
        <f>E19</f>
        <v> </v>
      </c>
      <c r="I142" s="111" t="s">
        <v>29</v>
      </c>
      <c r="J142" s="133" t="str">
        <f>E25</f>
        <v>Ján Cirák, Gemerterm-projekcia s.r.o.</v>
      </c>
      <c r="M142" s="32"/>
    </row>
    <row r="143" spans="2:13" s="1" customFormat="1" ht="15" customHeight="1">
      <c r="B143" s="32"/>
      <c r="C143" s="25" t="s">
        <v>27</v>
      </c>
      <c r="F143" s="23" t="str">
        <f>IF(E22="","",E22)</f>
        <v>Vyplň údaj</v>
      </c>
      <c r="I143" s="111" t="s">
        <v>32</v>
      </c>
      <c r="J143" s="133" t="str">
        <f>E28</f>
        <v> </v>
      </c>
      <c r="M143" s="32"/>
    </row>
    <row r="144" spans="2:13" s="1" customFormat="1" ht="9.75" customHeight="1">
      <c r="B144" s="32"/>
      <c r="I144" s="110"/>
      <c r="J144" s="110"/>
      <c r="M144" s="32"/>
    </row>
    <row r="145" spans="2:24" s="10" customFormat="1" ht="29.25" customHeight="1">
      <c r="B145" s="157"/>
      <c r="C145" s="158" t="s">
        <v>179</v>
      </c>
      <c r="D145" s="159" t="s">
        <v>63</v>
      </c>
      <c r="E145" s="159" t="s">
        <v>59</v>
      </c>
      <c r="F145" s="159" t="s">
        <v>60</v>
      </c>
      <c r="G145" s="159" t="s">
        <v>180</v>
      </c>
      <c r="H145" s="159" t="s">
        <v>181</v>
      </c>
      <c r="I145" s="160" t="s">
        <v>182</v>
      </c>
      <c r="J145" s="160" t="s">
        <v>183</v>
      </c>
      <c r="K145" s="161" t="s">
        <v>160</v>
      </c>
      <c r="L145" s="162" t="s">
        <v>184</v>
      </c>
      <c r="M145" s="157"/>
      <c r="N145" s="58" t="s">
        <v>1</v>
      </c>
      <c r="O145" s="59" t="s">
        <v>42</v>
      </c>
      <c r="P145" s="59" t="s">
        <v>185</v>
      </c>
      <c r="Q145" s="59" t="s">
        <v>186</v>
      </c>
      <c r="R145" s="59" t="s">
        <v>187</v>
      </c>
      <c r="S145" s="59" t="s">
        <v>188</v>
      </c>
      <c r="T145" s="59" t="s">
        <v>189</v>
      </c>
      <c r="U145" s="59" t="s">
        <v>190</v>
      </c>
      <c r="V145" s="59" t="s">
        <v>191</v>
      </c>
      <c r="W145" s="59" t="s">
        <v>192</v>
      </c>
      <c r="X145" s="60" t="s">
        <v>193</v>
      </c>
    </row>
    <row r="146" spans="2:63" s="1" customFormat="1" ht="22.5" customHeight="1">
      <c r="B146" s="32"/>
      <c r="C146" s="63" t="s">
        <v>155</v>
      </c>
      <c r="I146" s="110"/>
      <c r="J146" s="110"/>
      <c r="K146" s="163">
        <f>BK146</f>
        <v>0</v>
      </c>
      <c r="M146" s="32"/>
      <c r="N146" s="61"/>
      <c r="O146" s="52"/>
      <c r="P146" s="52"/>
      <c r="Q146" s="164">
        <f>Q147+Q152+Q261+Q263</f>
        <v>0</v>
      </c>
      <c r="R146" s="164">
        <f>R147+R152+R261+R263</f>
        <v>0</v>
      </c>
      <c r="S146" s="52"/>
      <c r="T146" s="165">
        <f>T147+T152+T261+T263</f>
        <v>0</v>
      </c>
      <c r="U146" s="52"/>
      <c r="V146" s="165">
        <f>V147+V152+V261+V263</f>
        <v>4.7954734000000006</v>
      </c>
      <c r="W146" s="52"/>
      <c r="X146" s="166">
        <f>X147+X152+X261+X263</f>
        <v>0.00256</v>
      </c>
      <c r="AT146" s="15" t="s">
        <v>79</v>
      </c>
      <c r="AU146" s="15" t="s">
        <v>162</v>
      </c>
      <c r="BK146" s="167">
        <f>BK147+BK152+BK261+BK263</f>
        <v>0</v>
      </c>
    </row>
    <row r="147" spans="2:63" s="11" customFormat="1" ht="25.5" customHeight="1">
      <c r="B147" s="168"/>
      <c r="D147" s="169" t="s">
        <v>79</v>
      </c>
      <c r="E147" s="170" t="s">
        <v>194</v>
      </c>
      <c r="F147" s="170" t="s">
        <v>195</v>
      </c>
      <c r="I147" s="171"/>
      <c r="J147" s="171"/>
      <c r="K147" s="172">
        <f>BK147</f>
        <v>0</v>
      </c>
      <c r="M147" s="168"/>
      <c r="N147" s="173"/>
      <c r="O147" s="174"/>
      <c r="P147" s="174"/>
      <c r="Q147" s="175">
        <f>Q148+Q150</f>
        <v>0</v>
      </c>
      <c r="R147" s="175">
        <f>R148+R150</f>
        <v>0</v>
      </c>
      <c r="S147" s="174"/>
      <c r="T147" s="176">
        <f>T148+T150</f>
        <v>0</v>
      </c>
      <c r="U147" s="174"/>
      <c r="V147" s="176">
        <f>V148+V150</f>
        <v>0.5599999999999999</v>
      </c>
      <c r="W147" s="174"/>
      <c r="X147" s="177">
        <f>X148+X150</f>
        <v>0.00256</v>
      </c>
      <c r="AR147" s="169" t="s">
        <v>87</v>
      </c>
      <c r="AT147" s="178" t="s">
        <v>79</v>
      </c>
      <c r="AU147" s="178" t="s">
        <v>80</v>
      </c>
      <c r="AY147" s="169" t="s">
        <v>196</v>
      </c>
      <c r="BK147" s="179">
        <f>BK148+BK150</f>
        <v>0</v>
      </c>
    </row>
    <row r="148" spans="2:63" s="11" customFormat="1" ht="22.5" customHeight="1">
      <c r="B148" s="168"/>
      <c r="D148" s="169" t="s">
        <v>79</v>
      </c>
      <c r="E148" s="180" t="s">
        <v>228</v>
      </c>
      <c r="F148" s="180" t="s">
        <v>278</v>
      </c>
      <c r="I148" s="171"/>
      <c r="J148" s="171"/>
      <c r="K148" s="181">
        <f>BK148</f>
        <v>0</v>
      </c>
      <c r="M148" s="168"/>
      <c r="N148" s="173"/>
      <c r="O148" s="174"/>
      <c r="P148" s="174"/>
      <c r="Q148" s="175">
        <f>Q149</f>
        <v>0</v>
      </c>
      <c r="R148" s="175">
        <f>R149</f>
        <v>0</v>
      </c>
      <c r="S148" s="174"/>
      <c r="T148" s="176">
        <f>T149</f>
        <v>0</v>
      </c>
      <c r="U148" s="174"/>
      <c r="V148" s="176">
        <f>V149</f>
        <v>0.55872</v>
      </c>
      <c r="W148" s="174"/>
      <c r="X148" s="177">
        <f>X149</f>
        <v>0</v>
      </c>
      <c r="AR148" s="169" t="s">
        <v>87</v>
      </c>
      <c r="AT148" s="178" t="s">
        <v>79</v>
      </c>
      <c r="AU148" s="178" t="s">
        <v>87</v>
      </c>
      <c r="AY148" s="169" t="s">
        <v>196</v>
      </c>
      <c r="BK148" s="179">
        <f>BK149</f>
        <v>0</v>
      </c>
    </row>
    <row r="149" spans="2:65" s="1" customFormat="1" ht="24" customHeight="1">
      <c r="B149" s="151"/>
      <c r="C149" s="182" t="s">
        <v>87</v>
      </c>
      <c r="D149" s="182" t="s">
        <v>199</v>
      </c>
      <c r="E149" s="183" t="s">
        <v>279</v>
      </c>
      <c r="F149" s="184" t="s">
        <v>280</v>
      </c>
      <c r="G149" s="185" t="s">
        <v>248</v>
      </c>
      <c r="H149" s="186">
        <v>64</v>
      </c>
      <c r="I149" s="187"/>
      <c r="J149" s="187"/>
      <c r="K149" s="186">
        <f>ROUND(P149*H149,3)</f>
        <v>0</v>
      </c>
      <c r="L149" s="184" t="s">
        <v>249</v>
      </c>
      <c r="M149" s="32"/>
      <c r="N149" s="188" t="s">
        <v>1</v>
      </c>
      <c r="O149" s="189" t="s">
        <v>44</v>
      </c>
      <c r="P149" s="190">
        <f>I149+J149</f>
        <v>0</v>
      </c>
      <c r="Q149" s="190">
        <f>ROUND(I149*H149,3)</f>
        <v>0</v>
      </c>
      <c r="R149" s="190">
        <f>ROUND(J149*H149,3)</f>
        <v>0</v>
      </c>
      <c r="S149" s="54"/>
      <c r="T149" s="191">
        <f>S149*H149</f>
        <v>0</v>
      </c>
      <c r="U149" s="191">
        <v>0.00873</v>
      </c>
      <c r="V149" s="191">
        <f>U149*H149</f>
        <v>0.55872</v>
      </c>
      <c r="W149" s="191">
        <v>0</v>
      </c>
      <c r="X149" s="192">
        <f>W149*H149</f>
        <v>0</v>
      </c>
      <c r="AR149" s="193" t="s">
        <v>203</v>
      </c>
      <c r="AT149" s="193" t="s">
        <v>199</v>
      </c>
      <c r="AU149" s="193" t="s">
        <v>92</v>
      </c>
      <c r="AY149" s="15" t="s">
        <v>196</v>
      </c>
      <c r="BE149" s="100">
        <f>IF(O149="základná",K149,0)</f>
        <v>0</v>
      </c>
      <c r="BF149" s="100">
        <f>IF(O149="znížená",K149,0)</f>
        <v>0</v>
      </c>
      <c r="BG149" s="100">
        <f>IF(O149="zákl. prenesená",K149,0)</f>
        <v>0</v>
      </c>
      <c r="BH149" s="100">
        <f>IF(O149="zníž. prenesená",K149,0)</f>
        <v>0</v>
      </c>
      <c r="BI149" s="100">
        <f>IF(O149="nulová",K149,0)</f>
        <v>0</v>
      </c>
      <c r="BJ149" s="15" t="s">
        <v>92</v>
      </c>
      <c r="BK149" s="194">
        <f>ROUND(P149*H149,3)</f>
        <v>0</v>
      </c>
      <c r="BL149" s="15" t="s">
        <v>203</v>
      </c>
      <c r="BM149" s="193" t="s">
        <v>281</v>
      </c>
    </row>
    <row r="150" spans="2:63" s="11" customFormat="1" ht="22.5" customHeight="1">
      <c r="B150" s="168"/>
      <c r="D150" s="169" t="s">
        <v>79</v>
      </c>
      <c r="E150" s="180" t="s">
        <v>197</v>
      </c>
      <c r="F150" s="180" t="s">
        <v>198</v>
      </c>
      <c r="I150" s="171"/>
      <c r="J150" s="171"/>
      <c r="K150" s="181">
        <f>BK150</f>
        <v>0</v>
      </c>
      <c r="M150" s="168"/>
      <c r="N150" s="173"/>
      <c r="O150" s="174"/>
      <c r="P150" s="174"/>
      <c r="Q150" s="175">
        <f>Q151</f>
        <v>0</v>
      </c>
      <c r="R150" s="175">
        <f>R151</f>
        <v>0</v>
      </c>
      <c r="S150" s="174"/>
      <c r="T150" s="176">
        <f>T151</f>
        <v>0</v>
      </c>
      <c r="U150" s="174"/>
      <c r="V150" s="176">
        <f>V151</f>
        <v>0.00128</v>
      </c>
      <c r="W150" s="174"/>
      <c r="X150" s="177">
        <f>X151</f>
        <v>0.00256</v>
      </c>
      <c r="AR150" s="169" t="s">
        <v>87</v>
      </c>
      <c r="AT150" s="178" t="s">
        <v>79</v>
      </c>
      <c r="AU150" s="178" t="s">
        <v>87</v>
      </c>
      <c r="AY150" s="169" t="s">
        <v>196</v>
      </c>
      <c r="BK150" s="179">
        <f>BK151</f>
        <v>0</v>
      </c>
    </row>
    <row r="151" spans="2:65" s="1" customFormat="1" ht="24" customHeight="1">
      <c r="B151" s="151"/>
      <c r="C151" s="182" t="s">
        <v>92</v>
      </c>
      <c r="D151" s="182" t="s">
        <v>199</v>
      </c>
      <c r="E151" s="183" t="s">
        <v>282</v>
      </c>
      <c r="F151" s="184" t="s">
        <v>283</v>
      </c>
      <c r="G151" s="185" t="s">
        <v>248</v>
      </c>
      <c r="H151" s="186">
        <v>128</v>
      </c>
      <c r="I151" s="187"/>
      <c r="J151" s="187"/>
      <c r="K151" s="186">
        <f>ROUND(P151*H151,3)</f>
        <v>0</v>
      </c>
      <c r="L151" s="184" t="s">
        <v>1</v>
      </c>
      <c r="M151" s="32"/>
      <c r="N151" s="188" t="s">
        <v>1</v>
      </c>
      <c r="O151" s="189" t="s">
        <v>44</v>
      </c>
      <c r="P151" s="190">
        <f>I151+J151</f>
        <v>0</v>
      </c>
      <c r="Q151" s="190">
        <f>ROUND(I151*H151,3)</f>
        <v>0</v>
      </c>
      <c r="R151" s="190">
        <f>ROUND(J151*H151,3)</f>
        <v>0</v>
      </c>
      <c r="S151" s="54"/>
      <c r="T151" s="191">
        <f>S151*H151</f>
        <v>0</v>
      </c>
      <c r="U151" s="191">
        <v>1E-05</v>
      </c>
      <c r="V151" s="191">
        <f>U151*H151</f>
        <v>0.00128</v>
      </c>
      <c r="W151" s="191">
        <v>2E-05</v>
      </c>
      <c r="X151" s="192">
        <f>W151*H151</f>
        <v>0.00256</v>
      </c>
      <c r="AR151" s="193" t="s">
        <v>203</v>
      </c>
      <c r="AT151" s="193" t="s">
        <v>199</v>
      </c>
      <c r="AU151" s="193" t="s">
        <v>92</v>
      </c>
      <c r="AY151" s="15" t="s">
        <v>196</v>
      </c>
      <c r="BE151" s="100">
        <f>IF(O151="základná",K151,0)</f>
        <v>0</v>
      </c>
      <c r="BF151" s="100">
        <f>IF(O151="znížená",K151,0)</f>
        <v>0</v>
      </c>
      <c r="BG151" s="100">
        <f>IF(O151="zákl. prenesená",K151,0)</f>
        <v>0</v>
      </c>
      <c r="BH151" s="100">
        <f>IF(O151="zníž. prenesená",K151,0)</f>
        <v>0</v>
      </c>
      <c r="BI151" s="100">
        <f>IF(O151="nulová",K151,0)</f>
        <v>0</v>
      </c>
      <c r="BJ151" s="15" t="s">
        <v>92</v>
      </c>
      <c r="BK151" s="194">
        <f>ROUND(P151*H151,3)</f>
        <v>0</v>
      </c>
      <c r="BL151" s="15" t="s">
        <v>203</v>
      </c>
      <c r="BM151" s="193" t="s">
        <v>284</v>
      </c>
    </row>
    <row r="152" spans="2:63" s="11" customFormat="1" ht="25.5" customHeight="1">
      <c r="B152" s="168"/>
      <c r="D152" s="169" t="s">
        <v>79</v>
      </c>
      <c r="E152" s="170" t="s">
        <v>218</v>
      </c>
      <c r="F152" s="170" t="s">
        <v>219</v>
      </c>
      <c r="I152" s="171"/>
      <c r="J152" s="171"/>
      <c r="K152" s="172">
        <f>BK152</f>
        <v>0</v>
      </c>
      <c r="M152" s="168"/>
      <c r="N152" s="173"/>
      <c r="O152" s="174"/>
      <c r="P152" s="174"/>
      <c r="Q152" s="175">
        <f>Q153+Q179+Q187+Q202+Q215+Q258</f>
        <v>0</v>
      </c>
      <c r="R152" s="175">
        <f>R153+R179+R187+R202+R215+R258</f>
        <v>0</v>
      </c>
      <c r="S152" s="174"/>
      <c r="T152" s="176">
        <f>T153+T179+T187+T202+T215+T258</f>
        <v>0</v>
      </c>
      <c r="U152" s="174"/>
      <c r="V152" s="176">
        <f>V153+V179+V187+V202+V215+V258</f>
        <v>4.235473400000001</v>
      </c>
      <c r="W152" s="174"/>
      <c r="X152" s="177">
        <f>X153+X179+X187+X202+X215+X258</f>
        <v>0</v>
      </c>
      <c r="AR152" s="169" t="s">
        <v>92</v>
      </c>
      <c r="AT152" s="178" t="s">
        <v>79</v>
      </c>
      <c r="AU152" s="178" t="s">
        <v>80</v>
      </c>
      <c r="AY152" s="169" t="s">
        <v>196</v>
      </c>
      <c r="BK152" s="179">
        <f>BK153+BK179+BK187+BK202+BK215+BK258</f>
        <v>0</v>
      </c>
    </row>
    <row r="153" spans="2:63" s="11" customFormat="1" ht="22.5" customHeight="1">
      <c r="B153" s="168"/>
      <c r="D153" s="169" t="s">
        <v>79</v>
      </c>
      <c r="E153" s="180" t="s">
        <v>285</v>
      </c>
      <c r="F153" s="180" t="s">
        <v>286</v>
      </c>
      <c r="I153" s="171"/>
      <c r="J153" s="171"/>
      <c r="K153" s="181">
        <f>BK153</f>
        <v>0</v>
      </c>
      <c r="M153" s="168"/>
      <c r="N153" s="173"/>
      <c r="O153" s="174"/>
      <c r="P153" s="174"/>
      <c r="Q153" s="175">
        <f>SUM(Q154:Q178)</f>
        <v>0</v>
      </c>
      <c r="R153" s="175">
        <f>SUM(R154:R178)</f>
        <v>0</v>
      </c>
      <c r="S153" s="174"/>
      <c r="T153" s="176">
        <f>SUM(T154:T178)</f>
        <v>0</v>
      </c>
      <c r="U153" s="174"/>
      <c r="V153" s="176">
        <f>SUM(V154:V178)</f>
        <v>0.0715554</v>
      </c>
      <c r="W153" s="174"/>
      <c r="X153" s="177">
        <f>SUM(X154:X178)</f>
        <v>0</v>
      </c>
      <c r="AR153" s="169" t="s">
        <v>92</v>
      </c>
      <c r="AT153" s="178" t="s">
        <v>79</v>
      </c>
      <c r="AU153" s="178" t="s">
        <v>87</v>
      </c>
      <c r="AY153" s="169" t="s">
        <v>196</v>
      </c>
      <c r="BK153" s="179">
        <f>SUM(BK154:BK178)</f>
        <v>0</v>
      </c>
    </row>
    <row r="154" spans="2:65" s="1" customFormat="1" ht="24" customHeight="1">
      <c r="B154" s="151"/>
      <c r="C154" s="182" t="s">
        <v>97</v>
      </c>
      <c r="D154" s="182" t="s">
        <v>199</v>
      </c>
      <c r="E154" s="183" t="s">
        <v>287</v>
      </c>
      <c r="F154" s="184" t="s">
        <v>288</v>
      </c>
      <c r="G154" s="185" t="s">
        <v>225</v>
      </c>
      <c r="H154" s="186">
        <v>75</v>
      </c>
      <c r="I154" s="187"/>
      <c r="J154" s="187"/>
      <c r="K154" s="186">
        <f>ROUND(P154*H154,3)</f>
        <v>0</v>
      </c>
      <c r="L154" s="184" t="s">
        <v>249</v>
      </c>
      <c r="M154" s="32"/>
      <c r="N154" s="188" t="s">
        <v>1</v>
      </c>
      <c r="O154" s="189" t="s">
        <v>44</v>
      </c>
      <c r="P154" s="190">
        <f>I154+J154</f>
        <v>0</v>
      </c>
      <c r="Q154" s="190">
        <f>ROUND(I154*H154,3)</f>
        <v>0</v>
      </c>
      <c r="R154" s="190">
        <f>ROUND(J154*H154,3)</f>
        <v>0</v>
      </c>
      <c r="S154" s="54"/>
      <c r="T154" s="191">
        <f>S154*H154</f>
        <v>0</v>
      </c>
      <c r="U154" s="191">
        <v>2E-05</v>
      </c>
      <c r="V154" s="191">
        <f>U154*H154</f>
        <v>0.0015</v>
      </c>
      <c r="W154" s="191">
        <v>0</v>
      </c>
      <c r="X154" s="192">
        <f>W154*H154</f>
        <v>0</v>
      </c>
      <c r="AR154" s="193" t="s">
        <v>226</v>
      </c>
      <c r="AT154" s="193" t="s">
        <v>199</v>
      </c>
      <c r="AU154" s="193" t="s">
        <v>92</v>
      </c>
      <c r="AY154" s="15" t="s">
        <v>196</v>
      </c>
      <c r="BE154" s="100">
        <f>IF(O154="základná",K154,0)</f>
        <v>0</v>
      </c>
      <c r="BF154" s="100">
        <f>IF(O154="znížená",K154,0)</f>
        <v>0</v>
      </c>
      <c r="BG154" s="100">
        <f>IF(O154="zákl. prenesená",K154,0)</f>
        <v>0</v>
      </c>
      <c r="BH154" s="100">
        <f>IF(O154="zníž. prenesená",K154,0)</f>
        <v>0</v>
      </c>
      <c r="BI154" s="100">
        <f>IF(O154="nulová",K154,0)</f>
        <v>0</v>
      </c>
      <c r="BJ154" s="15" t="s">
        <v>92</v>
      </c>
      <c r="BK154" s="194">
        <f>ROUND(P154*H154,3)</f>
        <v>0</v>
      </c>
      <c r="BL154" s="15" t="s">
        <v>226</v>
      </c>
      <c r="BM154" s="193" t="s">
        <v>289</v>
      </c>
    </row>
    <row r="155" spans="2:51" s="12" customFormat="1" ht="11.25">
      <c r="B155" s="195"/>
      <c r="D155" s="196" t="s">
        <v>208</v>
      </c>
      <c r="E155" s="203" t="s">
        <v>1</v>
      </c>
      <c r="F155" s="197" t="s">
        <v>290</v>
      </c>
      <c r="H155" s="198">
        <v>75</v>
      </c>
      <c r="I155" s="199"/>
      <c r="J155" s="199"/>
      <c r="M155" s="195"/>
      <c r="N155" s="200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  <c r="AT155" s="203" t="s">
        <v>208</v>
      </c>
      <c r="AU155" s="203" t="s">
        <v>92</v>
      </c>
      <c r="AV155" s="12" t="s">
        <v>92</v>
      </c>
      <c r="AW155" s="12" t="s">
        <v>4</v>
      </c>
      <c r="AX155" s="12" t="s">
        <v>87</v>
      </c>
      <c r="AY155" s="203" t="s">
        <v>196</v>
      </c>
    </row>
    <row r="156" spans="2:65" s="1" customFormat="1" ht="24" customHeight="1">
      <c r="B156" s="151"/>
      <c r="C156" s="210" t="s">
        <v>203</v>
      </c>
      <c r="D156" s="210" t="s">
        <v>291</v>
      </c>
      <c r="E156" s="211" t="s">
        <v>292</v>
      </c>
      <c r="F156" s="212" t="s">
        <v>293</v>
      </c>
      <c r="G156" s="213" t="s">
        <v>225</v>
      </c>
      <c r="H156" s="214">
        <v>76.5</v>
      </c>
      <c r="I156" s="215"/>
      <c r="J156" s="216"/>
      <c r="K156" s="214">
        <f>ROUND(P156*H156,3)</f>
        <v>0</v>
      </c>
      <c r="L156" s="212" t="s">
        <v>249</v>
      </c>
      <c r="M156" s="217"/>
      <c r="N156" s="218" t="s">
        <v>1</v>
      </c>
      <c r="O156" s="189" t="s">
        <v>44</v>
      </c>
      <c r="P156" s="190">
        <f>I156+J156</f>
        <v>0</v>
      </c>
      <c r="Q156" s="190">
        <f>ROUND(I156*H156,3)</f>
        <v>0</v>
      </c>
      <c r="R156" s="190">
        <f>ROUND(J156*H156,3)</f>
        <v>0</v>
      </c>
      <c r="S156" s="54"/>
      <c r="T156" s="191">
        <f>S156*H156</f>
        <v>0</v>
      </c>
      <c r="U156" s="191">
        <v>2E-05</v>
      </c>
      <c r="V156" s="191">
        <f>U156*H156</f>
        <v>0.0015300000000000001</v>
      </c>
      <c r="W156" s="191">
        <v>0</v>
      </c>
      <c r="X156" s="192">
        <f>W156*H156</f>
        <v>0</v>
      </c>
      <c r="AR156" s="193" t="s">
        <v>294</v>
      </c>
      <c r="AT156" s="193" t="s">
        <v>291</v>
      </c>
      <c r="AU156" s="193" t="s">
        <v>92</v>
      </c>
      <c r="AY156" s="15" t="s">
        <v>196</v>
      </c>
      <c r="BE156" s="100">
        <f>IF(O156="základná",K156,0)</f>
        <v>0</v>
      </c>
      <c r="BF156" s="100">
        <f>IF(O156="znížená",K156,0)</f>
        <v>0</v>
      </c>
      <c r="BG156" s="100">
        <f>IF(O156="zákl. prenesená",K156,0)</f>
        <v>0</v>
      </c>
      <c r="BH156" s="100">
        <f>IF(O156="zníž. prenesená",K156,0)</f>
        <v>0</v>
      </c>
      <c r="BI156" s="100">
        <f>IF(O156="nulová",K156,0)</f>
        <v>0</v>
      </c>
      <c r="BJ156" s="15" t="s">
        <v>92</v>
      </c>
      <c r="BK156" s="194">
        <f>ROUND(P156*H156,3)</f>
        <v>0</v>
      </c>
      <c r="BL156" s="15" t="s">
        <v>226</v>
      </c>
      <c r="BM156" s="193" t="s">
        <v>295</v>
      </c>
    </row>
    <row r="157" spans="2:51" s="12" customFormat="1" ht="11.25">
      <c r="B157" s="195"/>
      <c r="D157" s="196" t="s">
        <v>208</v>
      </c>
      <c r="F157" s="197" t="s">
        <v>296</v>
      </c>
      <c r="H157" s="198">
        <v>76.5</v>
      </c>
      <c r="I157" s="199"/>
      <c r="J157" s="199"/>
      <c r="M157" s="195"/>
      <c r="N157" s="200"/>
      <c r="O157" s="201"/>
      <c r="P157" s="201"/>
      <c r="Q157" s="201"/>
      <c r="R157" s="201"/>
      <c r="S157" s="201"/>
      <c r="T157" s="201"/>
      <c r="U157" s="201"/>
      <c r="V157" s="201"/>
      <c r="W157" s="201"/>
      <c r="X157" s="202"/>
      <c r="AT157" s="203" t="s">
        <v>208</v>
      </c>
      <c r="AU157" s="203" t="s">
        <v>92</v>
      </c>
      <c r="AV157" s="12" t="s">
        <v>92</v>
      </c>
      <c r="AW157" s="12" t="s">
        <v>3</v>
      </c>
      <c r="AX157" s="12" t="s">
        <v>87</v>
      </c>
      <c r="AY157" s="203" t="s">
        <v>196</v>
      </c>
    </row>
    <row r="158" spans="2:65" s="1" customFormat="1" ht="16.5" customHeight="1">
      <c r="B158" s="151"/>
      <c r="C158" s="182" t="s">
        <v>222</v>
      </c>
      <c r="D158" s="182" t="s">
        <v>199</v>
      </c>
      <c r="E158" s="183" t="s">
        <v>297</v>
      </c>
      <c r="F158" s="184" t="s">
        <v>298</v>
      </c>
      <c r="G158" s="185" t="s">
        <v>225</v>
      </c>
      <c r="H158" s="186">
        <v>296.6</v>
      </c>
      <c r="I158" s="187"/>
      <c r="J158" s="187"/>
      <c r="K158" s="186">
        <f>ROUND(P158*H158,3)</f>
        <v>0</v>
      </c>
      <c r="L158" s="184" t="s">
        <v>249</v>
      </c>
      <c r="M158" s="32"/>
      <c r="N158" s="188" t="s">
        <v>1</v>
      </c>
      <c r="O158" s="189" t="s">
        <v>44</v>
      </c>
      <c r="P158" s="190">
        <f>I158+J158</f>
        <v>0</v>
      </c>
      <c r="Q158" s="190">
        <f>ROUND(I158*H158,3)</f>
        <v>0</v>
      </c>
      <c r="R158" s="190">
        <f>ROUND(J158*H158,3)</f>
        <v>0</v>
      </c>
      <c r="S158" s="54"/>
      <c r="T158" s="191">
        <f>S158*H158</f>
        <v>0</v>
      </c>
      <c r="U158" s="191">
        <v>4E-05</v>
      </c>
      <c r="V158" s="191">
        <f>U158*H158</f>
        <v>0.011864000000000001</v>
      </c>
      <c r="W158" s="191">
        <v>0</v>
      </c>
      <c r="X158" s="192">
        <f>W158*H158</f>
        <v>0</v>
      </c>
      <c r="AR158" s="193" t="s">
        <v>226</v>
      </c>
      <c r="AT158" s="193" t="s">
        <v>199</v>
      </c>
      <c r="AU158" s="193" t="s">
        <v>92</v>
      </c>
      <c r="AY158" s="15" t="s">
        <v>196</v>
      </c>
      <c r="BE158" s="100">
        <f>IF(O158="základná",K158,0)</f>
        <v>0</v>
      </c>
      <c r="BF158" s="100">
        <f>IF(O158="znížená",K158,0)</f>
        <v>0</v>
      </c>
      <c r="BG158" s="100">
        <f>IF(O158="zákl. prenesená",K158,0)</f>
        <v>0</v>
      </c>
      <c r="BH158" s="100">
        <f>IF(O158="zníž. prenesená",K158,0)</f>
        <v>0</v>
      </c>
      <c r="BI158" s="100">
        <f>IF(O158="nulová",K158,0)</f>
        <v>0</v>
      </c>
      <c r="BJ158" s="15" t="s">
        <v>92</v>
      </c>
      <c r="BK158" s="194">
        <f>ROUND(P158*H158,3)</f>
        <v>0</v>
      </c>
      <c r="BL158" s="15" t="s">
        <v>226</v>
      </c>
      <c r="BM158" s="193" t="s">
        <v>299</v>
      </c>
    </row>
    <row r="159" spans="2:51" s="12" customFormat="1" ht="11.25">
      <c r="B159" s="195"/>
      <c r="D159" s="196" t="s">
        <v>208</v>
      </c>
      <c r="E159" s="203" t="s">
        <v>1</v>
      </c>
      <c r="F159" s="197" t="s">
        <v>300</v>
      </c>
      <c r="H159" s="198">
        <v>296.6</v>
      </c>
      <c r="I159" s="199"/>
      <c r="J159" s="199"/>
      <c r="M159" s="195"/>
      <c r="N159" s="200"/>
      <c r="O159" s="201"/>
      <c r="P159" s="201"/>
      <c r="Q159" s="201"/>
      <c r="R159" s="201"/>
      <c r="S159" s="201"/>
      <c r="T159" s="201"/>
      <c r="U159" s="201"/>
      <c r="V159" s="201"/>
      <c r="W159" s="201"/>
      <c r="X159" s="202"/>
      <c r="AT159" s="203" t="s">
        <v>208</v>
      </c>
      <c r="AU159" s="203" t="s">
        <v>92</v>
      </c>
      <c r="AV159" s="12" t="s">
        <v>92</v>
      </c>
      <c r="AW159" s="12" t="s">
        <v>4</v>
      </c>
      <c r="AX159" s="12" t="s">
        <v>87</v>
      </c>
      <c r="AY159" s="203" t="s">
        <v>196</v>
      </c>
    </row>
    <row r="160" spans="2:65" s="1" customFormat="1" ht="24" customHeight="1">
      <c r="B160" s="151"/>
      <c r="C160" s="210" t="s">
        <v>228</v>
      </c>
      <c r="D160" s="210" t="s">
        <v>291</v>
      </c>
      <c r="E160" s="211" t="s">
        <v>301</v>
      </c>
      <c r="F160" s="212" t="s">
        <v>302</v>
      </c>
      <c r="G160" s="213" t="s">
        <v>225</v>
      </c>
      <c r="H160" s="214">
        <v>53.448</v>
      </c>
      <c r="I160" s="215"/>
      <c r="J160" s="216"/>
      <c r="K160" s="214">
        <f>ROUND(P160*H160,3)</f>
        <v>0</v>
      </c>
      <c r="L160" s="212" t="s">
        <v>249</v>
      </c>
      <c r="M160" s="217"/>
      <c r="N160" s="218" t="s">
        <v>1</v>
      </c>
      <c r="O160" s="189" t="s">
        <v>44</v>
      </c>
      <c r="P160" s="190">
        <f>I160+J160</f>
        <v>0</v>
      </c>
      <c r="Q160" s="190">
        <f>ROUND(I160*H160,3)</f>
        <v>0</v>
      </c>
      <c r="R160" s="190">
        <f>ROUND(J160*H160,3)</f>
        <v>0</v>
      </c>
      <c r="S160" s="54"/>
      <c r="T160" s="191">
        <f>S160*H160</f>
        <v>0</v>
      </c>
      <c r="U160" s="191">
        <v>2E-05</v>
      </c>
      <c r="V160" s="191">
        <f>U160*H160</f>
        <v>0.00106896</v>
      </c>
      <c r="W160" s="191">
        <v>0</v>
      </c>
      <c r="X160" s="192">
        <f>W160*H160</f>
        <v>0</v>
      </c>
      <c r="AR160" s="193" t="s">
        <v>294</v>
      </c>
      <c r="AT160" s="193" t="s">
        <v>291</v>
      </c>
      <c r="AU160" s="193" t="s">
        <v>92</v>
      </c>
      <c r="AY160" s="15" t="s">
        <v>196</v>
      </c>
      <c r="BE160" s="100">
        <f>IF(O160="základná",K160,0)</f>
        <v>0</v>
      </c>
      <c r="BF160" s="100">
        <f>IF(O160="znížená",K160,0)</f>
        <v>0</v>
      </c>
      <c r="BG160" s="100">
        <f>IF(O160="zákl. prenesená",K160,0)</f>
        <v>0</v>
      </c>
      <c r="BH160" s="100">
        <f>IF(O160="zníž. prenesená",K160,0)</f>
        <v>0</v>
      </c>
      <c r="BI160" s="100">
        <f>IF(O160="nulová",K160,0)</f>
        <v>0</v>
      </c>
      <c r="BJ160" s="15" t="s">
        <v>92</v>
      </c>
      <c r="BK160" s="194">
        <f>ROUND(P160*H160,3)</f>
        <v>0</v>
      </c>
      <c r="BL160" s="15" t="s">
        <v>226</v>
      </c>
      <c r="BM160" s="193" t="s">
        <v>303</v>
      </c>
    </row>
    <row r="161" spans="2:51" s="12" customFormat="1" ht="11.25">
      <c r="B161" s="195"/>
      <c r="D161" s="196" t="s">
        <v>208</v>
      </c>
      <c r="F161" s="197" t="s">
        <v>304</v>
      </c>
      <c r="H161" s="198">
        <v>53.448</v>
      </c>
      <c r="I161" s="199"/>
      <c r="J161" s="199"/>
      <c r="M161" s="195"/>
      <c r="N161" s="200"/>
      <c r="O161" s="201"/>
      <c r="P161" s="201"/>
      <c r="Q161" s="201"/>
      <c r="R161" s="201"/>
      <c r="S161" s="201"/>
      <c r="T161" s="201"/>
      <c r="U161" s="201"/>
      <c r="V161" s="201"/>
      <c r="W161" s="201"/>
      <c r="X161" s="202"/>
      <c r="AT161" s="203" t="s">
        <v>208</v>
      </c>
      <c r="AU161" s="203" t="s">
        <v>92</v>
      </c>
      <c r="AV161" s="12" t="s">
        <v>92</v>
      </c>
      <c r="AW161" s="12" t="s">
        <v>3</v>
      </c>
      <c r="AX161" s="12" t="s">
        <v>87</v>
      </c>
      <c r="AY161" s="203" t="s">
        <v>196</v>
      </c>
    </row>
    <row r="162" spans="2:65" s="1" customFormat="1" ht="24" customHeight="1">
      <c r="B162" s="151"/>
      <c r="C162" s="210" t="s">
        <v>232</v>
      </c>
      <c r="D162" s="210" t="s">
        <v>291</v>
      </c>
      <c r="E162" s="211" t="s">
        <v>305</v>
      </c>
      <c r="F162" s="212" t="s">
        <v>306</v>
      </c>
      <c r="G162" s="213" t="s">
        <v>225</v>
      </c>
      <c r="H162" s="214">
        <v>89.352</v>
      </c>
      <c r="I162" s="215"/>
      <c r="J162" s="216"/>
      <c r="K162" s="214">
        <f>ROUND(P162*H162,3)</f>
        <v>0</v>
      </c>
      <c r="L162" s="212" t="s">
        <v>249</v>
      </c>
      <c r="M162" s="217"/>
      <c r="N162" s="218" t="s">
        <v>1</v>
      </c>
      <c r="O162" s="189" t="s">
        <v>44</v>
      </c>
      <c r="P162" s="190">
        <f>I162+J162</f>
        <v>0</v>
      </c>
      <c r="Q162" s="190">
        <f>ROUND(I162*H162,3)</f>
        <v>0</v>
      </c>
      <c r="R162" s="190">
        <f>ROUND(J162*H162,3)</f>
        <v>0</v>
      </c>
      <c r="S162" s="54"/>
      <c r="T162" s="191">
        <f>S162*H162</f>
        <v>0</v>
      </c>
      <c r="U162" s="191">
        <v>3E-05</v>
      </c>
      <c r="V162" s="191">
        <f>U162*H162</f>
        <v>0.0026805600000000002</v>
      </c>
      <c r="W162" s="191">
        <v>0</v>
      </c>
      <c r="X162" s="192">
        <f>W162*H162</f>
        <v>0</v>
      </c>
      <c r="AR162" s="193" t="s">
        <v>294</v>
      </c>
      <c r="AT162" s="193" t="s">
        <v>291</v>
      </c>
      <c r="AU162" s="193" t="s">
        <v>92</v>
      </c>
      <c r="AY162" s="15" t="s">
        <v>196</v>
      </c>
      <c r="BE162" s="100">
        <f>IF(O162="základná",K162,0)</f>
        <v>0</v>
      </c>
      <c r="BF162" s="100">
        <f>IF(O162="znížená",K162,0)</f>
        <v>0</v>
      </c>
      <c r="BG162" s="100">
        <f>IF(O162="zákl. prenesená",K162,0)</f>
        <v>0</v>
      </c>
      <c r="BH162" s="100">
        <f>IF(O162="zníž. prenesená",K162,0)</f>
        <v>0</v>
      </c>
      <c r="BI162" s="100">
        <f>IF(O162="nulová",K162,0)</f>
        <v>0</v>
      </c>
      <c r="BJ162" s="15" t="s">
        <v>92</v>
      </c>
      <c r="BK162" s="194">
        <f>ROUND(P162*H162,3)</f>
        <v>0</v>
      </c>
      <c r="BL162" s="15" t="s">
        <v>226</v>
      </c>
      <c r="BM162" s="193" t="s">
        <v>307</v>
      </c>
    </row>
    <row r="163" spans="2:51" s="12" customFormat="1" ht="11.25">
      <c r="B163" s="195"/>
      <c r="D163" s="196" t="s">
        <v>208</v>
      </c>
      <c r="F163" s="197" t="s">
        <v>308</v>
      </c>
      <c r="H163" s="198">
        <v>89.352</v>
      </c>
      <c r="I163" s="199"/>
      <c r="J163" s="199"/>
      <c r="M163" s="195"/>
      <c r="N163" s="200"/>
      <c r="O163" s="201"/>
      <c r="P163" s="201"/>
      <c r="Q163" s="201"/>
      <c r="R163" s="201"/>
      <c r="S163" s="201"/>
      <c r="T163" s="201"/>
      <c r="U163" s="201"/>
      <c r="V163" s="201"/>
      <c r="W163" s="201"/>
      <c r="X163" s="202"/>
      <c r="AT163" s="203" t="s">
        <v>208</v>
      </c>
      <c r="AU163" s="203" t="s">
        <v>92</v>
      </c>
      <c r="AV163" s="12" t="s">
        <v>92</v>
      </c>
      <c r="AW163" s="12" t="s">
        <v>3</v>
      </c>
      <c r="AX163" s="12" t="s">
        <v>87</v>
      </c>
      <c r="AY163" s="203" t="s">
        <v>196</v>
      </c>
    </row>
    <row r="164" spans="2:65" s="1" customFormat="1" ht="24" customHeight="1">
      <c r="B164" s="151"/>
      <c r="C164" s="210" t="s">
        <v>236</v>
      </c>
      <c r="D164" s="210" t="s">
        <v>291</v>
      </c>
      <c r="E164" s="211" t="s">
        <v>309</v>
      </c>
      <c r="F164" s="212" t="s">
        <v>310</v>
      </c>
      <c r="G164" s="213" t="s">
        <v>225</v>
      </c>
      <c r="H164" s="214">
        <v>75.684</v>
      </c>
      <c r="I164" s="215"/>
      <c r="J164" s="216"/>
      <c r="K164" s="214">
        <f>ROUND(P164*H164,3)</f>
        <v>0</v>
      </c>
      <c r="L164" s="212" t="s">
        <v>249</v>
      </c>
      <c r="M164" s="217"/>
      <c r="N164" s="218" t="s">
        <v>1</v>
      </c>
      <c r="O164" s="189" t="s">
        <v>44</v>
      </c>
      <c r="P164" s="190">
        <f>I164+J164</f>
        <v>0</v>
      </c>
      <c r="Q164" s="190">
        <f>ROUND(I164*H164,3)</f>
        <v>0</v>
      </c>
      <c r="R164" s="190">
        <f>ROUND(J164*H164,3)</f>
        <v>0</v>
      </c>
      <c r="S164" s="54"/>
      <c r="T164" s="191">
        <f>S164*H164</f>
        <v>0</v>
      </c>
      <c r="U164" s="191">
        <v>6E-05</v>
      </c>
      <c r="V164" s="191">
        <f>U164*H164</f>
        <v>0.00454104</v>
      </c>
      <c r="W164" s="191">
        <v>0</v>
      </c>
      <c r="X164" s="192">
        <f>W164*H164</f>
        <v>0</v>
      </c>
      <c r="AR164" s="193" t="s">
        <v>294</v>
      </c>
      <c r="AT164" s="193" t="s">
        <v>291</v>
      </c>
      <c r="AU164" s="193" t="s">
        <v>92</v>
      </c>
      <c r="AY164" s="15" t="s">
        <v>196</v>
      </c>
      <c r="BE164" s="100">
        <f>IF(O164="základná",K164,0)</f>
        <v>0</v>
      </c>
      <c r="BF164" s="100">
        <f>IF(O164="znížená",K164,0)</f>
        <v>0</v>
      </c>
      <c r="BG164" s="100">
        <f>IF(O164="zákl. prenesená",K164,0)</f>
        <v>0</v>
      </c>
      <c r="BH164" s="100">
        <f>IF(O164="zníž. prenesená",K164,0)</f>
        <v>0</v>
      </c>
      <c r="BI164" s="100">
        <f>IF(O164="nulová",K164,0)</f>
        <v>0</v>
      </c>
      <c r="BJ164" s="15" t="s">
        <v>92</v>
      </c>
      <c r="BK164" s="194">
        <f>ROUND(P164*H164,3)</f>
        <v>0</v>
      </c>
      <c r="BL164" s="15" t="s">
        <v>226</v>
      </c>
      <c r="BM164" s="193" t="s">
        <v>311</v>
      </c>
    </row>
    <row r="165" spans="2:51" s="12" customFormat="1" ht="11.25">
      <c r="B165" s="195"/>
      <c r="D165" s="196" t="s">
        <v>208</v>
      </c>
      <c r="F165" s="197" t="s">
        <v>312</v>
      </c>
      <c r="H165" s="198">
        <v>75.684</v>
      </c>
      <c r="I165" s="199"/>
      <c r="J165" s="199"/>
      <c r="M165" s="195"/>
      <c r="N165" s="200"/>
      <c r="O165" s="201"/>
      <c r="P165" s="201"/>
      <c r="Q165" s="201"/>
      <c r="R165" s="201"/>
      <c r="S165" s="201"/>
      <c r="T165" s="201"/>
      <c r="U165" s="201"/>
      <c r="V165" s="201"/>
      <c r="W165" s="201"/>
      <c r="X165" s="202"/>
      <c r="AT165" s="203" t="s">
        <v>208</v>
      </c>
      <c r="AU165" s="203" t="s">
        <v>92</v>
      </c>
      <c r="AV165" s="12" t="s">
        <v>92</v>
      </c>
      <c r="AW165" s="12" t="s">
        <v>3</v>
      </c>
      <c r="AX165" s="12" t="s">
        <v>87</v>
      </c>
      <c r="AY165" s="203" t="s">
        <v>196</v>
      </c>
    </row>
    <row r="166" spans="2:65" s="1" customFormat="1" ht="24" customHeight="1">
      <c r="B166" s="151"/>
      <c r="C166" s="210" t="s">
        <v>197</v>
      </c>
      <c r="D166" s="210" t="s">
        <v>291</v>
      </c>
      <c r="E166" s="211" t="s">
        <v>313</v>
      </c>
      <c r="F166" s="212" t="s">
        <v>314</v>
      </c>
      <c r="G166" s="213" t="s">
        <v>225</v>
      </c>
      <c r="H166" s="214">
        <v>84.048</v>
      </c>
      <c r="I166" s="215"/>
      <c r="J166" s="216"/>
      <c r="K166" s="214">
        <f>ROUND(P166*H166,3)</f>
        <v>0</v>
      </c>
      <c r="L166" s="212" t="s">
        <v>249</v>
      </c>
      <c r="M166" s="217"/>
      <c r="N166" s="218" t="s">
        <v>1</v>
      </c>
      <c r="O166" s="189" t="s">
        <v>44</v>
      </c>
      <c r="P166" s="190">
        <f>I166+J166</f>
        <v>0</v>
      </c>
      <c r="Q166" s="190">
        <f>ROUND(I166*H166,3)</f>
        <v>0</v>
      </c>
      <c r="R166" s="190">
        <f>ROUND(J166*H166,3)</f>
        <v>0</v>
      </c>
      <c r="S166" s="54"/>
      <c r="T166" s="191">
        <f>S166*H166</f>
        <v>0</v>
      </c>
      <c r="U166" s="191">
        <v>4E-05</v>
      </c>
      <c r="V166" s="191">
        <f>U166*H166</f>
        <v>0.0033619200000000004</v>
      </c>
      <c r="W166" s="191">
        <v>0</v>
      </c>
      <c r="X166" s="192">
        <f>W166*H166</f>
        <v>0</v>
      </c>
      <c r="AR166" s="193" t="s">
        <v>294</v>
      </c>
      <c r="AT166" s="193" t="s">
        <v>291</v>
      </c>
      <c r="AU166" s="193" t="s">
        <v>92</v>
      </c>
      <c r="AY166" s="15" t="s">
        <v>196</v>
      </c>
      <c r="BE166" s="100">
        <f>IF(O166="základná",K166,0)</f>
        <v>0</v>
      </c>
      <c r="BF166" s="100">
        <f>IF(O166="znížená",K166,0)</f>
        <v>0</v>
      </c>
      <c r="BG166" s="100">
        <f>IF(O166="zákl. prenesená",K166,0)</f>
        <v>0</v>
      </c>
      <c r="BH166" s="100">
        <f>IF(O166="zníž. prenesená",K166,0)</f>
        <v>0</v>
      </c>
      <c r="BI166" s="100">
        <f>IF(O166="nulová",K166,0)</f>
        <v>0</v>
      </c>
      <c r="BJ166" s="15" t="s">
        <v>92</v>
      </c>
      <c r="BK166" s="194">
        <f>ROUND(P166*H166,3)</f>
        <v>0</v>
      </c>
      <c r="BL166" s="15" t="s">
        <v>226</v>
      </c>
      <c r="BM166" s="193" t="s">
        <v>315</v>
      </c>
    </row>
    <row r="167" spans="2:51" s="12" customFormat="1" ht="11.25">
      <c r="B167" s="195"/>
      <c r="D167" s="196" t="s">
        <v>208</v>
      </c>
      <c r="F167" s="197" t="s">
        <v>316</v>
      </c>
      <c r="H167" s="198">
        <v>84.048</v>
      </c>
      <c r="I167" s="199"/>
      <c r="J167" s="199"/>
      <c r="M167" s="195"/>
      <c r="N167" s="200"/>
      <c r="O167" s="201"/>
      <c r="P167" s="201"/>
      <c r="Q167" s="201"/>
      <c r="R167" s="201"/>
      <c r="S167" s="201"/>
      <c r="T167" s="201"/>
      <c r="U167" s="201"/>
      <c r="V167" s="201"/>
      <c r="W167" s="201"/>
      <c r="X167" s="202"/>
      <c r="AT167" s="203" t="s">
        <v>208</v>
      </c>
      <c r="AU167" s="203" t="s">
        <v>92</v>
      </c>
      <c r="AV167" s="12" t="s">
        <v>92</v>
      </c>
      <c r="AW167" s="12" t="s">
        <v>3</v>
      </c>
      <c r="AX167" s="12" t="s">
        <v>87</v>
      </c>
      <c r="AY167" s="203" t="s">
        <v>196</v>
      </c>
    </row>
    <row r="168" spans="2:65" s="1" customFormat="1" ht="16.5" customHeight="1">
      <c r="B168" s="151"/>
      <c r="C168" s="182" t="s">
        <v>245</v>
      </c>
      <c r="D168" s="182" t="s">
        <v>199</v>
      </c>
      <c r="E168" s="183" t="s">
        <v>317</v>
      </c>
      <c r="F168" s="184" t="s">
        <v>318</v>
      </c>
      <c r="G168" s="185" t="s">
        <v>225</v>
      </c>
      <c r="H168" s="186">
        <v>102.4</v>
      </c>
      <c r="I168" s="187"/>
      <c r="J168" s="187"/>
      <c r="K168" s="186">
        <f>ROUND(P168*H168,3)</f>
        <v>0</v>
      </c>
      <c r="L168" s="184" t="s">
        <v>249</v>
      </c>
      <c r="M168" s="32"/>
      <c r="N168" s="188" t="s">
        <v>1</v>
      </c>
      <c r="O168" s="189" t="s">
        <v>44</v>
      </c>
      <c r="P168" s="190">
        <f>I168+J168</f>
        <v>0</v>
      </c>
      <c r="Q168" s="190">
        <f>ROUND(I168*H168,3)</f>
        <v>0</v>
      </c>
      <c r="R168" s="190">
        <f>ROUND(J168*H168,3)</f>
        <v>0</v>
      </c>
      <c r="S168" s="54"/>
      <c r="T168" s="191">
        <f>S168*H168</f>
        <v>0</v>
      </c>
      <c r="U168" s="191">
        <v>4E-05</v>
      </c>
      <c r="V168" s="191">
        <f>U168*H168</f>
        <v>0.004096000000000001</v>
      </c>
      <c r="W168" s="191">
        <v>0</v>
      </c>
      <c r="X168" s="192">
        <f>W168*H168</f>
        <v>0</v>
      </c>
      <c r="AR168" s="193" t="s">
        <v>226</v>
      </c>
      <c r="AT168" s="193" t="s">
        <v>199</v>
      </c>
      <c r="AU168" s="193" t="s">
        <v>92</v>
      </c>
      <c r="AY168" s="15" t="s">
        <v>196</v>
      </c>
      <c r="BE168" s="100">
        <f>IF(O168="základná",K168,0)</f>
        <v>0</v>
      </c>
      <c r="BF168" s="100">
        <f>IF(O168="znížená",K168,0)</f>
        <v>0</v>
      </c>
      <c r="BG168" s="100">
        <f>IF(O168="zákl. prenesená",K168,0)</f>
        <v>0</v>
      </c>
      <c r="BH168" s="100">
        <f>IF(O168="zníž. prenesená",K168,0)</f>
        <v>0</v>
      </c>
      <c r="BI168" s="100">
        <f>IF(O168="nulová",K168,0)</f>
        <v>0</v>
      </c>
      <c r="BJ168" s="15" t="s">
        <v>92</v>
      </c>
      <c r="BK168" s="194">
        <f>ROUND(P168*H168,3)</f>
        <v>0</v>
      </c>
      <c r="BL168" s="15" t="s">
        <v>226</v>
      </c>
      <c r="BM168" s="193" t="s">
        <v>319</v>
      </c>
    </row>
    <row r="169" spans="2:51" s="12" customFormat="1" ht="11.25">
      <c r="B169" s="195"/>
      <c r="D169" s="196" t="s">
        <v>208</v>
      </c>
      <c r="E169" s="203" t="s">
        <v>1</v>
      </c>
      <c r="F169" s="197" t="s">
        <v>320</v>
      </c>
      <c r="H169" s="198">
        <v>102.4</v>
      </c>
      <c r="I169" s="199"/>
      <c r="J169" s="199"/>
      <c r="M169" s="195"/>
      <c r="N169" s="200"/>
      <c r="O169" s="201"/>
      <c r="P169" s="201"/>
      <c r="Q169" s="201"/>
      <c r="R169" s="201"/>
      <c r="S169" s="201"/>
      <c r="T169" s="201"/>
      <c r="U169" s="201"/>
      <c r="V169" s="201"/>
      <c r="W169" s="201"/>
      <c r="X169" s="202"/>
      <c r="AT169" s="203" t="s">
        <v>208</v>
      </c>
      <c r="AU169" s="203" t="s">
        <v>92</v>
      </c>
      <c r="AV169" s="12" t="s">
        <v>92</v>
      </c>
      <c r="AW169" s="12" t="s">
        <v>4</v>
      </c>
      <c r="AX169" s="12" t="s">
        <v>87</v>
      </c>
      <c r="AY169" s="203" t="s">
        <v>196</v>
      </c>
    </row>
    <row r="170" spans="2:65" s="1" customFormat="1" ht="24" customHeight="1">
      <c r="B170" s="151"/>
      <c r="C170" s="210" t="s">
        <v>252</v>
      </c>
      <c r="D170" s="210" t="s">
        <v>291</v>
      </c>
      <c r="E170" s="211" t="s">
        <v>321</v>
      </c>
      <c r="F170" s="212" t="s">
        <v>322</v>
      </c>
      <c r="G170" s="213" t="s">
        <v>225</v>
      </c>
      <c r="H170" s="214">
        <v>57.12</v>
      </c>
      <c r="I170" s="215"/>
      <c r="J170" s="216"/>
      <c r="K170" s="214">
        <f>ROUND(P170*H170,3)</f>
        <v>0</v>
      </c>
      <c r="L170" s="212" t="s">
        <v>249</v>
      </c>
      <c r="M170" s="217"/>
      <c r="N170" s="218" t="s">
        <v>1</v>
      </c>
      <c r="O170" s="189" t="s">
        <v>44</v>
      </c>
      <c r="P170" s="190">
        <f>I170+J170</f>
        <v>0</v>
      </c>
      <c r="Q170" s="190">
        <f>ROUND(I170*H170,3)</f>
        <v>0</v>
      </c>
      <c r="R170" s="190">
        <f>ROUND(J170*H170,3)</f>
        <v>0</v>
      </c>
      <c r="S170" s="54"/>
      <c r="T170" s="191">
        <f>S170*H170</f>
        <v>0</v>
      </c>
      <c r="U170" s="191">
        <v>0.00018</v>
      </c>
      <c r="V170" s="191">
        <f>U170*H170</f>
        <v>0.0102816</v>
      </c>
      <c r="W170" s="191">
        <v>0</v>
      </c>
      <c r="X170" s="192">
        <f>W170*H170</f>
        <v>0</v>
      </c>
      <c r="AR170" s="193" t="s">
        <v>294</v>
      </c>
      <c r="AT170" s="193" t="s">
        <v>291</v>
      </c>
      <c r="AU170" s="193" t="s">
        <v>92</v>
      </c>
      <c r="AY170" s="15" t="s">
        <v>196</v>
      </c>
      <c r="BE170" s="100">
        <f>IF(O170="základná",K170,0)</f>
        <v>0</v>
      </c>
      <c r="BF170" s="100">
        <f>IF(O170="znížená",K170,0)</f>
        <v>0</v>
      </c>
      <c r="BG170" s="100">
        <f>IF(O170="zákl. prenesená",K170,0)</f>
        <v>0</v>
      </c>
      <c r="BH170" s="100">
        <f>IF(O170="zníž. prenesená",K170,0)</f>
        <v>0</v>
      </c>
      <c r="BI170" s="100">
        <f>IF(O170="nulová",K170,0)</f>
        <v>0</v>
      </c>
      <c r="BJ170" s="15" t="s">
        <v>92</v>
      </c>
      <c r="BK170" s="194">
        <f>ROUND(P170*H170,3)</f>
        <v>0</v>
      </c>
      <c r="BL170" s="15" t="s">
        <v>226</v>
      </c>
      <c r="BM170" s="193" t="s">
        <v>323</v>
      </c>
    </row>
    <row r="171" spans="2:51" s="12" customFormat="1" ht="11.25">
      <c r="B171" s="195"/>
      <c r="D171" s="196" t="s">
        <v>208</v>
      </c>
      <c r="F171" s="197" t="s">
        <v>324</v>
      </c>
      <c r="H171" s="198">
        <v>57.12</v>
      </c>
      <c r="I171" s="199"/>
      <c r="J171" s="199"/>
      <c r="M171" s="195"/>
      <c r="N171" s="200"/>
      <c r="O171" s="201"/>
      <c r="P171" s="201"/>
      <c r="Q171" s="201"/>
      <c r="R171" s="201"/>
      <c r="S171" s="201"/>
      <c r="T171" s="201"/>
      <c r="U171" s="201"/>
      <c r="V171" s="201"/>
      <c r="W171" s="201"/>
      <c r="X171" s="202"/>
      <c r="AT171" s="203" t="s">
        <v>208</v>
      </c>
      <c r="AU171" s="203" t="s">
        <v>92</v>
      </c>
      <c r="AV171" s="12" t="s">
        <v>92</v>
      </c>
      <c r="AW171" s="12" t="s">
        <v>3</v>
      </c>
      <c r="AX171" s="12" t="s">
        <v>87</v>
      </c>
      <c r="AY171" s="203" t="s">
        <v>196</v>
      </c>
    </row>
    <row r="172" spans="2:65" s="1" customFormat="1" ht="24" customHeight="1">
      <c r="B172" s="151"/>
      <c r="C172" s="210" t="s">
        <v>258</v>
      </c>
      <c r="D172" s="210" t="s">
        <v>291</v>
      </c>
      <c r="E172" s="211" t="s">
        <v>325</v>
      </c>
      <c r="F172" s="212" t="s">
        <v>326</v>
      </c>
      <c r="G172" s="213" t="s">
        <v>225</v>
      </c>
      <c r="H172" s="214">
        <v>47.328</v>
      </c>
      <c r="I172" s="215"/>
      <c r="J172" s="216"/>
      <c r="K172" s="214">
        <f>ROUND(P172*H172,3)</f>
        <v>0</v>
      </c>
      <c r="L172" s="212" t="s">
        <v>249</v>
      </c>
      <c r="M172" s="217"/>
      <c r="N172" s="218" t="s">
        <v>1</v>
      </c>
      <c r="O172" s="189" t="s">
        <v>44</v>
      </c>
      <c r="P172" s="190">
        <f>I172+J172</f>
        <v>0</v>
      </c>
      <c r="Q172" s="190">
        <f>ROUND(I172*H172,3)</f>
        <v>0</v>
      </c>
      <c r="R172" s="190">
        <f>ROUND(J172*H172,3)</f>
        <v>0</v>
      </c>
      <c r="S172" s="54"/>
      <c r="T172" s="191">
        <f>S172*H172</f>
        <v>0</v>
      </c>
      <c r="U172" s="191">
        <v>0.00025</v>
      </c>
      <c r="V172" s="191">
        <f>U172*H172</f>
        <v>0.011832</v>
      </c>
      <c r="W172" s="191">
        <v>0</v>
      </c>
      <c r="X172" s="192">
        <f>W172*H172</f>
        <v>0</v>
      </c>
      <c r="AR172" s="193" t="s">
        <v>294</v>
      </c>
      <c r="AT172" s="193" t="s">
        <v>291</v>
      </c>
      <c r="AU172" s="193" t="s">
        <v>92</v>
      </c>
      <c r="AY172" s="15" t="s">
        <v>196</v>
      </c>
      <c r="BE172" s="100">
        <f>IF(O172="základná",K172,0)</f>
        <v>0</v>
      </c>
      <c r="BF172" s="100">
        <f>IF(O172="znížená",K172,0)</f>
        <v>0</v>
      </c>
      <c r="BG172" s="100">
        <f>IF(O172="zákl. prenesená",K172,0)</f>
        <v>0</v>
      </c>
      <c r="BH172" s="100">
        <f>IF(O172="zníž. prenesená",K172,0)</f>
        <v>0</v>
      </c>
      <c r="BI172" s="100">
        <f>IF(O172="nulová",K172,0)</f>
        <v>0</v>
      </c>
      <c r="BJ172" s="15" t="s">
        <v>92</v>
      </c>
      <c r="BK172" s="194">
        <f>ROUND(P172*H172,3)</f>
        <v>0</v>
      </c>
      <c r="BL172" s="15" t="s">
        <v>226</v>
      </c>
      <c r="BM172" s="193" t="s">
        <v>327</v>
      </c>
    </row>
    <row r="173" spans="2:51" s="12" customFormat="1" ht="11.25">
      <c r="B173" s="195"/>
      <c r="D173" s="196" t="s">
        <v>208</v>
      </c>
      <c r="F173" s="197" t="s">
        <v>328</v>
      </c>
      <c r="H173" s="198">
        <v>47.328</v>
      </c>
      <c r="I173" s="199"/>
      <c r="J173" s="199"/>
      <c r="M173" s="195"/>
      <c r="N173" s="200"/>
      <c r="O173" s="201"/>
      <c r="P173" s="201"/>
      <c r="Q173" s="201"/>
      <c r="R173" s="201"/>
      <c r="S173" s="201"/>
      <c r="T173" s="201"/>
      <c r="U173" s="201"/>
      <c r="V173" s="201"/>
      <c r="W173" s="201"/>
      <c r="X173" s="202"/>
      <c r="AT173" s="203" t="s">
        <v>208</v>
      </c>
      <c r="AU173" s="203" t="s">
        <v>92</v>
      </c>
      <c r="AV173" s="12" t="s">
        <v>92</v>
      </c>
      <c r="AW173" s="12" t="s">
        <v>3</v>
      </c>
      <c r="AX173" s="12" t="s">
        <v>87</v>
      </c>
      <c r="AY173" s="203" t="s">
        <v>196</v>
      </c>
    </row>
    <row r="174" spans="2:65" s="1" customFormat="1" ht="16.5" customHeight="1">
      <c r="B174" s="151"/>
      <c r="C174" s="182" t="s">
        <v>262</v>
      </c>
      <c r="D174" s="182" t="s">
        <v>199</v>
      </c>
      <c r="E174" s="183" t="s">
        <v>329</v>
      </c>
      <c r="F174" s="184" t="s">
        <v>330</v>
      </c>
      <c r="G174" s="185" t="s">
        <v>225</v>
      </c>
      <c r="H174" s="186">
        <v>24.6</v>
      </c>
      <c r="I174" s="187"/>
      <c r="J174" s="187"/>
      <c r="K174" s="186">
        <f>ROUND(P174*H174,3)</f>
        <v>0</v>
      </c>
      <c r="L174" s="184" t="s">
        <v>249</v>
      </c>
      <c r="M174" s="32"/>
      <c r="N174" s="188" t="s">
        <v>1</v>
      </c>
      <c r="O174" s="189" t="s">
        <v>44</v>
      </c>
      <c r="P174" s="190">
        <f>I174+J174</f>
        <v>0</v>
      </c>
      <c r="Q174" s="190">
        <f>ROUND(I174*H174,3)</f>
        <v>0</v>
      </c>
      <c r="R174" s="190">
        <f>ROUND(J174*H174,3)</f>
        <v>0</v>
      </c>
      <c r="S174" s="54"/>
      <c r="T174" s="191">
        <f>S174*H174</f>
        <v>0</v>
      </c>
      <c r="U174" s="191">
        <v>4E-05</v>
      </c>
      <c r="V174" s="191">
        <f>U174*H174</f>
        <v>0.000984</v>
      </c>
      <c r="W174" s="191">
        <v>0</v>
      </c>
      <c r="X174" s="192">
        <f>W174*H174</f>
        <v>0</v>
      </c>
      <c r="AR174" s="193" t="s">
        <v>226</v>
      </c>
      <c r="AT174" s="193" t="s">
        <v>199</v>
      </c>
      <c r="AU174" s="193" t="s">
        <v>92</v>
      </c>
      <c r="AY174" s="15" t="s">
        <v>196</v>
      </c>
      <c r="BE174" s="100">
        <f>IF(O174="základná",K174,0)</f>
        <v>0</v>
      </c>
      <c r="BF174" s="100">
        <f>IF(O174="znížená",K174,0)</f>
        <v>0</v>
      </c>
      <c r="BG174" s="100">
        <f>IF(O174="zákl. prenesená",K174,0)</f>
        <v>0</v>
      </c>
      <c r="BH174" s="100">
        <f>IF(O174="zníž. prenesená",K174,0)</f>
        <v>0</v>
      </c>
      <c r="BI174" s="100">
        <f>IF(O174="nulová",K174,0)</f>
        <v>0</v>
      </c>
      <c r="BJ174" s="15" t="s">
        <v>92</v>
      </c>
      <c r="BK174" s="194">
        <f>ROUND(P174*H174,3)</f>
        <v>0</v>
      </c>
      <c r="BL174" s="15" t="s">
        <v>226</v>
      </c>
      <c r="BM174" s="193" t="s">
        <v>331</v>
      </c>
    </row>
    <row r="175" spans="2:51" s="12" customFormat="1" ht="11.25">
      <c r="B175" s="195"/>
      <c r="D175" s="196" t="s">
        <v>208</v>
      </c>
      <c r="E175" s="203" t="s">
        <v>1</v>
      </c>
      <c r="F175" s="197" t="s">
        <v>332</v>
      </c>
      <c r="H175" s="198">
        <v>24.6</v>
      </c>
      <c r="I175" s="199"/>
      <c r="J175" s="199"/>
      <c r="M175" s="195"/>
      <c r="N175" s="200"/>
      <c r="O175" s="201"/>
      <c r="P175" s="201"/>
      <c r="Q175" s="201"/>
      <c r="R175" s="201"/>
      <c r="S175" s="201"/>
      <c r="T175" s="201"/>
      <c r="U175" s="201"/>
      <c r="V175" s="201"/>
      <c r="W175" s="201"/>
      <c r="X175" s="202"/>
      <c r="AT175" s="203" t="s">
        <v>208</v>
      </c>
      <c r="AU175" s="203" t="s">
        <v>92</v>
      </c>
      <c r="AV175" s="12" t="s">
        <v>92</v>
      </c>
      <c r="AW175" s="12" t="s">
        <v>4</v>
      </c>
      <c r="AX175" s="12" t="s">
        <v>87</v>
      </c>
      <c r="AY175" s="203" t="s">
        <v>196</v>
      </c>
    </row>
    <row r="176" spans="2:65" s="1" customFormat="1" ht="24" customHeight="1">
      <c r="B176" s="151"/>
      <c r="C176" s="210" t="s">
        <v>267</v>
      </c>
      <c r="D176" s="210" t="s">
        <v>291</v>
      </c>
      <c r="E176" s="211" t="s">
        <v>333</v>
      </c>
      <c r="F176" s="212" t="s">
        <v>334</v>
      </c>
      <c r="G176" s="213" t="s">
        <v>225</v>
      </c>
      <c r="H176" s="214">
        <v>25.092</v>
      </c>
      <c r="I176" s="215"/>
      <c r="J176" s="216"/>
      <c r="K176" s="214">
        <f>ROUND(P176*H176,3)</f>
        <v>0</v>
      </c>
      <c r="L176" s="212" t="s">
        <v>249</v>
      </c>
      <c r="M176" s="217"/>
      <c r="N176" s="218" t="s">
        <v>1</v>
      </c>
      <c r="O176" s="189" t="s">
        <v>44</v>
      </c>
      <c r="P176" s="190">
        <f>I176+J176</f>
        <v>0</v>
      </c>
      <c r="Q176" s="190">
        <f>ROUND(I176*H176,3)</f>
        <v>0</v>
      </c>
      <c r="R176" s="190">
        <f>ROUND(J176*H176,3)</f>
        <v>0</v>
      </c>
      <c r="S176" s="54"/>
      <c r="T176" s="191">
        <f>S176*H176</f>
        <v>0</v>
      </c>
      <c r="U176" s="191">
        <v>0.00071</v>
      </c>
      <c r="V176" s="191">
        <f>U176*H176</f>
        <v>0.01781532</v>
      </c>
      <c r="W176" s="191">
        <v>0</v>
      </c>
      <c r="X176" s="192">
        <f>W176*H176</f>
        <v>0</v>
      </c>
      <c r="AR176" s="193" t="s">
        <v>294</v>
      </c>
      <c r="AT176" s="193" t="s">
        <v>291</v>
      </c>
      <c r="AU176" s="193" t="s">
        <v>92</v>
      </c>
      <c r="AY176" s="15" t="s">
        <v>196</v>
      </c>
      <c r="BE176" s="100">
        <f>IF(O176="základná",K176,0)</f>
        <v>0</v>
      </c>
      <c r="BF176" s="100">
        <f>IF(O176="znížená",K176,0)</f>
        <v>0</v>
      </c>
      <c r="BG176" s="100">
        <f>IF(O176="zákl. prenesená",K176,0)</f>
        <v>0</v>
      </c>
      <c r="BH176" s="100">
        <f>IF(O176="zníž. prenesená",K176,0)</f>
        <v>0</v>
      </c>
      <c r="BI176" s="100">
        <f>IF(O176="nulová",K176,0)</f>
        <v>0</v>
      </c>
      <c r="BJ176" s="15" t="s">
        <v>92</v>
      </c>
      <c r="BK176" s="194">
        <f>ROUND(P176*H176,3)</f>
        <v>0</v>
      </c>
      <c r="BL176" s="15" t="s">
        <v>226</v>
      </c>
      <c r="BM176" s="193" t="s">
        <v>335</v>
      </c>
    </row>
    <row r="177" spans="2:51" s="12" customFormat="1" ht="11.25">
      <c r="B177" s="195"/>
      <c r="D177" s="196" t="s">
        <v>208</v>
      </c>
      <c r="F177" s="197" t="s">
        <v>336</v>
      </c>
      <c r="H177" s="198">
        <v>25.092</v>
      </c>
      <c r="I177" s="199"/>
      <c r="J177" s="199"/>
      <c r="M177" s="195"/>
      <c r="N177" s="200"/>
      <c r="O177" s="201"/>
      <c r="P177" s="201"/>
      <c r="Q177" s="201"/>
      <c r="R177" s="201"/>
      <c r="S177" s="201"/>
      <c r="T177" s="201"/>
      <c r="U177" s="201"/>
      <c r="V177" s="201"/>
      <c r="W177" s="201"/>
      <c r="X177" s="202"/>
      <c r="AT177" s="203" t="s">
        <v>208</v>
      </c>
      <c r="AU177" s="203" t="s">
        <v>92</v>
      </c>
      <c r="AV177" s="12" t="s">
        <v>92</v>
      </c>
      <c r="AW177" s="12" t="s">
        <v>3</v>
      </c>
      <c r="AX177" s="12" t="s">
        <v>87</v>
      </c>
      <c r="AY177" s="203" t="s">
        <v>196</v>
      </c>
    </row>
    <row r="178" spans="2:65" s="1" customFormat="1" ht="24" customHeight="1">
      <c r="B178" s="151"/>
      <c r="C178" s="182" t="s">
        <v>337</v>
      </c>
      <c r="D178" s="182" t="s">
        <v>199</v>
      </c>
      <c r="E178" s="183" t="s">
        <v>338</v>
      </c>
      <c r="F178" s="184" t="s">
        <v>339</v>
      </c>
      <c r="G178" s="185" t="s">
        <v>340</v>
      </c>
      <c r="H178" s="187"/>
      <c r="I178" s="187"/>
      <c r="J178" s="187"/>
      <c r="K178" s="186">
        <f>ROUND(P178*H178,3)</f>
        <v>0</v>
      </c>
      <c r="L178" s="184" t="s">
        <v>249</v>
      </c>
      <c r="M178" s="32"/>
      <c r="N178" s="188" t="s">
        <v>1</v>
      </c>
      <c r="O178" s="189" t="s">
        <v>44</v>
      </c>
      <c r="P178" s="190">
        <f>I178+J178</f>
        <v>0</v>
      </c>
      <c r="Q178" s="190">
        <f>ROUND(I178*H178,3)</f>
        <v>0</v>
      </c>
      <c r="R178" s="190">
        <f>ROUND(J178*H178,3)</f>
        <v>0</v>
      </c>
      <c r="S178" s="54"/>
      <c r="T178" s="191">
        <f>S178*H178</f>
        <v>0</v>
      </c>
      <c r="U178" s="191">
        <v>0</v>
      </c>
      <c r="V178" s="191">
        <f>U178*H178</f>
        <v>0</v>
      </c>
      <c r="W178" s="191">
        <v>0</v>
      </c>
      <c r="X178" s="192">
        <f>W178*H178</f>
        <v>0</v>
      </c>
      <c r="AR178" s="193" t="s">
        <v>226</v>
      </c>
      <c r="AT178" s="193" t="s">
        <v>199</v>
      </c>
      <c r="AU178" s="193" t="s">
        <v>92</v>
      </c>
      <c r="AY178" s="15" t="s">
        <v>196</v>
      </c>
      <c r="BE178" s="100">
        <f>IF(O178="základná",K178,0)</f>
        <v>0</v>
      </c>
      <c r="BF178" s="100">
        <f>IF(O178="znížená",K178,0)</f>
        <v>0</v>
      </c>
      <c r="BG178" s="100">
        <f>IF(O178="zákl. prenesená",K178,0)</f>
        <v>0</v>
      </c>
      <c r="BH178" s="100">
        <f>IF(O178="zníž. prenesená",K178,0)</f>
        <v>0</v>
      </c>
      <c r="BI178" s="100">
        <f>IF(O178="nulová",K178,0)</f>
        <v>0</v>
      </c>
      <c r="BJ178" s="15" t="s">
        <v>92</v>
      </c>
      <c r="BK178" s="194">
        <f>ROUND(P178*H178,3)</f>
        <v>0</v>
      </c>
      <c r="BL178" s="15" t="s">
        <v>226</v>
      </c>
      <c r="BM178" s="193" t="s">
        <v>341</v>
      </c>
    </row>
    <row r="179" spans="2:63" s="11" customFormat="1" ht="22.5" customHeight="1">
      <c r="B179" s="168"/>
      <c r="D179" s="169" t="s">
        <v>79</v>
      </c>
      <c r="E179" s="180" t="s">
        <v>342</v>
      </c>
      <c r="F179" s="180" t="s">
        <v>343</v>
      </c>
      <c r="I179" s="171"/>
      <c r="J179" s="171"/>
      <c r="K179" s="181">
        <f>BK179</f>
        <v>0</v>
      </c>
      <c r="M179" s="168"/>
      <c r="N179" s="173"/>
      <c r="O179" s="174"/>
      <c r="P179" s="174"/>
      <c r="Q179" s="175">
        <f>SUM(Q180:Q186)</f>
        <v>0</v>
      </c>
      <c r="R179" s="175">
        <f>SUM(R180:R186)</f>
        <v>0</v>
      </c>
      <c r="S179" s="174"/>
      <c r="T179" s="176">
        <f>SUM(T180:T186)</f>
        <v>0</v>
      </c>
      <c r="U179" s="174"/>
      <c r="V179" s="176">
        <f>SUM(V180:V186)</f>
        <v>0.01458</v>
      </c>
      <c r="W179" s="174"/>
      <c r="X179" s="177">
        <f>SUM(X180:X186)</f>
        <v>0</v>
      </c>
      <c r="AR179" s="169" t="s">
        <v>92</v>
      </c>
      <c r="AT179" s="178" t="s">
        <v>79</v>
      </c>
      <c r="AU179" s="178" t="s">
        <v>87</v>
      </c>
      <c r="AY179" s="169" t="s">
        <v>196</v>
      </c>
      <c r="BK179" s="179">
        <f>SUM(BK180:BK186)</f>
        <v>0</v>
      </c>
    </row>
    <row r="180" spans="2:65" s="1" customFormat="1" ht="24" customHeight="1">
      <c r="B180" s="151"/>
      <c r="C180" s="182" t="s">
        <v>226</v>
      </c>
      <c r="D180" s="182" t="s">
        <v>199</v>
      </c>
      <c r="E180" s="183" t="s">
        <v>344</v>
      </c>
      <c r="F180" s="184" t="s">
        <v>345</v>
      </c>
      <c r="G180" s="185" t="s">
        <v>248</v>
      </c>
      <c r="H180" s="186">
        <v>2</v>
      </c>
      <c r="I180" s="187"/>
      <c r="J180" s="187"/>
      <c r="K180" s="186">
        <f>ROUND(P180*H180,3)</f>
        <v>0</v>
      </c>
      <c r="L180" s="184" t="s">
        <v>215</v>
      </c>
      <c r="M180" s="32"/>
      <c r="N180" s="188" t="s">
        <v>1</v>
      </c>
      <c r="O180" s="189" t="s">
        <v>44</v>
      </c>
      <c r="P180" s="190">
        <f>I180+J180</f>
        <v>0</v>
      </c>
      <c r="Q180" s="190">
        <f>ROUND(I180*H180,3)</f>
        <v>0</v>
      </c>
      <c r="R180" s="190">
        <f>ROUND(J180*H180,3)</f>
        <v>0</v>
      </c>
      <c r="S180" s="54"/>
      <c r="T180" s="191">
        <f>S180*H180</f>
        <v>0</v>
      </c>
      <c r="U180" s="191">
        <v>0.00147</v>
      </c>
      <c r="V180" s="191">
        <f>U180*H180</f>
        <v>0.00294</v>
      </c>
      <c r="W180" s="191">
        <v>0</v>
      </c>
      <c r="X180" s="192">
        <f>W180*H180</f>
        <v>0</v>
      </c>
      <c r="AR180" s="193" t="s">
        <v>226</v>
      </c>
      <c r="AT180" s="193" t="s">
        <v>199</v>
      </c>
      <c r="AU180" s="193" t="s">
        <v>92</v>
      </c>
      <c r="AY180" s="15" t="s">
        <v>196</v>
      </c>
      <c r="BE180" s="100">
        <f>IF(O180="základná",K180,0)</f>
        <v>0</v>
      </c>
      <c r="BF180" s="100">
        <f>IF(O180="znížená",K180,0)</f>
        <v>0</v>
      </c>
      <c r="BG180" s="100">
        <f>IF(O180="zákl. prenesená",K180,0)</f>
        <v>0</v>
      </c>
      <c r="BH180" s="100">
        <f>IF(O180="zníž. prenesená",K180,0)</f>
        <v>0</v>
      </c>
      <c r="BI180" s="100">
        <f>IF(O180="nulová",K180,0)</f>
        <v>0</v>
      </c>
      <c r="BJ180" s="15" t="s">
        <v>92</v>
      </c>
      <c r="BK180" s="194">
        <f>ROUND(P180*H180,3)</f>
        <v>0</v>
      </c>
      <c r="BL180" s="15" t="s">
        <v>226</v>
      </c>
      <c r="BM180" s="193" t="s">
        <v>346</v>
      </c>
    </row>
    <row r="181" spans="2:65" s="1" customFormat="1" ht="36" customHeight="1">
      <c r="B181" s="151"/>
      <c r="C181" s="210" t="s">
        <v>347</v>
      </c>
      <c r="D181" s="210" t="s">
        <v>291</v>
      </c>
      <c r="E181" s="211" t="s">
        <v>348</v>
      </c>
      <c r="F181" s="212" t="s">
        <v>349</v>
      </c>
      <c r="G181" s="213" t="s">
        <v>350</v>
      </c>
      <c r="H181" s="214">
        <v>2</v>
      </c>
      <c r="I181" s="215"/>
      <c r="J181" s="216"/>
      <c r="K181" s="214">
        <f>ROUND(P181*H181,3)</f>
        <v>0</v>
      </c>
      <c r="L181" s="212" t="s">
        <v>215</v>
      </c>
      <c r="M181" s="217"/>
      <c r="N181" s="218" t="s">
        <v>1</v>
      </c>
      <c r="O181" s="189" t="s">
        <v>44</v>
      </c>
      <c r="P181" s="190">
        <f>I181+J181</f>
        <v>0</v>
      </c>
      <c r="Q181" s="190">
        <f>ROUND(I181*H181,3)</f>
        <v>0</v>
      </c>
      <c r="R181" s="190">
        <f>ROUND(J181*H181,3)</f>
        <v>0</v>
      </c>
      <c r="S181" s="54"/>
      <c r="T181" s="191">
        <f>S181*H181</f>
        <v>0</v>
      </c>
      <c r="U181" s="191">
        <v>0.00582</v>
      </c>
      <c r="V181" s="191">
        <f>U181*H181</f>
        <v>0.01164</v>
      </c>
      <c r="W181" s="191">
        <v>0</v>
      </c>
      <c r="X181" s="192">
        <f>W181*H181</f>
        <v>0</v>
      </c>
      <c r="AR181" s="193" t="s">
        <v>294</v>
      </c>
      <c r="AT181" s="193" t="s">
        <v>291</v>
      </c>
      <c r="AU181" s="193" t="s">
        <v>92</v>
      </c>
      <c r="AY181" s="15" t="s">
        <v>196</v>
      </c>
      <c r="BE181" s="100">
        <f>IF(O181="základná",K181,0)</f>
        <v>0</v>
      </c>
      <c r="BF181" s="100">
        <f>IF(O181="znížená",K181,0)</f>
        <v>0</v>
      </c>
      <c r="BG181" s="100">
        <f>IF(O181="zákl. prenesená",K181,0)</f>
        <v>0</v>
      </c>
      <c r="BH181" s="100">
        <f>IF(O181="zníž. prenesená",K181,0)</f>
        <v>0</v>
      </c>
      <c r="BI181" s="100">
        <f>IF(O181="nulová",K181,0)</f>
        <v>0</v>
      </c>
      <c r="BJ181" s="15" t="s">
        <v>92</v>
      </c>
      <c r="BK181" s="194">
        <f>ROUND(P181*H181,3)</f>
        <v>0</v>
      </c>
      <c r="BL181" s="15" t="s">
        <v>226</v>
      </c>
      <c r="BM181" s="193" t="s">
        <v>351</v>
      </c>
    </row>
    <row r="182" spans="2:51" s="12" customFormat="1" ht="11.25">
      <c r="B182" s="195"/>
      <c r="D182" s="196" t="s">
        <v>208</v>
      </c>
      <c r="E182" s="203" t="s">
        <v>1</v>
      </c>
      <c r="F182" s="197" t="s">
        <v>352</v>
      </c>
      <c r="H182" s="198">
        <v>1</v>
      </c>
      <c r="I182" s="199"/>
      <c r="J182" s="199"/>
      <c r="M182" s="195"/>
      <c r="N182" s="200"/>
      <c r="O182" s="201"/>
      <c r="P182" s="201"/>
      <c r="Q182" s="201"/>
      <c r="R182" s="201"/>
      <c r="S182" s="201"/>
      <c r="T182" s="201"/>
      <c r="U182" s="201"/>
      <c r="V182" s="201"/>
      <c r="W182" s="201"/>
      <c r="X182" s="202"/>
      <c r="AT182" s="203" t="s">
        <v>208</v>
      </c>
      <c r="AU182" s="203" t="s">
        <v>92</v>
      </c>
      <c r="AV182" s="12" t="s">
        <v>92</v>
      </c>
      <c r="AW182" s="12" t="s">
        <v>4</v>
      </c>
      <c r="AX182" s="12" t="s">
        <v>80</v>
      </c>
      <c r="AY182" s="203" t="s">
        <v>196</v>
      </c>
    </row>
    <row r="183" spans="2:51" s="12" customFormat="1" ht="11.25">
      <c r="B183" s="195"/>
      <c r="D183" s="196" t="s">
        <v>208</v>
      </c>
      <c r="E183" s="203" t="s">
        <v>1</v>
      </c>
      <c r="F183" s="197" t="s">
        <v>353</v>
      </c>
      <c r="H183" s="198">
        <v>1</v>
      </c>
      <c r="I183" s="199"/>
      <c r="J183" s="199"/>
      <c r="M183" s="195"/>
      <c r="N183" s="200"/>
      <c r="O183" s="201"/>
      <c r="P183" s="201"/>
      <c r="Q183" s="201"/>
      <c r="R183" s="201"/>
      <c r="S183" s="201"/>
      <c r="T183" s="201"/>
      <c r="U183" s="201"/>
      <c r="V183" s="201"/>
      <c r="W183" s="201"/>
      <c r="X183" s="202"/>
      <c r="AT183" s="203" t="s">
        <v>208</v>
      </c>
      <c r="AU183" s="203" t="s">
        <v>92</v>
      </c>
      <c r="AV183" s="12" t="s">
        <v>92</v>
      </c>
      <c r="AW183" s="12" t="s">
        <v>4</v>
      </c>
      <c r="AX183" s="12" t="s">
        <v>80</v>
      </c>
      <c r="AY183" s="203" t="s">
        <v>196</v>
      </c>
    </row>
    <row r="184" spans="2:51" s="13" customFormat="1" ht="11.25">
      <c r="B184" s="219"/>
      <c r="D184" s="196" t="s">
        <v>208</v>
      </c>
      <c r="E184" s="220" t="s">
        <v>1</v>
      </c>
      <c r="F184" s="221" t="s">
        <v>354</v>
      </c>
      <c r="H184" s="222">
        <v>2</v>
      </c>
      <c r="I184" s="223"/>
      <c r="J184" s="223"/>
      <c r="M184" s="219"/>
      <c r="N184" s="224"/>
      <c r="O184" s="225"/>
      <c r="P184" s="225"/>
      <c r="Q184" s="225"/>
      <c r="R184" s="225"/>
      <c r="S184" s="225"/>
      <c r="T184" s="225"/>
      <c r="U184" s="225"/>
      <c r="V184" s="225"/>
      <c r="W184" s="225"/>
      <c r="X184" s="226"/>
      <c r="AT184" s="220" t="s">
        <v>208</v>
      </c>
      <c r="AU184" s="220" t="s">
        <v>92</v>
      </c>
      <c r="AV184" s="13" t="s">
        <v>203</v>
      </c>
      <c r="AW184" s="13" t="s">
        <v>4</v>
      </c>
      <c r="AX184" s="13" t="s">
        <v>87</v>
      </c>
      <c r="AY184" s="220" t="s">
        <v>196</v>
      </c>
    </row>
    <row r="185" spans="2:65" s="1" customFormat="1" ht="24" customHeight="1">
      <c r="B185" s="151"/>
      <c r="C185" s="210" t="s">
        <v>355</v>
      </c>
      <c r="D185" s="210" t="s">
        <v>291</v>
      </c>
      <c r="E185" s="211" t="s">
        <v>356</v>
      </c>
      <c r="F185" s="212" t="s">
        <v>357</v>
      </c>
      <c r="G185" s="213" t="s">
        <v>248</v>
      </c>
      <c r="H185" s="214">
        <v>2</v>
      </c>
      <c r="I185" s="215"/>
      <c r="J185" s="216"/>
      <c r="K185" s="214">
        <f>ROUND(P185*H185,3)</f>
        <v>0</v>
      </c>
      <c r="L185" s="212" t="s">
        <v>1</v>
      </c>
      <c r="M185" s="217"/>
      <c r="N185" s="218" t="s">
        <v>1</v>
      </c>
      <c r="O185" s="189" t="s">
        <v>44</v>
      </c>
      <c r="P185" s="190">
        <f>I185+J185</f>
        <v>0</v>
      </c>
      <c r="Q185" s="190">
        <f>ROUND(I185*H185,3)</f>
        <v>0</v>
      </c>
      <c r="R185" s="190">
        <f>ROUND(J185*H185,3)</f>
        <v>0</v>
      </c>
      <c r="S185" s="54"/>
      <c r="T185" s="191">
        <f>S185*H185</f>
        <v>0</v>
      </c>
      <c r="U185" s="191">
        <v>0</v>
      </c>
      <c r="V185" s="191">
        <f>U185*H185</f>
        <v>0</v>
      </c>
      <c r="W185" s="191">
        <v>0</v>
      </c>
      <c r="X185" s="192">
        <f>W185*H185</f>
        <v>0</v>
      </c>
      <c r="AR185" s="193" t="s">
        <v>294</v>
      </c>
      <c r="AT185" s="193" t="s">
        <v>291</v>
      </c>
      <c r="AU185" s="193" t="s">
        <v>92</v>
      </c>
      <c r="AY185" s="15" t="s">
        <v>196</v>
      </c>
      <c r="BE185" s="100">
        <f>IF(O185="základná",K185,0)</f>
        <v>0</v>
      </c>
      <c r="BF185" s="100">
        <f>IF(O185="znížená",K185,0)</f>
        <v>0</v>
      </c>
      <c r="BG185" s="100">
        <f>IF(O185="zákl. prenesená",K185,0)</f>
        <v>0</v>
      </c>
      <c r="BH185" s="100">
        <f>IF(O185="zníž. prenesená",K185,0)</f>
        <v>0</v>
      </c>
      <c r="BI185" s="100">
        <f>IF(O185="nulová",K185,0)</f>
        <v>0</v>
      </c>
      <c r="BJ185" s="15" t="s">
        <v>92</v>
      </c>
      <c r="BK185" s="194">
        <f>ROUND(P185*H185,3)</f>
        <v>0</v>
      </c>
      <c r="BL185" s="15" t="s">
        <v>226</v>
      </c>
      <c r="BM185" s="193" t="s">
        <v>358</v>
      </c>
    </row>
    <row r="186" spans="2:65" s="1" customFormat="1" ht="24" customHeight="1">
      <c r="B186" s="151"/>
      <c r="C186" s="182" t="s">
        <v>359</v>
      </c>
      <c r="D186" s="182" t="s">
        <v>199</v>
      </c>
      <c r="E186" s="183" t="s">
        <v>360</v>
      </c>
      <c r="F186" s="184" t="s">
        <v>361</v>
      </c>
      <c r="G186" s="185" t="s">
        <v>340</v>
      </c>
      <c r="H186" s="187"/>
      <c r="I186" s="187"/>
      <c r="J186" s="187"/>
      <c r="K186" s="186">
        <f>ROUND(P186*H186,3)</f>
        <v>0</v>
      </c>
      <c r="L186" s="184" t="s">
        <v>1</v>
      </c>
      <c r="M186" s="32"/>
      <c r="N186" s="188" t="s">
        <v>1</v>
      </c>
      <c r="O186" s="189" t="s">
        <v>44</v>
      </c>
      <c r="P186" s="190">
        <f>I186+J186</f>
        <v>0</v>
      </c>
      <c r="Q186" s="190">
        <f>ROUND(I186*H186,3)</f>
        <v>0</v>
      </c>
      <c r="R186" s="190">
        <f>ROUND(J186*H186,3)</f>
        <v>0</v>
      </c>
      <c r="S186" s="54"/>
      <c r="T186" s="191">
        <f>S186*H186</f>
        <v>0</v>
      </c>
      <c r="U186" s="191">
        <v>0</v>
      </c>
      <c r="V186" s="191">
        <f>U186*H186</f>
        <v>0</v>
      </c>
      <c r="W186" s="191">
        <v>0</v>
      </c>
      <c r="X186" s="192">
        <f>W186*H186</f>
        <v>0</v>
      </c>
      <c r="AR186" s="193" t="s">
        <v>226</v>
      </c>
      <c r="AT186" s="193" t="s">
        <v>199</v>
      </c>
      <c r="AU186" s="193" t="s">
        <v>92</v>
      </c>
      <c r="AY186" s="15" t="s">
        <v>196</v>
      </c>
      <c r="BE186" s="100">
        <f>IF(O186="základná",K186,0)</f>
        <v>0</v>
      </c>
      <c r="BF186" s="100">
        <f>IF(O186="znížená",K186,0)</f>
        <v>0</v>
      </c>
      <c r="BG186" s="100">
        <f>IF(O186="zákl. prenesená",K186,0)</f>
        <v>0</v>
      </c>
      <c r="BH186" s="100">
        <f>IF(O186="zníž. prenesená",K186,0)</f>
        <v>0</v>
      </c>
      <c r="BI186" s="100">
        <f>IF(O186="nulová",K186,0)</f>
        <v>0</v>
      </c>
      <c r="BJ186" s="15" t="s">
        <v>92</v>
      </c>
      <c r="BK186" s="194">
        <f>ROUND(P186*H186,3)</f>
        <v>0</v>
      </c>
      <c r="BL186" s="15" t="s">
        <v>226</v>
      </c>
      <c r="BM186" s="193" t="s">
        <v>362</v>
      </c>
    </row>
    <row r="187" spans="2:63" s="11" customFormat="1" ht="22.5" customHeight="1">
      <c r="B187" s="168"/>
      <c r="D187" s="169" t="s">
        <v>79</v>
      </c>
      <c r="E187" s="180" t="s">
        <v>220</v>
      </c>
      <c r="F187" s="180" t="s">
        <v>221</v>
      </c>
      <c r="I187" s="171"/>
      <c r="J187" s="171"/>
      <c r="K187" s="181">
        <f>BK187</f>
        <v>0</v>
      </c>
      <c r="M187" s="168"/>
      <c r="N187" s="173"/>
      <c r="O187" s="174"/>
      <c r="P187" s="174"/>
      <c r="Q187" s="175">
        <f>SUM(Q188:Q201)</f>
        <v>0</v>
      </c>
      <c r="R187" s="175">
        <f>SUM(R188:R201)</f>
        <v>0</v>
      </c>
      <c r="S187" s="174"/>
      <c r="T187" s="176">
        <f>SUM(T188:T201)</f>
        <v>0</v>
      </c>
      <c r="U187" s="174"/>
      <c r="V187" s="176">
        <f>SUM(V188:V201)</f>
        <v>1.2179980000000001</v>
      </c>
      <c r="W187" s="174"/>
      <c r="X187" s="177">
        <f>SUM(X188:X201)</f>
        <v>0</v>
      </c>
      <c r="AR187" s="169" t="s">
        <v>92</v>
      </c>
      <c r="AT187" s="178" t="s">
        <v>79</v>
      </c>
      <c r="AU187" s="178" t="s">
        <v>87</v>
      </c>
      <c r="AY187" s="169" t="s">
        <v>196</v>
      </c>
      <c r="BK187" s="179">
        <f>SUM(BK188:BK201)</f>
        <v>0</v>
      </c>
    </row>
    <row r="188" spans="2:65" s="1" customFormat="1" ht="16.5" customHeight="1">
      <c r="B188" s="151"/>
      <c r="C188" s="182" t="s">
        <v>8</v>
      </c>
      <c r="D188" s="182" t="s">
        <v>199</v>
      </c>
      <c r="E188" s="183" t="s">
        <v>363</v>
      </c>
      <c r="F188" s="184" t="s">
        <v>364</v>
      </c>
      <c r="G188" s="185" t="s">
        <v>225</v>
      </c>
      <c r="H188" s="186">
        <v>287.6</v>
      </c>
      <c r="I188" s="187"/>
      <c r="J188" s="187"/>
      <c r="K188" s="186">
        <f aca="true" t="shared" si="6" ref="K188:K196">ROUND(P188*H188,3)</f>
        <v>0</v>
      </c>
      <c r="L188" s="184" t="s">
        <v>249</v>
      </c>
      <c r="M188" s="32"/>
      <c r="N188" s="188" t="s">
        <v>1</v>
      </c>
      <c r="O188" s="189" t="s">
        <v>44</v>
      </c>
      <c r="P188" s="190">
        <f aca="true" t="shared" si="7" ref="P188:P196">I188+J188</f>
        <v>0</v>
      </c>
      <c r="Q188" s="190">
        <f aca="true" t="shared" si="8" ref="Q188:Q196">ROUND(I188*H188,3)</f>
        <v>0</v>
      </c>
      <c r="R188" s="190">
        <f aca="true" t="shared" si="9" ref="R188:R196">ROUND(J188*H188,3)</f>
        <v>0</v>
      </c>
      <c r="S188" s="54"/>
      <c r="T188" s="191">
        <f aca="true" t="shared" si="10" ref="T188:T196">S188*H188</f>
        <v>0</v>
      </c>
      <c r="U188" s="191">
        <v>0.00112</v>
      </c>
      <c r="V188" s="191">
        <f aca="true" t="shared" si="11" ref="V188:V196">U188*H188</f>
        <v>0.322112</v>
      </c>
      <c r="W188" s="191">
        <v>0</v>
      </c>
      <c r="X188" s="192">
        <f aca="true" t="shared" si="12" ref="X188:X196">W188*H188</f>
        <v>0</v>
      </c>
      <c r="AR188" s="193" t="s">
        <v>226</v>
      </c>
      <c r="AT188" s="193" t="s">
        <v>199</v>
      </c>
      <c r="AU188" s="193" t="s">
        <v>92</v>
      </c>
      <c r="AY188" s="15" t="s">
        <v>196</v>
      </c>
      <c r="BE188" s="100">
        <f aca="true" t="shared" si="13" ref="BE188:BE196">IF(O188="základná",K188,0)</f>
        <v>0</v>
      </c>
      <c r="BF188" s="100">
        <f aca="true" t="shared" si="14" ref="BF188:BF196">IF(O188="znížená",K188,0)</f>
        <v>0</v>
      </c>
      <c r="BG188" s="100">
        <f aca="true" t="shared" si="15" ref="BG188:BG196">IF(O188="zákl. prenesená",K188,0)</f>
        <v>0</v>
      </c>
      <c r="BH188" s="100">
        <f aca="true" t="shared" si="16" ref="BH188:BH196">IF(O188="zníž. prenesená",K188,0)</f>
        <v>0</v>
      </c>
      <c r="BI188" s="100">
        <f aca="true" t="shared" si="17" ref="BI188:BI196">IF(O188="nulová",K188,0)</f>
        <v>0</v>
      </c>
      <c r="BJ188" s="15" t="s">
        <v>92</v>
      </c>
      <c r="BK188" s="194">
        <f aca="true" t="shared" si="18" ref="BK188:BK196">ROUND(P188*H188,3)</f>
        <v>0</v>
      </c>
      <c r="BL188" s="15" t="s">
        <v>226</v>
      </c>
      <c r="BM188" s="193" t="s">
        <v>365</v>
      </c>
    </row>
    <row r="189" spans="2:65" s="1" customFormat="1" ht="16.5" customHeight="1">
      <c r="B189" s="151"/>
      <c r="C189" s="182" t="s">
        <v>366</v>
      </c>
      <c r="D189" s="182" t="s">
        <v>199</v>
      </c>
      <c r="E189" s="183" t="s">
        <v>367</v>
      </c>
      <c r="F189" s="184" t="s">
        <v>368</v>
      </c>
      <c r="G189" s="185" t="s">
        <v>225</v>
      </c>
      <c r="H189" s="186">
        <v>91.4</v>
      </c>
      <c r="I189" s="187"/>
      <c r="J189" s="187"/>
      <c r="K189" s="186">
        <f t="shared" si="6"/>
        <v>0</v>
      </c>
      <c r="L189" s="184" t="s">
        <v>249</v>
      </c>
      <c r="M189" s="32"/>
      <c r="N189" s="188" t="s">
        <v>1</v>
      </c>
      <c r="O189" s="189" t="s">
        <v>44</v>
      </c>
      <c r="P189" s="190">
        <f t="shared" si="7"/>
        <v>0</v>
      </c>
      <c r="Q189" s="190">
        <f t="shared" si="8"/>
        <v>0</v>
      </c>
      <c r="R189" s="190">
        <f t="shared" si="9"/>
        <v>0</v>
      </c>
      <c r="S189" s="54"/>
      <c r="T189" s="191">
        <f t="shared" si="10"/>
        <v>0</v>
      </c>
      <c r="U189" s="191">
        <v>0.00136</v>
      </c>
      <c r="V189" s="191">
        <f t="shared" si="11"/>
        <v>0.12430400000000001</v>
      </c>
      <c r="W189" s="191">
        <v>0</v>
      </c>
      <c r="X189" s="192">
        <f t="shared" si="12"/>
        <v>0</v>
      </c>
      <c r="AR189" s="193" t="s">
        <v>226</v>
      </c>
      <c r="AT189" s="193" t="s">
        <v>199</v>
      </c>
      <c r="AU189" s="193" t="s">
        <v>92</v>
      </c>
      <c r="AY189" s="15" t="s">
        <v>196</v>
      </c>
      <c r="BE189" s="100">
        <f t="shared" si="13"/>
        <v>0</v>
      </c>
      <c r="BF189" s="100">
        <f t="shared" si="14"/>
        <v>0</v>
      </c>
      <c r="BG189" s="100">
        <f t="shared" si="15"/>
        <v>0</v>
      </c>
      <c r="BH189" s="100">
        <f t="shared" si="16"/>
        <v>0</v>
      </c>
      <c r="BI189" s="100">
        <f t="shared" si="17"/>
        <v>0</v>
      </c>
      <c r="BJ189" s="15" t="s">
        <v>92</v>
      </c>
      <c r="BK189" s="194">
        <f t="shared" si="18"/>
        <v>0</v>
      </c>
      <c r="BL189" s="15" t="s">
        <v>226</v>
      </c>
      <c r="BM189" s="193" t="s">
        <v>369</v>
      </c>
    </row>
    <row r="190" spans="2:65" s="1" customFormat="1" ht="16.5" customHeight="1">
      <c r="B190" s="151"/>
      <c r="C190" s="182" t="s">
        <v>370</v>
      </c>
      <c r="D190" s="182" t="s">
        <v>199</v>
      </c>
      <c r="E190" s="183" t="s">
        <v>371</v>
      </c>
      <c r="F190" s="184" t="s">
        <v>372</v>
      </c>
      <c r="G190" s="185" t="s">
        <v>225</v>
      </c>
      <c r="H190" s="186">
        <v>87.6</v>
      </c>
      <c r="I190" s="187"/>
      <c r="J190" s="187"/>
      <c r="K190" s="186">
        <f t="shared" si="6"/>
        <v>0</v>
      </c>
      <c r="L190" s="184" t="s">
        <v>249</v>
      </c>
      <c r="M190" s="32"/>
      <c r="N190" s="188" t="s">
        <v>1</v>
      </c>
      <c r="O190" s="189" t="s">
        <v>44</v>
      </c>
      <c r="P190" s="190">
        <f t="shared" si="7"/>
        <v>0</v>
      </c>
      <c r="Q190" s="190">
        <f t="shared" si="8"/>
        <v>0</v>
      </c>
      <c r="R190" s="190">
        <f t="shared" si="9"/>
        <v>0</v>
      </c>
      <c r="S190" s="54"/>
      <c r="T190" s="191">
        <f t="shared" si="10"/>
        <v>0</v>
      </c>
      <c r="U190" s="191">
        <v>0.00148</v>
      </c>
      <c r="V190" s="191">
        <f t="shared" si="11"/>
        <v>0.12964799999999999</v>
      </c>
      <c r="W190" s="191">
        <v>0</v>
      </c>
      <c r="X190" s="192">
        <f t="shared" si="12"/>
        <v>0</v>
      </c>
      <c r="AR190" s="193" t="s">
        <v>226</v>
      </c>
      <c r="AT190" s="193" t="s">
        <v>199</v>
      </c>
      <c r="AU190" s="193" t="s">
        <v>92</v>
      </c>
      <c r="AY190" s="15" t="s">
        <v>196</v>
      </c>
      <c r="BE190" s="100">
        <f t="shared" si="13"/>
        <v>0</v>
      </c>
      <c r="BF190" s="100">
        <f t="shared" si="14"/>
        <v>0</v>
      </c>
      <c r="BG190" s="100">
        <f t="shared" si="15"/>
        <v>0</v>
      </c>
      <c r="BH190" s="100">
        <f t="shared" si="16"/>
        <v>0</v>
      </c>
      <c r="BI190" s="100">
        <f t="shared" si="17"/>
        <v>0</v>
      </c>
      <c r="BJ190" s="15" t="s">
        <v>92</v>
      </c>
      <c r="BK190" s="194">
        <f t="shared" si="18"/>
        <v>0</v>
      </c>
      <c r="BL190" s="15" t="s">
        <v>226</v>
      </c>
      <c r="BM190" s="193" t="s">
        <v>373</v>
      </c>
    </row>
    <row r="191" spans="2:65" s="1" customFormat="1" ht="16.5" customHeight="1">
      <c r="B191" s="151"/>
      <c r="C191" s="182" t="s">
        <v>374</v>
      </c>
      <c r="D191" s="182" t="s">
        <v>199</v>
      </c>
      <c r="E191" s="183" t="s">
        <v>375</v>
      </c>
      <c r="F191" s="184" t="s">
        <v>376</v>
      </c>
      <c r="G191" s="185" t="s">
        <v>225</v>
      </c>
      <c r="H191" s="186">
        <v>74.2</v>
      </c>
      <c r="I191" s="187"/>
      <c r="J191" s="187"/>
      <c r="K191" s="186">
        <f t="shared" si="6"/>
        <v>0</v>
      </c>
      <c r="L191" s="184" t="s">
        <v>249</v>
      </c>
      <c r="M191" s="32"/>
      <c r="N191" s="188" t="s">
        <v>1</v>
      </c>
      <c r="O191" s="189" t="s">
        <v>44</v>
      </c>
      <c r="P191" s="190">
        <f t="shared" si="7"/>
        <v>0</v>
      </c>
      <c r="Q191" s="190">
        <f t="shared" si="8"/>
        <v>0</v>
      </c>
      <c r="R191" s="190">
        <f t="shared" si="9"/>
        <v>0</v>
      </c>
      <c r="S191" s="54"/>
      <c r="T191" s="191">
        <f t="shared" si="10"/>
        <v>0</v>
      </c>
      <c r="U191" s="191">
        <v>0.00193</v>
      </c>
      <c r="V191" s="191">
        <f t="shared" si="11"/>
        <v>0.143206</v>
      </c>
      <c r="W191" s="191">
        <v>0</v>
      </c>
      <c r="X191" s="192">
        <f t="shared" si="12"/>
        <v>0</v>
      </c>
      <c r="AR191" s="193" t="s">
        <v>226</v>
      </c>
      <c r="AT191" s="193" t="s">
        <v>199</v>
      </c>
      <c r="AU191" s="193" t="s">
        <v>92</v>
      </c>
      <c r="AY191" s="15" t="s">
        <v>196</v>
      </c>
      <c r="BE191" s="100">
        <f t="shared" si="13"/>
        <v>0</v>
      </c>
      <c r="BF191" s="100">
        <f t="shared" si="14"/>
        <v>0</v>
      </c>
      <c r="BG191" s="100">
        <f t="shared" si="15"/>
        <v>0</v>
      </c>
      <c r="BH191" s="100">
        <f t="shared" si="16"/>
        <v>0</v>
      </c>
      <c r="BI191" s="100">
        <f t="shared" si="17"/>
        <v>0</v>
      </c>
      <c r="BJ191" s="15" t="s">
        <v>92</v>
      </c>
      <c r="BK191" s="194">
        <f t="shared" si="18"/>
        <v>0</v>
      </c>
      <c r="BL191" s="15" t="s">
        <v>226</v>
      </c>
      <c r="BM191" s="193" t="s">
        <v>377</v>
      </c>
    </row>
    <row r="192" spans="2:65" s="1" customFormat="1" ht="16.5" customHeight="1">
      <c r="B192" s="151"/>
      <c r="C192" s="182" t="s">
        <v>378</v>
      </c>
      <c r="D192" s="182" t="s">
        <v>199</v>
      </c>
      <c r="E192" s="183" t="s">
        <v>379</v>
      </c>
      <c r="F192" s="184" t="s">
        <v>380</v>
      </c>
      <c r="G192" s="185" t="s">
        <v>225</v>
      </c>
      <c r="H192" s="186">
        <v>82.4</v>
      </c>
      <c r="I192" s="187"/>
      <c r="J192" s="187"/>
      <c r="K192" s="186">
        <f t="shared" si="6"/>
        <v>0</v>
      </c>
      <c r="L192" s="184" t="s">
        <v>249</v>
      </c>
      <c r="M192" s="32"/>
      <c r="N192" s="188" t="s">
        <v>1</v>
      </c>
      <c r="O192" s="189" t="s">
        <v>44</v>
      </c>
      <c r="P192" s="190">
        <f t="shared" si="7"/>
        <v>0</v>
      </c>
      <c r="Q192" s="190">
        <f t="shared" si="8"/>
        <v>0</v>
      </c>
      <c r="R192" s="190">
        <f t="shared" si="9"/>
        <v>0</v>
      </c>
      <c r="S192" s="54"/>
      <c r="T192" s="191">
        <f t="shared" si="10"/>
        <v>0</v>
      </c>
      <c r="U192" s="191">
        <v>0.00165</v>
      </c>
      <c r="V192" s="191">
        <f t="shared" si="11"/>
        <v>0.13596</v>
      </c>
      <c r="W192" s="191">
        <v>0</v>
      </c>
      <c r="X192" s="192">
        <f t="shared" si="12"/>
        <v>0</v>
      </c>
      <c r="AR192" s="193" t="s">
        <v>226</v>
      </c>
      <c r="AT192" s="193" t="s">
        <v>199</v>
      </c>
      <c r="AU192" s="193" t="s">
        <v>92</v>
      </c>
      <c r="AY192" s="15" t="s">
        <v>196</v>
      </c>
      <c r="BE192" s="100">
        <f t="shared" si="13"/>
        <v>0</v>
      </c>
      <c r="BF192" s="100">
        <f t="shared" si="14"/>
        <v>0</v>
      </c>
      <c r="BG192" s="100">
        <f t="shared" si="15"/>
        <v>0</v>
      </c>
      <c r="BH192" s="100">
        <f t="shared" si="16"/>
        <v>0</v>
      </c>
      <c r="BI192" s="100">
        <f t="shared" si="17"/>
        <v>0</v>
      </c>
      <c r="BJ192" s="15" t="s">
        <v>92</v>
      </c>
      <c r="BK192" s="194">
        <f t="shared" si="18"/>
        <v>0</v>
      </c>
      <c r="BL192" s="15" t="s">
        <v>226</v>
      </c>
      <c r="BM192" s="193" t="s">
        <v>381</v>
      </c>
    </row>
    <row r="193" spans="2:65" s="1" customFormat="1" ht="16.5" customHeight="1">
      <c r="B193" s="151"/>
      <c r="C193" s="182" t="s">
        <v>382</v>
      </c>
      <c r="D193" s="182" t="s">
        <v>199</v>
      </c>
      <c r="E193" s="183" t="s">
        <v>383</v>
      </c>
      <c r="F193" s="184" t="s">
        <v>384</v>
      </c>
      <c r="G193" s="185" t="s">
        <v>225</v>
      </c>
      <c r="H193" s="186">
        <v>56</v>
      </c>
      <c r="I193" s="187"/>
      <c r="J193" s="187"/>
      <c r="K193" s="186">
        <f t="shared" si="6"/>
        <v>0</v>
      </c>
      <c r="L193" s="184" t="s">
        <v>249</v>
      </c>
      <c r="M193" s="32"/>
      <c r="N193" s="188" t="s">
        <v>1</v>
      </c>
      <c r="O193" s="189" t="s">
        <v>44</v>
      </c>
      <c r="P193" s="190">
        <f t="shared" si="7"/>
        <v>0</v>
      </c>
      <c r="Q193" s="190">
        <f t="shared" si="8"/>
        <v>0</v>
      </c>
      <c r="R193" s="190">
        <f t="shared" si="9"/>
        <v>0</v>
      </c>
      <c r="S193" s="54"/>
      <c r="T193" s="191">
        <f t="shared" si="10"/>
        <v>0</v>
      </c>
      <c r="U193" s="191">
        <v>0.00206</v>
      </c>
      <c r="V193" s="191">
        <f t="shared" si="11"/>
        <v>0.11536000000000002</v>
      </c>
      <c r="W193" s="191">
        <v>0</v>
      </c>
      <c r="X193" s="192">
        <f t="shared" si="12"/>
        <v>0</v>
      </c>
      <c r="AR193" s="193" t="s">
        <v>226</v>
      </c>
      <c r="AT193" s="193" t="s">
        <v>199</v>
      </c>
      <c r="AU193" s="193" t="s">
        <v>92</v>
      </c>
      <c r="AY193" s="15" t="s">
        <v>196</v>
      </c>
      <c r="BE193" s="100">
        <f t="shared" si="13"/>
        <v>0</v>
      </c>
      <c r="BF193" s="100">
        <f t="shared" si="14"/>
        <v>0</v>
      </c>
      <c r="BG193" s="100">
        <f t="shared" si="15"/>
        <v>0</v>
      </c>
      <c r="BH193" s="100">
        <f t="shared" si="16"/>
        <v>0</v>
      </c>
      <c r="BI193" s="100">
        <f t="shared" si="17"/>
        <v>0</v>
      </c>
      <c r="BJ193" s="15" t="s">
        <v>92</v>
      </c>
      <c r="BK193" s="194">
        <f t="shared" si="18"/>
        <v>0</v>
      </c>
      <c r="BL193" s="15" t="s">
        <v>226</v>
      </c>
      <c r="BM193" s="193" t="s">
        <v>385</v>
      </c>
    </row>
    <row r="194" spans="2:65" s="1" customFormat="1" ht="16.5" customHeight="1">
      <c r="B194" s="151"/>
      <c r="C194" s="182" t="s">
        <v>386</v>
      </c>
      <c r="D194" s="182" t="s">
        <v>199</v>
      </c>
      <c r="E194" s="183" t="s">
        <v>387</v>
      </c>
      <c r="F194" s="184" t="s">
        <v>388</v>
      </c>
      <c r="G194" s="185" t="s">
        <v>225</v>
      </c>
      <c r="H194" s="186">
        <v>46.4</v>
      </c>
      <c r="I194" s="187"/>
      <c r="J194" s="187"/>
      <c r="K194" s="186">
        <f t="shared" si="6"/>
        <v>0</v>
      </c>
      <c r="L194" s="184" t="s">
        <v>249</v>
      </c>
      <c r="M194" s="32"/>
      <c r="N194" s="188" t="s">
        <v>1</v>
      </c>
      <c r="O194" s="189" t="s">
        <v>44</v>
      </c>
      <c r="P194" s="190">
        <f t="shared" si="7"/>
        <v>0</v>
      </c>
      <c r="Q194" s="190">
        <f t="shared" si="8"/>
        <v>0</v>
      </c>
      <c r="R194" s="190">
        <f t="shared" si="9"/>
        <v>0</v>
      </c>
      <c r="S194" s="54"/>
      <c r="T194" s="191">
        <f t="shared" si="10"/>
        <v>0</v>
      </c>
      <c r="U194" s="191">
        <v>0.00266</v>
      </c>
      <c r="V194" s="191">
        <f t="shared" si="11"/>
        <v>0.12342399999999999</v>
      </c>
      <c r="W194" s="191">
        <v>0</v>
      </c>
      <c r="X194" s="192">
        <f t="shared" si="12"/>
        <v>0</v>
      </c>
      <c r="AR194" s="193" t="s">
        <v>226</v>
      </c>
      <c r="AT194" s="193" t="s">
        <v>199</v>
      </c>
      <c r="AU194" s="193" t="s">
        <v>92</v>
      </c>
      <c r="AY194" s="15" t="s">
        <v>196</v>
      </c>
      <c r="BE194" s="100">
        <f t="shared" si="13"/>
        <v>0</v>
      </c>
      <c r="BF194" s="100">
        <f t="shared" si="14"/>
        <v>0</v>
      </c>
      <c r="BG194" s="100">
        <f t="shared" si="15"/>
        <v>0</v>
      </c>
      <c r="BH194" s="100">
        <f t="shared" si="16"/>
        <v>0</v>
      </c>
      <c r="BI194" s="100">
        <f t="shared" si="17"/>
        <v>0</v>
      </c>
      <c r="BJ194" s="15" t="s">
        <v>92</v>
      </c>
      <c r="BK194" s="194">
        <f t="shared" si="18"/>
        <v>0</v>
      </c>
      <c r="BL194" s="15" t="s">
        <v>226</v>
      </c>
      <c r="BM194" s="193" t="s">
        <v>389</v>
      </c>
    </row>
    <row r="195" spans="2:65" s="1" customFormat="1" ht="16.5" customHeight="1">
      <c r="B195" s="151"/>
      <c r="C195" s="182" t="s">
        <v>390</v>
      </c>
      <c r="D195" s="182" t="s">
        <v>199</v>
      </c>
      <c r="E195" s="183" t="s">
        <v>391</v>
      </c>
      <c r="F195" s="184" t="s">
        <v>392</v>
      </c>
      <c r="G195" s="185" t="s">
        <v>225</v>
      </c>
      <c r="H195" s="186">
        <v>24.6</v>
      </c>
      <c r="I195" s="187"/>
      <c r="J195" s="187"/>
      <c r="K195" s="186">
        <f t="shared" si="6"/>
        <v>0</v>
      </c>
      <c r="L195" s="184" t="s">
        <v>249</v>
      </c>
      <c r="M195" s="32"/>
      <c r="N195" s="188" t="s">
        <v>1</v>
      </c>
      <c r="O195" s="189" t="s">
        <v>44</v>
      </c>
      <c r="P195" s="190">
        <f t="shared" si="7"/>
        <v>0</v>
      </c>
      <c r="Q195" s="190">
        <f t="shared" si="8"/>
        <v>0</v>
      </c>
      <c r="R195" s="190">
        <f t="shared" si="9"/>
        <v>0</v>
      </c>
      <c r="S195" s="54"/>
      <c r="T195" s="191">
        <f t="shared" si="10"/>
        <v>0</v>
      </c>
      <c r="U195" s="191">
        <v>0.00504</v>
      </c>
      <c r="V195" s="191">
        <f t="shared" si="11"/>
        <v>0.12398400000000001</v>
      </c>
      <c r="W195" s="191">
        <v>0</v>
      </c>
      <c r="X195" s="192">
        <f t="shared" si="12"/>
        <v>0</v>
      </c>
      <c r="AR195" s="193" t="s">
        <v>226</v>
      </c>
      <c r="AT195" s="193" t="s">
        <v>199</v>
      </c>
      <c r="AU195" s="193" t="s">
        <v>92</v>
      </c>
      <c r="AY195" s="15" t="s">
        <v>196</v>
      </c>
      <c r="BE195" s="100">
        <f t="shared" si="13"/>
        <v>0</v>
      </c>
      <c r="BF195" s="100">
        <f t="shared" si="14"/>
        <v>0</v>
      </c>
      <c r="BG195" s="100">
        <f t="shared" si="15"/>
        <v>0</v>
      </c>
      <c r="BH195" s="100">
        <f t="shared" si="16"/>
        <v>0</v>
      </c>
      <c r="BI195" s="100">
        <f t="shared" si="17"/>
        <v>0</v>
      </c>
      <c r="BJ195" s="15" t="s">
        <v>92</v>
      </c>
      <c r="BK195" s="194">
        <f t="shared" si="18"/>
        <v>0</v>
      </c>
      <c r="BL195" s="15" t="s">
        <v>226</v>
      </c>
      <c r="BM195" s="193" t="s">
        <v>393</v>
      </c>
    </row>
    <row r="196" spans="2:65" s="1" customFormat="1" ht="16.5" customHeight="1">
      <c r="B196" s="151"/>
      <c r="C196" s="182" t="s">
        <v>394</v>
      </c>
      <c r="D196" s="182" t="s">
        <v>199</v>
      </c>
      <c r="E196" s="183" t="s">
        <v>395</v>
      </c>
      <c r="F196" s="184" t="s">
        <v>396</v>
      </c>
      <c r="G196" s="185" t="s">
        <v>225</v>
      </c>
      <c r="H196" s="186">
        <v>623.2</v>
      </c>
      <c r="I196" s="187"/>
      <c r="J196" s="187"/>
      <c r="K196" s="186">
        <f t="shared" si="6"/>
        <v>0</v>
      </c>
      <c r="L196" s="184" t="s">
        <v>249</v>
      </c>
      <c r="M196" s="32"/>
      <c r="N196" s="188" t="s">
        <v>1</v>
      </c>
      <c r="O196" s="189" t="s">
        <v>44</v>
      </c>
      <c r="P196" s="190">
        <f t="shared" si="7"/>
        <v>0</v>
      </c>
      <c r="Q196" s="190">
        <f t="shared" si="8"/>
        <v>0</v>
      </c>
      <c r="R196" s="190">
        <f t="shared" si="9"/>
        <v>0</v>
      </c>
      <c r="S196" s="54"/>
      <c r="T196" s="191">
        <f t="shared" si="10"/>
        <v>0</v>
      </c>
      <c r="U196" s="191">
        <v>0</v>
      </c>
      <c r="V196" s="191">
        <f t="shared" si="11"/>
        <v>0</v>
      </c>
      <c r="W196" s="191">
        <v>0</v>
      </c>
      <c r="X196" s="192">
        <f t="shared" si="12"/>
        <v>0</v>
      </c>
      <c r="AR196" s="193" t="s">
        <v>226</v>
      </c>
      <c r="AT196" s="193" t="s">
        <v>199</v>
      </c>
      <c r="AU196" s="193" t="s">
        <v>92</v>
      </c>
      <c r="AY196" s="15" t="s">
        <v>196</v>
      </c>
      <c r="BE196" s="100">
        <f t="shared" si="13"/>
        <v>0</v>
      </c>
      <c r="BF196" s="100">
        <f t="shared" si="14"/>
        <v>0</v>
      </c>
      <c r="BG196" s="100">
        <f t="shared" si="15"/>
        <v>0</v>
      </c>
      <c r="BH196" s="100">
        <f t="shared" si="16"/>
        <v>0</v>
      </c>
      <c r="BI196" s="100">
        <f t="shared" si="17"/>
        <v>0</v>
      </c>
      <c r="BJ196" s="15" t="s">
        <v>92</v>
      </c>
      <c r="BK196" s="194">
        <f t="shared" si="18"/>
        <v>0</v>
      </c>
      <c r="BL196" s="15" t="s">
        <v>226</v>
      </c>
      <c r="BM196" s="193" t="s">
        <v>397</v>
      </c>
    </row>
    <row r="197" spans="2:51" s="12" customFormat="1" ht="11.25">
      <c r="B197" s="195"/>
      <c r="D197" s="196" t="s">
        <v>208</v>
      </c>
      <c r="E197" s="203" t="s">
        <v>1</v>
      </c>
      <c r="F197" s="197" t="s">
        <v>398</v>
      </c>
      <c r="H197" s="198">
        <v>623.2</v>
      </c>
      <c r="I197" s="199"/>
      <c r="J197" s="199"/>
      <c r="M197" s="195"/>
      <c r="N197" s="200"/>
      <c r="O197" s="201"/>
      <c r="P197" s="201"/>
      <c r="Q197" s="201"/>
      <c r="R197" s="201"/>
      <c r="S197" s="201"/>
      <c r="T197" s="201"/>
      <c r="U197" s="201"/>
      <c r="V197" s="201"/>
      <c r="W197" s="201"/>
      <c r="X197" s="202"/>
      <c r="AT197" s="203" t="s">
        <v>208</v>
      </c>
      <c r="AU197" s="203" t="s">
        <v>92</v>
      </c>
      <c r="AV197" s="12" t="s">
        <v>92</v>
      </c>
      <c r="AW197" s="12" t="s">
        <v>4</v>
      </c>
      <c r="AX197" s="12" t="s">
        <v>87</v>
      </c>
      <c r="AY197" s="203" t="s">
        <v>196</v>
      </c>
    </row>
    <row r="198" spans="2:65" s="1" customFormat="1" ht="16.5" customHeight="1">
      <c r="B198" s="151"/>
      <c r="C198" s="182" t="s">
        <v>399</v>
      </c>
      <c r="D198" s="182" t="s">
        <v>199</v>
      </c>
      <c r="E198" s="183" t="s">
        <v>400</v>
      </c>
      <c r="F198" s="184" t="s">
        <v>401</v>
      </c>
      <c r="G198" s="185" t="s">
        <v>225</v>
      </c>
      <c r="H198" s="186">
        <v>127</v>
      </c>
      <c r="I198" s="187"/>
      <c r="J198" s="187"/>
      <c r="K198" s="186">
        <f>ROUND(P198*H198,3)</f>
        <v>0</v>
      </c>
      <c r="L198" s="184" t="s">
        <v>249</v>
      </c>
      <c r="M198" s="32"/>
      <c r="N198" s="188" t="s">
        <v>1</v>
      </c>
      <c r="O198" s="189" t="s">
        <v>44</v>
      </c>
      <c r="P198" s="190">
        <f>I198+J198</f>
        <v>0</v>
      </c>
      <c r="Q198" s="190">
        <f>ROUND(I198*H198,3)</f>
        <v>0</v>
      </c>
      <c r="R198" s="190">
        <f>ROUND(J198*H198,3)</f>
        <v>0</v>
      </c>
      <c r="S198" s="54"/>
      <c r="T198" s="191">
        <f>S198*H198</f>
        <v>0</v>
      </c>
      <c r="U198" s="191">
        <v>0</v>
      </c>
      <c r="V198" s="191">
        <f>U198*H198</f>
        <v>0</v>
      </c>
      <c r="W198" s="191">
        <v>0</v>
      </c>
      <c r="X198" s="192">
        <f>W198*H198</f>
        <v>0</v>
      </c>
      <c r="AR198" s="193" t="s">
        <v>226</v>
      </c>
      <c r="AT198" s="193" t="s">
        <v>199</v>
      </c>
      <c r="AU198" s="193" t="s">
        <v>92</v>
      </c>
      <c r="AY198" s="15" t="s">
        <v>196</v>
      </c>
      <c r="BE198" s="100">
        <f>IF(O198="základná",K198,0)</f>
        <v>0</v>
      </c>
      <c r="BF198" s="100">
        <f>IF(O198="znížená",K198,0)</f>
        <v>0</v>
      </c>
      <c r="BG198" s="100">
        <f>IF(O198="zákl. prenesená",K198,0)</f>
        <v>0</v>
      </c>
      <c r="BH198" s="100">
        <f>IF(O198="zníž. prenesená",K198,0)</f>
        <v>0</v>
      </c>
      <c r="BI198" s="100">
        <f>IF(O198="nulová",K198,0)</f>
        <v>0</v>
      </c>
      <c r="BJ198" s="15" t="s">
        <v>92</v>
      </c>
      <c r="BK198" s="194">
        <f>ROUND(P198*H198,3)</f>
        <v>0</v>
      </c>
      <c r="BL198" s="15" t="s">
        <v>226</v>
      </c>
      <c r="BM198" s="193" t="s">
        <v>402</v>
      </c>
    </row>
    <row r="199" spans="2:51" s="12" customFormat="1" ht="11.25">
      <c r="B199" s="195"/>
      <c r="D199" s="196" t="s">
        <v>208</v>
      </c>
      <c r="E199" s="203" t="s">
        <v>1</v>
      </c>
      <c r="F199" s="197" t="s">
        <v>403</v>
      </c>
      <c r="H199" s="198">
        <v>127</v>
      </c>
      <c r="I199" s="199"/>
      <c r="J199" s="199"/>
      <c r="M199" s="195"/>
      <c r="N199" s="200"/>
      <c r="O199" s="201"/>
      <c r="P199" s="201"/>
      <c r="Q199" s="201"/>
      <c r="R199" s="201"/>
      <c r="S199" s="201"/>
      <c r="T199" s="201"/>
      <c r="U199" s="201"/>
      <c r="V199" s="201"/>
      <c r="W199" s="201"/>
      <c r="X199" s="202"/>
      <c r="AT199" s="203" t="s">
        <v>208</v>
      </c>
      <c r="AU199" s="203" t="s">
        <v>92</v>
      </c>
      <c r="AV199" s="12" t="s">
        <v>92</v>
      </c>
      <c r="AW199" s="12" t="s">
        <v>4</v>
      </c>
      <c r="AX199" s="12" t="s">
        <v>87</v>
      </c>
      <c r="AY199" s="203" t="s">
        <v>196</v>
      </c>
    </row>
    <row r="200" spans="2:65" s="1" customFormat="1" ht="16.5" customHeight="1">
      <c r="B200" s="151"/>
      <c r="C200" s="182" t="s">
        <v>404</v>
      </c>
      <c r="D200" s="182" t="s">
        <v>199</v>
      </c>
      <c r="E200" s="183" t="s">
        <v>405</v>
      </c>
      <c r="F200" s="184" t="s">
        <v>406</v>
      </c>
      <c r="G200" s="185" t="s">
        <v>225</v>
      </c>
      <c r="H200" s="186">
        <v>750.2</v>
      </c>
      <c r="I200" s="187"/>
      <c r="J200" s="187"/>
      <c r="K200" s="186">
        <f>ROUND(P200*H200,3)</f>
        <v>0</v>
      </c>
      <c r="L200" s="184" t="s">
        <v>249</v>
      </c>
      <c r="M200" s="32"/>
      <c r="N200" s="188" t="s">
        <v>1</v>
      </c>
      <c r="O200" s="189" t="s">
        <v>44</v>
      </c>
      <c r="P200" s="190">
        <f>I200+J200</f>
        <v>0</v>
      </c>
      <c r="Q200" s="190">
        <f>ROUND(I200*H200,3)</f>
        <v>0</v>
      </c>
      <c r="R200" s="190">
        <f>ROUND(J200*H200,3)</f>
        <v>0</v>
      </c>
      <c r="S200" s="54"/>
      <c r="T200" s="191">
        <f>S200*H200</f>
        <v>0</v>
      </c>
      <c r="U200" s="191">
        <v>0</v>
      </c>
      <c r="V200" s="191">
        <f>U200*H200</f>
        <v>0</v>
      </c>
      <c r="W200" s="191">
        <v>0</v>
      </c>
      <c r="X200" s="192">
        <f>W200*H200</f>
        <v>0</v>
      </c>
      <c r="AR200" s="193" t="s">
        <v>226</v>
      </c>
      <c r="AT200" s="193" t="s">
        <v>199</v>
      </c>
      <c r="AU200" s="193" t="s">
        <v>92</v>
      </c>
      <c r="AY200" s="15" t="s">
        <v>196</v>
      </c>
      <c r="BE200" s="100">
        <f>IF(O200="základná",K200,0)</f>
        <v>0</v>
      </c>
      <c r="BF200" s="100">
        <f>IF(O200="znížená",K200,0)</f>
        <v>0</v>
      </c>
      <c r="BG200" s="100">
        <f>IF(O200="zákl. prenesená",K200,0)</f>
        <v>0</v>
      </c>
      <c r="BH200" s="100">
        <f>IF(O200="zníž. prenesená",K200,0)</f>
        <v>0</v>
      </c>
      <c r="BI200" s="100">
        <f>IF(O200="nulová",K200,0)</f>
        <v>0</v>
      </c>
      <c r="BJ200" s="15" t="s">
        <v>92</v>
      </c>
      <c r="BK200" s="194">
        <f>ROUND(P200*H200,3)</f>
        <v>0</v>
      </c>
      <c r="BL200" s="15" t="s">
        <v>226</v>
      </c>
      <c r="BM200" s="193" t="s">
        <v>407</v>
      </c>
    </row>
    <row r="201" spans="2:65" s="1" customFormat="1" ht="24" customHeight="1">
      <c r="B201" s="151"/>
      <c r="C201" s="182" t="s">
        <v>408</v>
      </c>
      <c r="D201" s="182" t="s">
        <v>199</v>
      </c>
      <c r="E201" s="183" t="s">
        <v>409</v>
      </c>
      <c r="F201" s="184" t="s">
        <v>410</v>
      </c>
      <c r="G201" s="185" t="s">
        <v>340</v>
      </c>
      <c r="H201" s="187"/>
      <c r="I201" s="187"/>
      <c r="J201" s="187"/>
      <c r="K201" s="186">
        <f>ROUND(P201*H201,3)</f>
        <v>0</v>
      </c>
      <c r="L201" s="184" t="s">
        <v>249</v>
      </c>
      <c r="M201" s="32"/>
      <c r="N201" s="188" t="s">
        <v>1</v>
      </c>
      <c r="O201" s="189" t="s">
        <v>44</v>
      </c>
      <c r="P201" s="190">
        <f>I201+J201</f>
        <v>0</v>
      </c>
      <c r="Q201" s="190">
        <f>ROUND(I201*H201,3)</f>
        <v>0</v>
      </c>
      <c r="R201" s="190">
        <f>ROUND(J201*H201,3)</f>
        <v>0</v>
      </c>
      <c r="S201" s="54"/>
      <c r="T201" s="191">
        <f>S201*H201</f>
        <v>0</v>
      </c>
      <c r="U201" s="191">
        <v>0</v>
      </c>
      <c r="V201" s="191">
        <f>U201*H201</f>
        <v>0</v>
      </c>
      <c r="W201" s="191">
        <v>0</v>
      </c>
      <c r="X201" s="192">
        <f>W201*H201</f>
        <v>0</v>
      </c>
      <c r="AR201" s="193" t="s">
        <v>226</v>
      </c>
      <c r="AT201" s="193" t="s">
        <v>199</v>
      </c>
      <c r="AU201" s="193" t="s">
        <v>92</v>
      </c>
      <c r="AY201" s="15" t="s">
        <v>196</v>
      </c>
      <c r="BE201" s="100">
        <f>IF(O201="základná",K201,0)</f>
        <v>0</v>
      </c>
      <c r="BF201" s="100">
        <f>IF(O201="znížená",K201,0)</f>
        <v>0</v>
      </c>
      <c r="BG201" s="100">
        <f>IF(O201="zákl. prenesená",K201,0)</f>
        <v>0</v>
      </c>
      <c r="BH201" s="100">
        <f>IF(O201="zníž. prenesená",K201,0)</f>
        <v>0</v>
      </c>
      <c r="BI201" s="100">
        <f>IF(O201="nulová",K201,0)</f>
        <v>0</v>
      </c>
      <c r="BJ201" s="15" t="s">
        <v>92</v>
      </c>
      <c r="BK201" s="194">
        <f>ROUND(P201*H201,3)</f>
        <v>0</v>
      </c>
      <c r="BL201" s="15" t="s">
        <v>226</v>
      </c>
      <c r="BM201" s="193" t="s">
        <v>411</v>
      </c>
    </row>
    <row r="202" spans="2:63" s="11" customFormat="1" ht="22.5" customHeight="1">
      <c r="B202" s="168"/>
      <c r="D202" s="169" t="s">
        <v>79</v>
      </c>
      <c r="E202" s="180" t="s">
        <v>243</v>
      </c>
      <c r="F202" s="180" t="s">
        <v>244</v>
      </c>
      <c r="I202" s="171"/>
      <c r="J202" s="171"/>
      <c r="K202" s="181">
        <f>BK202</f>
        <v>0</v>
      </c>
      <c r="M202" s="168"/>
      <c r="N202" s="173"/>
      <c r="O202" s="174"/>
      <c r="P202" s="174"/>
      <c r="Q202" s="175">
        <f>SUM(Q203:Q214)</f>
        <v>0</v>
      </c>
      <c r="R202" s="175">
        <f>SUM(R203:R214)</f>
        <v>0</v>
      </c>
      <c r="S202" s="174"/>
      <c r="T202" s="176">
        <f>SUM(T203:T214)</f>
        <v>0</v>
      </c>
      <c r="U202" s="174"/>
      <c r="V202" s="176">
        <f>SUM(V203:V214)</f>
        <v>0.04586</v>
      </c>
      <c r="W202" s="174"/>
      <c r="X202" s="177">
        <f>SUM(X203:X214)</f>
        <v>0</v>
      </c>
      <c r="AR202" s="169" t="s">
        <v>92</v>
      </c>
      <c r="AT202" s="178" t="s">
        <v>79</v>
      </c>
      <c r="AU202" s="178" t="s">
        <v>87</v>
      </c>
      <c r="AY202" s="169" t="s">
        <v>196</v>
      </c>
      <c r="BK202" s="179">
        <f>SUM(BK203:BK214)</f>
        <v>0</v>
      </c>
    </row>
    <row r="203" spans="2:65" s="1" customFormat="1" ht="16.5" customHeight="1">
      <c r="B203" s="151"/>
      <c r="C203" s="182" t="s">
        <v>294</v>
      </c>
      <c r="D203" s="182" t="s">
        <v>199</v>
      </c>
      <c r="E203" s="183" t="s">
        <v>412</v>
      </c>
      <c r="F203" s="184" t="s">
        <v>413</v>
      </c>
      <c r="G203" s="185" t="s">
        <v>248</v>
      </c>
      <c r="H203" s="186">
        <v>128</v>
      </c>
      <c r="I203" s="187"/>
      <c r="J203" s="187"/>
      <c r="K203" s="186">
        <f aca="true" t="shared" si="19" ref="K203:K214">ROUND(P203*H203,3)</f>
        <v>0</v>
      </c>
      <c r="L203" s="184" t="s">
        <v>249</v>
      </c>
      <c r="M203" s="32"/>
      <c r="N203" s="188" t="s">
        <v>1</v>
      </c>
      <c r="O203" s="189" t="s">
        <v>44</v>
      </c>
      <c r="P203" s="190">
        <f aca="true" t="shared" si="20" ref="P203:P214">I203+J203</f>
        <v>0</v>
      </c>
      <c r="Q203" s="190">
        <f aca="true" t="shared" si="21" ref="Q203:Q214">ROUND(I203*H203,3)</f>
        <v>0</v>
      </c>
      <c r="R203" s="190">
        <f aca="true" t="shared" si="22" ref="R203:R214">ROUND(J203*H203,3)</f>
        <v>0</v>
      </c>
      <c r="S203" s="54"/>
      <c r="T203" s="191">
        <f aca="true" t="shared" si="23" ref="T203:T214">S203*H203</f>
        <v>0</v>
      </c>
      <c r="U203" s="191">
        <v>2E-05</v>
      </c>
      <c r="V203" s="191">
        <f aca="true" t="shared" si="24" ref="V203:V214">U203*H203</f>
        <v>0.00256</v>
      </c>
      <c r="W203" s="191">
        <v>0</v>
      </c>
      <c r="X203" s="192">
        <f aca="true" t="shared" si="25" ref="X203:X214">W203*H203</f>
        <v>0</v>
      </c>
      <c r="AR203" s="193" t="s">
        <v>226</v>
      </c>
      <c r="AT203" s="193" t="s">
        <v>199</v>
      </c>
      <c r="AU203" s="193" t="s">
        <v>92</v>
      </c>
      <c r="AY203" s="15" t="s">
        <v>196</v>
      </c>
      <c r="BE203" s="100">
        <f aca="true" t="shared" si="26" ref="BE203:BE214">IF(O203="základná",K203,0)</f>
        <v>0</v>
      </c>
      <c r="BF203" s="100">
        <f aca="true" t="shared" si="27" ref="BF203:BF214">IF(O203="znížená",K203,0)</f>
        <v>0</v>
      </c>
      <c r="BG203" s="100">
        <f aca="true" t="shared" si="28" ref="BG203:BG214">IF(O203="zákl. prenesená",K203,0)</f>
        <v>0</v>
      </c>
      <c r="BH203" s="100">
        <f aca="true" t="shared" si="29" ref="BH203:BH214">IF(O203="zníž. prenesená",K203,0)</f>
        <v>0</v>
      </c>
      <c r="BI203" s="100">
        <f aca="true" t="shared" si="30" ref="BI203:BI214">IF(O203="nulová",K203,0)</f>
        <v>0</v>
      </c>
      <c r="BJ203" s="15" t="s">
        <v>92</v>
      </c>
      <c r="BK203" s="194">
        <f aca="true" t="shared" si="31" ref="BK203:BK214">ROUND(P203*H203,3)</f>
        <v>0</v>
      </c>
      <c r="BL203" s="15" t="s">
        <v>226</v>
      </c>
      <c r="BM203" s="193" t="s">
        <v>414</v>
      </c>
    </row>
    <row r="204" spans="2:65" s="1" customFormat="1" ht="60" customHeight="1">
      <c r="B204" s="151"/>
      <c r="C204" s="210" t="s">
        <v>415</v>
      </c>
      <c r="D204" s="210" t="s">
        <v>291</v>
      </c>
      <c r="E204" s="211" t="s">
        <v>416</v>
      </c>
      <c r="F204" s="212" t="s">
        <v>417</v>
      </c>
      <c r="G204" s="213" t="s">
        <v>248</v>
      </c>
      <c r="H204" s="214">
        <v>64</v>
      </c>
      <c r="I204" s="215"/>
      <c r="J204" s="216"/>
      <c r="K204" s="214">
        <f t="shared" si="19"/>
        <v>0</v>
      </c>
      <c r="L204" s="212" t="s">
        <v>1</v>
      </c>
      <c r="M204" s="217"/>
      <c r="N204" s="218" t="s">
        <v>1</v>
      </c>
      <c r="O204" s="189" t="s">
        <v>44</v>
      </c>
      <c r="P204" s="190">
        <f t="shared" si="20"/>
        <v>0</v>
      </c>
      <c r="Q204" s="190">
        <f t="shared" si="21"/>
        <v>0</v>
      </c>
      <c r="R204" s="190">
        <f t="shared" si="22"/>
        <v>0</v>
      </c>
      <c r="S204" s="54"/>
      <c r="T204" s="191">
        <f t="shared" si="23"/>
        <v>0</v>
      </c>
      <c r="U204" s="191">
        <v>0.00024</v>
      </c>
      <c r="V204" s="191">
        <f t="shared" si="24"/>
        <v>0.01536</v>
      </c>
      <c r="W204" s="191">
        <v>0</v>
      </c>
      <c r="X204" s="192">
        <f t="shared" si="25"/>
        <v>0</v>
      </c>
      <c r="AR204" s="193" t="s">
        <v>294</v>
      </c>
      <c r="AT204" s="193" t="s">
        <v>291</v>
      </c>
      <c r="AU204" s="193" t="s">
        <v>92</v>
      </c>
      <c r="AY204" s="15" t="s">
        <v>196</v>
      </c>
      <c r="BE204" s="100">
        <f t="shared" si="26"/>
        <v>0</v>
      </c>
      <c r="BF204" s="100">
        <f t="shared" si="27"/>
        <v>0</v>
      </c>
      <c r="BG204" s="100">
        <f t="shared" si="28"/>
        <v>0</v>
      </c>
      <c r="BH204" s="100">
        <f t="shared" si="29"/>
        <v>0</v>
      </c>
      <c r="BI204" s="100">
        <f t="shared" si="30"/>
        <v>0</v>
      </c>
      <c r="BJ204" s="15" t="s">
        <v>92</v>
      </c>
      <c r="BK204" s="194">
        <f t="shared" si="31"/>
        <v>0</v>
      </c>
      <c r="BL204" s="15" t="s">
        <v>226</v>
      </c>
      <c r="BM204" s="193" t="s">
        <v>418</v>
      </c>
    </row>
    <row r="205" spans="2:65" s="1" customFormat="1" ht="48" customHeight="1">
      <c r="B205" s="151"/>
      <c r="C205" s="210" t="s">
        <v>419</v>
      </c>
      <c r="D205" s="210" t="s">
        <v>291</v>
      </c>
      <c r="E205" s="211" t="s">
        <v>420</v>
      </c>
      <c r="F205" s="212" t="s">
        <v>421</v>
      </c>
      <c r="G205" s="213" t="s">
        <v>248</v>
      </c>
      <c r="H205" s="214">
        <v>14</v>
      </c>
      <c r="I205" s="215"/>
      <c r="J205" s="216"/>
      <c r="K205" s="214">
        <f t="shared" si="19"/>
        <v>0</v>
      </c>
      <c r="L205" s="212" t="s">
        <v>1</v>
      </c>
      <c r="M205" s="217"/>
      <c r="N205" s="218" t="s">
        <v>1</v>
      </c>
      <c r="O205" s="189" t="s">
        <v>44</v>
      </c>
      <c r="P205" s="190">
        <f t="shared" si="20"/>
        <v>0</v>
      </c>
      <c r="Q205" s="190">
        <f t="shared" si="21"/>
        <v>0</v>
      </c>
      <c r="R205" s="190">
        <f t="shared" si="22"/>
        <v>0</v>
      </c>
      <c r="S205" s="54"/>
      <c r="T205" s="191">
        <f t="shared" si="23"/>
        <v>0</v>
      </c>
      <c r="U205" s="191">
        <v>0.00021</v>
      </c>
      <c r="V205" s="191">
        <f t="shared" si="24"/>
        <v>0.00294</v>
      </c>
      <c r="W205" s="191">
        <v>0</v>
      </c>
      <c r="X205" s="192">
        <f t="shared" si="25"/>
        <v>0</v>
      </c>
      <c r="AR205" s="193" t="s">
        <v>294</v>
      </c>
      <c r="AT205" s="193" t="s">
        <v>291</v>
      </c>
      <c r="AU205" s="193" t="s">
        <v>92</v>
      </c>
      <c r="AY205" s="15" t="s">
        <v>196</v>
      </c>
      <c r="BE205" s="100">
        <f t="shared" si="26"/>
        <v>0</v>
      </c>
      <c r="BF205" s="100">
        <f t="shared" si="27"/>
        <v>0</v>
      </c>
      <c r="BG205" s="100">
        <f t="shared" si="28"/>
        <v>0</v>
      </c>
      <c r="BH205" s="100">
        <f t="shared" si="29"/>
        <v>0</v>
      </c>
      <c r="BI205" s="100">
        <f t="shared" si="30"/>
        <v>0</v>
      </c>
      <c r="BJ205" s="15" t="s">
        <v>92</v>
      </c>
      <c r="BK205" s="194">
        <f t="shared" si="31"/>
        <v>0</v>
      </c>
      <c r="BL205" s="15" t="s">
        <v>226</v>
      </c>
      <c r="BM205" s="193" t="s">
        <v>422</v>
      </c>
    </row>
    <row r="206" spans="2:65" s="1" customFormat="1" ht="60" customHeight="1">
      <c r="B206" s="151"/>
      <c r="C206" s="210" t="s">
        <v>423</v>
      </c>
      <c r="D206" s="210" t="s">
        <v>291</v>
      </c>
      <c r="E206" s="211" t="s">
        <v>424</v>
      </c>
      <c r="F206" s="212" t="s">
        <v>425</v>
      </c>
      <c r="G206" s="213" t="s">
        <v>248</v>
      </c>
      <c r="H206" s="214">
        <v>50</v>
      </c>
      <c r="I206" s="215"/>
      <c r="J206" s="216"/>
      <c r="K206" s="214">
        <f t="shared" si="19"/>
        <v>0</v>
      </c>
      <c r="L206" s="212" t="s">
        <v>1</v>
      </c>
      <c r="M206" s="217"/>
      <c r="N206" s="218" t="s">
        <v>1</v>
      </c>
      <c r="O206" s="189" t="s">
        <v>44</v>
      </c>
      <c r="P206" s="190">
        <f t="shared" si="20"/>
        <v>0</v>
      </c>
      <c r="Q206" s="190">
        <f t="shared" si="21"/>
        <v>0</v>
      </c>
      <c r="R206" s="190">
        <f t="shared" si="22"/>
        <v>0</v>
      </c>
      <c r="S206" s="54"/>
      <c r="T206" s="191">
        <f t="shared" si="23"/>
        <v>0</v>
      </c>
      <c r="U206" s="191">
        <v>0.00023</v>
      </c>
      <c r="V206" s="191">
        <f t="shared" si="24"/>
        <v>0.0115</v>
      </c>
      <c r="W206" s="191">
        <v>0</v>
      </c>
      <c r="X206" s="192">
        <f t="shared" si="25"/>
        <v>0</v>
      </c>
      <c r="AR206" s="193" t="s">
        <v>294</v>
      </c>
      <c r="AT206" s="193" t="s">
        <v>291</v>
      </c>
      <c r="AU206" s="193" t="s">
        <v>92</v>
      </c>
      <c r="AY206" s="15" t="s">
        <v>196</v>
      </c>
      <c r="BE206" s="100">
        <f t="shared" si="26"/>
        <v>0</v>
      </c>
      <c r="BF206" s="100">
        <f t="shared" si="27"/>
        <v>0</v>
      </c>
      <c r="BG206" s="100">
        <f t="shared" si="28"/>
        <v>0</v>
      </c>
      <c r="BH206" s="100">
        <f t="shared" si="29"/>
        <v>0</v>
      </c>
      <c r="BI206" s="100">
        <f t="shared" si="30"/>
        <v>0</v>
      </c>
      <c r="BJ206" s="15" t="s">
        <v>92</v>
      </c>
      <c r="BK206" s="194">
        <f t="shared" si="31"/>
        <v>0</v>
      </c>
      <c r="BL206" s="15" t="s">
        <v>226</v>
      </c>
      <c r="BM206" s="193" t="s">
        <v>426</v>
      </c>
    </row>
    <row r="207" spans="2:65" s="1" customFormat="1" ht="16.5" customHeight="1">
      <c r="B207" s="151"/>
      <c r="C207" s="182" t="s">
        <v>427</v>
      </c>
      <c r="D207" s="182" t="s">
        <v>199</v>
      </c>
      <c r="E207" s="183" t="s">
        <v>428</v>
      </c>
      <c r="F207" s="184" t="s">
        <v>429</v>
      </c>
      <c r="G207" s="185" t="s">
        <v>248</v>
      </c>
      <c r="H207" s="186">
        <v>2</v>
      </c>
      <c r="I207" s="187"/>
      <c r="J207" s="187"/>
      <c r="K207" s="186">
        <f t="shared" si="19"/>
        <v>0</v>
      </c>
      <c r="L207" s="184" t="s">
        <v>249</v>
      </c>
      <c r="M207" s="32"/>
      <c r="N207" s="188" t="s">
        <v>1</v>
      </c>
      <c r="O207" s="189" t="s">
        <v>44</v>
      </c>
      <c r="P207" s="190">
        <f t="shared" si="20"/>
        <v>0</v>
      </c>
      <c r="Q207" s="190">
        <f t="shared" si="21"/>
        <v>0</v>
      </c>
      <c r="R207" s="190">
        <f t="shared" si="22"/>
        <v>0</v>
      </c>
      <c r="S207" s="54"/>
      <c r="T207" s="191">
        <f t="shared" si="23"/>
        <v>0</v>
      </c>
      <c r="U207" s="191">
        <v>3E-05</v>
      </c>
      <c r="V207" s="191">
        <f t="shared" si="24"/>
        <v>6E-05</v>
      </c>
      <c r="W207" s="191">
        <v>0</v>
      </c>
      <c r="X207" s="192">
        <f t="shared" si="25"/>
        <v>0</v>
      </c>
      <c r="AR207" s="193" t="s">
        <v>226</v>
      </c>
      <c r="AT207" s="193" t="s">
        <v>199</v>
      </c>
      <c r="AU207" s="193" t="s">
        <v>92</v>
      </c>
      <c r="AY207" s="15" t="s">
        <v>196</v>
      </c>
      <c r="BE207" s="100">
        <f t="shared" si="26"/>
        <v>0</v>
      </c>
      <c r="BF207" s="100">
        <f t="shared" si="27"/>
        <v>0</v>
      </c>
      <c r="BG207" s="100">
        <f t="shared" si="28"/>
        <v>0</v>
      </c>
      <c r="BH207" s="100">
        <f t="shared" si="29"/>
        <v>0</v>
      </c>
      <c r="BI207" s="100">
        <f t="shared" si="30"/>
        <v>0</v>
      </c>
      <c r="BJ207" s="15" t="s">
        <v>92</v>
      </c>
      <c r="BK207" s="194">
        <f t="shared" si="31"/>
        <v>0</v>
      </c>
      <c r="BL207" s="15" t="s">
        <v>226</v>
      </c>
      <c r="BM207" s="193" t="s">
        <v>430</v>
      </c>
    </row>
    <row r="208" spans="2:65" s="1" customFormat="1" ht="24" customHeight="1">
      <c r="B208" s="151"/>
      <c r="C208" s="210" t="s">
        <v>431</v>
      </c>
      <c r="D208" s="210" t="s">
        <v>291</v>
      </c>
      <c r="E208" s="211" t="s">
        <v>432</v>
      </c>
      <c r="F208" s="212" t="s">
        <v>433</v>
      </c>
      <c r="G208" s="213" t="s">
        <v>248</v>
      </c>
      <c r="H208" s="214">
        <v>2</v>
      </c>
      <c r="I208" s="215"/>
      <c r="J208" s="216"/>
      <c r="K208" s="214">
        <f t="shared" si="19"/>
        <v>0</v>
      </c>
      <c r="L208" s="212" t="s">
        <v>1</v>
      </c>
      <c r="M208" s="217"/>
      <c r="N208" s="218" t="s">
        <v>1</v>
      </c>
      <c r="O208" s="189" t="s">
        <v>44</v>
      </c>
      <c r="P208" s="190">
        <f t="shared" si="20"/>
        <v>0</v>
      </c>
      <c r="Q208" s="190">
        <f t="shared" si="21"/>
        <v>0</v>
      </c>
      <c r="R208" s="190">
        <f t="shared" si="22"/>
        <v>0</v>
      </c>
      <c r="S208" s="54"/>
      <c r="T208" s="191">
        <f t="shared" si="23"/>
        <v>0</v>
      </c>
      <c r="U208" s="191">
        <v>0</v>
      </c>
      <c r="V208" s="191">
        <f t="shared" si="24"/>
        <v>0</v>
      </c>
      <c r="W208" s="191">
        <v>0</v>
      </c>
      <c r="X208" s="192">
        <f t="shared" si="25"/>
        <v>0</v>
      </c>
      <c r="AR208" s="193" t="s">
        <v>294</v>
      </c>
      <c r="AT208" s="193" t="s">
        <v>291</v>
      </c>
      <c r="AU208" s="193" t="s">
        <v>92</v>
      </c>
      <c r="AY208" s="15" t="s">
        <v>196</v>
      </c>
      <c r="BE208" s="100">
        <f t="shared" si="26"/>
        <v>0</v>
      </c>
      <c r="BF208" s="100">
        <f t="shared" si="27"/>
        <v>0</v>
      </c>
      <c r="BG208" s="100">
        <f t="shared" si="28"/>
        <v>0</v>
      </c>
      <c r="BH208" s="100">
        <f t="shared" si="29"/>
        <v>0</v>
      </c>
      <c r="BI208" s="100">
        <f t="shared" si="30"/>
        <v>0</v>
      </c>
      <c r="BJ208" s="15" t="s">
        <v>92</v>
      </c>
      <c r="BK208" s="194">
        <f t="shared" si="31"/>
        <v>0</v>
      </c>
      <c r="BL208" s="15" t="s">
        <v>226</v>
      </c>
      <c r="BM208" s="193" t="s">
        <v>434</v>
      </c>
    </row>
    <row r="209" spans="2:65" s="1" customFormat="1" ht="24" customHeight="1">
      <c r="B209" s="151"/>
      <c r="C209" s="182" t="s">
        <v>435</v>
      </c>
      <c r="D209" s="182" t="s">
        <v>199</v>
      </c>
      <c r="E209" s="183" t="s">
        <v>436</v>
      </c>
      <c r="F209" s="184" t="s">
        <v>437</v>
      </c>
      <c r="G209" s="185" t="s">
        <v>248</v>
      </c>
      <c r="H209" s="186">
        <v>128</v>
      </c>
      <c r="I209" s="187"/>
      <c r="J209" s="187"/>
      <c r="K209" s="186">
        <f t="shared" si="19"/>
        <v>0</v>
      </c>
      <c r="L209" s="184" t="s">
        <v>249</v>
      </c>
      <c r="M209" s="32"/>
      <c r="N209" s="188" t="s">
        <v>1</v>
      </c>
      <c r="O209" s="189" t="s">
        <v>44</v>
      </c>
      <c r="P209" s="190">
        <f t="shared" si="20"/>
        <v>0</v>
      </c>
      <c r="Q209" s="190">
        <f t="shared" si="21"/>
        <v>0</v>
      </c>
      <c r="R209" s="190">
        <f t="shared" si="22"/>
        <v>0</v>
      </c>
      <c r="S209" s="54"/>
      <c r="T209" s="191">
        <f t="shared" si="23"/>
        <v>0</v>
      </c>
      <c r="U209" s="191">
        <v>1E-05</v>
      </c>
      <c r="V209" s="191">
        <f t="shared" si="24"/>
        <v>0.00128</v>
      </c>
      <c r="W209" s="191">
        <v>0</v>
      </c>
      <c r="X209" s="192">
        <f t="shared" si="25"/>
        <v>0</v>
      </c>
      <c r="AR209" s="193" t="s">
        <v>226</v>
      </c>
      <c r="AT209" s="193" t="s">
        <v>199</v>
      </c>
      <c r="AU209" s="193" t="s">
        <v>92</v>
      </c>
      <c r="AY209" s="15" t="s">
        <v>196</v>
      </c>
      <c r="BE209" s="100">
        <f t="shared" si="26"/>
        <v>0</v>
      </c>
      <c r="BF209" s="100">
        <f t="shared" si="27"/>
        <v>0</v>
      </c>
      <c r="BG209" s="100">
        <f t="shared" si="28"/>
        <v>0</v>
      </c>
      <c r="BH209" s="100">
        <f t="shared" si="29"/>
        <v>0</v>
      </c>
      <c r="BI209" s="100">
        <f t="shared" si="30"/>
        <v>0</v>
      </c>
      <c r="BJ209" s="15" t="s">
        <v>92</v>
      </c>
      <c r="BK209" s="194">
        <f t="shared" si="31"/>
        <v>0</v>
      </c>
      <c r="BL209" s="15" t="s">
        <v>226</v>
      </c>
      <c r="BM209" s="193" t="s">
        <v>438</v>
      </c>
    </row>
    <row r="210" spans="2:65" s="1" customFormat="1" ht="16.5" customHeight="1">
      <c r="B210" s="151"/>
      <c r="C210" s="210" t="s">
        <v>439</v>
      </c>
      <c r="D210" s="210" t="s">
        <v>291</v>
      </c>
      <c r="E210" s="211" t="s">
        <v>440</v>
      </c>
      <c r="F210" s="212" t="s">
        <v>441</v>
      </c>
      <c r="G210" s="213" t="s">
        <v>248</v>
      </c>
      <c r="H210" s="214">
        <v>64</v>
      </c>
      <c r="I210" s="215"/>
      <c r="J210" s="216"/>
      <c r="K210" s="214">
        <f t="shared" si="19"/>
        <v>0</v>
      </c>
      <c r="L210" s="212" t="s">
        <v>1</v>
      </c>
      <c r="M210" s="217"/>
      <c r="N210" s="218" t="s">
        <v>1</v>
      </c>
      <c r="O210" s="189" t="s">
        <v>44</v>
      </c>
      <c r="P210" s="190">
        <f t="shared" si="20"/>
        <v>0</v>
      </c>
      <c r="Q210" s="190">
        <f t="shared" si="21"/>
        <v>0</v>
      </c>
      <c r="R210" s="190">
        <f t="shared" si="22"/>
        <v>0</v>
      </c>
      <c r="S210" s="54"/>
      <c r="T210" s="191">
        <f t="shared" si="23"/>
        <v>0</v>
      </c>
      <c r="U210" s="191">
        <v>0</v>
      </c>
      <c r="V210" s="191">
        <f t="shared" si="24"/>
        <v>0</v>
      </c>
      <c r="W210" s="191">
        <v>0</v>
      </c>
      <c r="X210" s="192">
        <f t="shared" si="25"/>
        <v>0</v>
      </c>
      <c r="AR210" s="193" t="s">
        <v>294</v>
      </c>
      <c r="AT210" s="193" t="s">
        <v>291</v>
      </c>
      <c r="AU210" s="193" t="s">
        <v>92</v>
      </c>
      <c r="AY210" s="15" t="s">
        <v>196</v>
      </c>
      <c r="BE210" s="100">
        <f t="shared" si="26"/>
        <v>0</v>
      </c>
      <c r="BF210" s="100">
        <f t="shared" si="27"/>
        <v>0</v>
      </c>
      <c r="BG210" s="100">
        <f t="shared" si="28"/>
        <v>0</v>
      </c>
      <c r="BH210" s="100">
        <f t="shared" si="29"/>
        <v>0</v>
      </c>
      <c r="BI210" s="100">
        <f t="shared" si="30"/>
        <v>0</v>
      </c>
      <c r="BJ210" s="15" t="s">
        <v>92</v>
      </c>
      <c r="BK210" s="194">
        <f t="shared" si="31"/>
        <v>0</v>
      </c>
      <c r="BL210" s="15" t="s">
        <v>226</v>
      </c>
      <c r="BM210" s="193" t="s">
        <v>442</v>
      </c>
    </row>
    <row r="211" spans="2:65" s="1" customFormat="1" ht="16.5" customHeight="1">
      <c r="B211" s="151"/>
      <c r="C211" s="210" t="s">
        <v>443</v>
      </c>
      <c r="D211" s="210" t="s">
        <v>291</v>
      </c>
      <c r="E211" s="211" t="s">
        <v>444</v>
      </c>
      <c r="F211" s="212" t="s">
        <v>445</v>
      </c>
      <c r="G211" s="213" t="s">
        <v>248</v>
      </c>
      <c r="H211" s="214">
        <v>64</v>
      </c>
      <c r="I211" s="215"/>
      <c r="J211" s="216"/>
      <c r="K211" s="214">
        <f t="shared" si="19"/>
        <v>0</v>
      </c>
      <c r="L211" s="212" t="s">
        <v>1</v>
      </c>
      <c r="M211" s="217"/>
      <c r="N211" s="218" t="s">
        <v>1</v>
      </c>
      <c r="O211" s="189" t="s">
        <v>44</v>
      </c>
      <c r="P211" s="190">
        <f t="shared" si="20"/>
        <v>0</v>
      </c>
      <c r="Q211" s="190">
        <f t="shared" si="21"/>
        <v>0</v>
      </c>
      <c r="R211" s="190">
        <f t="shared" si="22"/>
        <v>0</v>
      </c>
      <c r="S211" s="54"/>
      <c r="T211" s="191">
        <f t="shared" si="23"/>
        <v>0</v>
      </c>
      <c r="U211" s="191">
        <v>0</v>
      </c>
      <c r="V211" s="191">
        <f t="shared" si="24"/>
        <v>0</v>
      </c>
      <c r="W211" s="191">
        <v>0</v>
      </c>
      <c r="X211" s="192">
        <f t="shared" si="25"/>
        <v>0</v>
      </c>
      <c r="AR211" s="193" t="s">
        <v>294</v>
      </c>
      <c r="AT211" s="193" t="s">
        <v>291</v>
      </c>
      <c r="AU211" s="193" t="s">
        <v>92</v>
      </c>
      <c r="AY211" s="15" t="s">
        <v>196</v>
      </c>
      <c r="BE211" s="100">
        <f t="shared" si="26"/>
        <v>0</v>
      </c>
      <c r="BF211" s="100">
        <f t="shared" si="27"/>
        <v>0</v>
      </c>
      <c r="BG211" s="100">
        <f t="shared" si="28"/>
        <v>0</v>
      </c>
      <c r="BH211" s="100">
        <f t="shared" si="29"/>
        <v>0</v>
      </c>
      <c r="BI211" s="100">
        <f t="shared" si="30"/>
        <v>0</v>
      </c>
      <c r="BJ211" s="15" t="s">
        <v>92</v>
      </c>
      <c r="BK211" s="194">
        <f t="shared" si="31"/>
        <v>0</v>
      </c>
      <c r="BL211" s="15" t="s">
        <v>226</v>
      </c>
      <c r="BM211" s="193" t="s">
        <v>446</v>
      </c>
    </row>
    <row r="212" spans="2:65" s="1" customFormat="1" ht="24" customHeight="1">
      <c r="B212" s="151"/>
      <c r="C212" s="182" t="s">
        <v>447</v>
      </c>
      <c r="D212" s="182" t="s">
        <v>199</v>
      </c>
      <c r="E212" s="183" t="s">
        <v>448</v>
      </c>
      <c r="F212" s="184" t="s">
        <v>449</v>
      </c>
      <c r="G212" s="185" t="s">
        <v>450</v>
      </c>
      <c r="H212" s="186">
        <v>64</v>
      </c>
      <c r="I212" s="187"/>
      <c r="J212" s="187"/>
      <c r="K212" s="186">
        <f t="shared" si="19"/>
        <v>0</v>
      </c>
      <c r="L212" s="184" t="s">
        <v>249</v>
      </c>
      <c r="M212" s="32"/>
      <c r="N212" s="188" t="s">
        <v>1</v>
      </c>
      <c r="O212" s="189" t="s">
        <v>44</v>
      </c>
      <c r="P212" s="190">
        <f t="shared" si="20"/>
        <v>0</v>
      </c>
      <c r="Q212" s="190">
        <f t="shared" si="21"/>
        <v>0</v>
      </c>
      <c r="R212" s="190">
        <f t="shared" si="22"/>
        <v>0</v>
      </c>
      <c r="S212" s="54"/>
      <c r="T212" s="191">
        <f t="shared" si="23"/>
        <v>0</v>
      </c>
      <c r="U212" s="191">
        <v>0</v>
      </c>
      <c r="V212" s="191">
        <f t="shared" si="24"/>
        <v>0</v>
      </c>
      <c r="W212" s="191">
        <v>0</v>
      </c>
      <c r="X212" s="192">
        <f t="shared" si="25"/>
        <v>0</v>
      </c>
      <c r="AR212" s="193" t="s">
        <v>226</v>
      </c>
      <c r="AT212" s="193" t="s">
        <v>199</v>
      </c>
      <c r="AU212" s="193" t="s">
        <v>92</v>
      </c>
      <c r="AY212" s="15" t="s">
        <v>196</v>
      </c>
      <c r="BE212" s="100">
        <f t="shared" si="26"/>
        <v>0</v>
      </c>
      <c r="BF212" s="100">
        <f t="shared" si="27"/>
        <v>0</v>
      </c>
      <c r="BG212" s="100">
        <f t="shared" si="28"/>
        <v>0</v>
      </c>
      <c r="BH212" s="100">
        <f t="shared" si="29"/>
        <v>0</v>
      </c>
      <c r="BI212" s="100">
        <f t="shared" si="30"/>
        <v>0</v>
      </c>
      <c r="BJ212" s="15" t="s">
        <v>92</v>
      </c>
      <c r="BK212" s="194">
        <f t="shared" si="31"/>
        <v>0</v>
      </c>
      <c r="BL212" s="15" t="s">
        <v>226</v>
      </c>
      <c r="BM212" s="193" t="s">
        <v>451</v>
      </c>
    </row>
    <row r="213" spans="2:65" s="1" customFormat="1" ht="36" customHeight="1">
      <c r="B213" s="151"/>
      <c r="C213" s="210" t="s">
        <v>452</v>
      </c>
      <c r="D213" s="210" t="s">
        <v>291</v>
      </c>
      <c r="E213" s="211" t="s">
        <v>453</v>
      </c>
      <c r="F213" s="212" t="s">
        <v>454</v>
      </c>
      <c r="G213" s="213" t="s">
        <v>248</v>
      </c>
      <c r="H213" s="214">
        <v>64</v>
      </c>
      <c r="I213" s="215"/>
      <c r="J213" s="216"/>
      <c r="K213" s="214">
        <f t="shared" si="19"/>
        <v>0</v>
      </c>
      <c r="L213" s="212" t="s">
        <v>1</v>
      </c>
      <c r="M213" s="217"/>
      <c r="N213" s="218" t="s">
        <v>1</v>
      </c>
      <c r="O213" s="189" t="s">
        <v>44</v>
      </c>
      <c r="P213" s="190">
        <f t="shared" si="20"/>
        <v>0</v>
      </c>
      <c r="Q213" s="190">
        <f t="shared" si="21"/>
        <v>0</v>
      </c>
      <c r="R213" s="190">
        <f t="shared" si="22"/>
        <v>0</v>
      </c>
      <c r="S213" s="54"/>
      <c r="T213" s="191">
        <f t="shared" si="23"/>
        <v>0</v>
      </c>
      <c r="U213" s="191">
        <v>0.00019</v>
      </c>
      <c r="V213" s="191">
        <f t="shared" si="24"/>
        <v>0.01216</v>
      </c>
      <c r="W213" s="191">
        <v>0</v>
      </c>
      <c r="X213" s="192">
        <f t="shared" si="25"/>
        <v>0</v>
      </c>
      <c r="AR213" s="193" t="s">
        <v>294</v>
      </c>
      <c r="AT213" s="193" t="s">
        <v>291</v>
      </c>
      <c r="AU213" s="193" t="s">
        <v>92</v>
      </c>
      <c r="AY213" s="15" t="s">
        <v>196</v>
      </c>
      <c r="BE213" s="100">
        <f t="shared" si="26"/>
        <v>0</v>
      </c>
      <c r="BF213" s="100">
        <f t="shared" si="27"/>
        <v>0</v>
      </c>
      <c r="BG213" s="100">
        <f t="shared" si="28"/>
        <v>0</v>
      </c>
      <c r="BH213" s="100">
        <f t="shared" si="29"/>
        <v>0</v>
      </c>
      <c r="BI213" s="100">
        <f t="shared" si="30"/>
        <v>0</v>
      </c>
      <c r="BJ213" s="15" t="s">
        <v>92</v>
      </c>
      <c r="BK213" s="194">
        <f t="shared" si="31"/>
        <v>0</v>
      </c>
      <c r="BL213" s="15" t="s">
        <v>226</v>
      </c>
      <c r="BM213" s="193" t="s">
        <v>455</v>
      </c>
    </row>
    <row r="214" spans="2:65" s="1" customFormat="1" ht="16.5" customHeight="1">
      <c r="B214" s="151"/>
      <c r="C214" s="182" t="s">
        <v>456</v>
      </c>
      <c r="D214" s="182" t="s">
        <v>199</v>
      </c>
      <c r="E214" s="183" t="s">
        <v>457</v>
      </c>
      <c r="F214" s="184" t="s">
        <v>458</v>
      </c>
      <c r="G214" s="185" t="s">
        <v>340</v>
      </c>
      <c r="H214" s="187"/>
      <c r="I214" s="187"/>
      <c r="J214" s="187"/>
      <c r="K214" s="186">
        <f t="shared" si="19"/>
        <v>0</v>
      </c>
      <c r="L214" s="184" t="s">
        <v>249</v>
      </c>
      <c r="M214" s="32"/>
      <c r="N214" s="188" t="s">
        <v>1</v>
      </c>
      <c r="O214" s="189" t="s">
        <v>44</v>
      </c>
      <c r="P214" s="190">
        <f t="shared" si="20"/>
        <v>0</v>
      </c>
      <c r="Q214" s="190">
        <f t="shared" si="21"/>
        <v>0</v>
      </c>
      <c r="R214" s="190">
        <f t="shared" si="22"/>
        <v>0</v>
      </c>
      <c r="S214" s="54"/>
      <c r="T214" s="191">
        <f t="shared" si="23"/>
        <v>0</v>
      </c>
      <c r="U214" s="191">
        <v>0</v>
      </c>
      <c r="V214" s="191">
        <f t="shared" si="24"/>
        <v>0</v>
      </c>
      <c r="W214" s="191">
        <v>0</v>
      </c>
      <c r="X214" s="192">
        <f t="shared" si="25"/>
        <v>0</v>
      </c>
      <c r="AR214" s="193" t="s">
        <v>226</v>
      </c>
      <c r="AT214" s="193" t="s">
        <v>199</v>
      </c>
      <c r="AU214" s="193" t="s">
        <v>92</v>
      </c>
      <c r="AY214" s="15" t="s">
        <v>196</v>
      </c>
      <c r="BE214" s="100">
        <f t="shared" si="26"/>
        <v>0</v>
      </c>
      <c r="BF214" s="100">
        <f t="shared" si="27"/>
        <v>0</v>
      </c>
      <c r="BG214" s="100">
        <f t="shared" si="28"/>
        <v>0</v>
      </c>
      <c r="BH214" s="100">
        <f t="shared" si="29"/>
        <v>0</v>
      </c>
      <c r="BI214" s="100">
        <f t="shared" si="30"/>
        <v>0</v>
      </c>
      <c r="BJ214" s="15" t="s">
        <v>92</v>
      </c>
      <c r="BK214" s="194">
        <f t="shared" si="31"/>
        <v>0</v>
      </c>
      <c r="BL214" s="15" t="s">
        <v>226</v>
      </c>
      <c r="BM214" s="193" t="s">
        <v>459</v>
      </c>
    </row>
    <row r="215" spans="2:63" s="11" customFormat="1" ht="22.5" customHeight="1">
      <c r="B215" s="168"/>
      <c r="D215" s="169" t="s">
        <v>79</v>
      </c>
      <c r="E215" s="180" t="s">
        <v>256</v>
      </c>
      <c r="F215" s="180" t="s">
        <v>257</v>
      </c>
      <c r="I215" s="171"/>
      <c r="J215" s="171"/>
      <c r="K215" s="181">
        <f>BK215</f>
        <v>0</v>
      </c>
      <c r="M215" s="168"/>
      <c r="N215" s="173"/>
      <c r="O215" s="174"/>
      <c r="P215" s="174"/>
      <c r="Q215" s="175">
        <f>SUM(Q216:Q257)</f>
        <v>0</v>
      </c>
      <c r="R215" s="175">
        <f>SUM(R216:R257)</f>
        <v>0</v>
      </c>
      <c r="S215" s="174"/>
      <c r="T215" s="176">
        <f>SUM(T216:T257)</f>
        <v>0</v>
      </c>
      <c r="U215" s="174"/>
      <c r="V215" s="176">
        <f>SUM(V216:V257)</f>
        <v>2.8720400000000006</v>
      </c>
      <c r="W215" s="174"/>
      <c r="X215" s="177">
        <f>SUM(X216:X257)</f>
        <v>0</v>
      </c>
      <c r="AR215" s="169" t="s">
        <v>92</v>
      </c>
      <c r="AT215" s="178" t="s">
        <v>79</v>
      </c>
      <c r="AU215" s="178" t="s">
        <v>87</v>
      </c>
      <c r="AY215" s="169" t="s">
        <v>196</v>
      </c>
      <c r="BK215" s="179">
        <f>SUM(BK216:BK257)</f>
        <v>0</v>
      </c>
    </row>
    <row r="216" spans="2:65" s="1" customFormat="1" ht="24" customHeight="1">
      <c r="B216" s="151"/>
      <c r="C216" s="182" t="s">
        <v>460</v>
      </c>
      <c r="D216" s="182" t="s">
        <v>199</v>
      </c>
      <c r="E216" s="183" t="s">
        <v>461</v>
      </c>
      <c r="F216" s="184" t="s">
        <v>462</v>
      </c>
      <c r="G216" s="185" t="s">
        <v>248</v>
      </c>
      <c r="H216" s="186">
        <v>64</v>
      </c>
      <c r="I216" s="187"/>
      <c r="J216" s="187"/>
      <c r="K216" s="186">
        <f>ROUND(P216*H216,3)</f>
        <v>0</v>
      </c>
      <c r="L216" s="184" t="s">
        <v>249</v>
      </c>
      <c r="M216" s="32"/>
      <c r="N216" s="188" t="s">
        <v>1</v>
      </c>
      <c r="O216" s="189" t="s">
        <v>44</v>
      </c>
      <c r="P216" s="190">
        <f>I216+J216</f>
        <v>0</v>
      </c>
      <c r="Q216" s="190">
        <f>ROUND(I216*H216,3)</f>
        <v>0</v>
      </c>
      <c r="R216" s="190">
        <f>ROUND(J216*H216,3)</f>
        <v>0</v>
      </c>
      <c r="S216" s="54"/>
      <c r="T216" s="191">
        <f>S216*H216</f>
        <v>0</v>
      </c>
      <c r="U216" s="191">
        <v>0</v>
      </c>
      <c r="V216" s="191">
        <f>U216*H216</f>
        <v>0</v>
      </c>
      <c r="W216" s="191">
        <v>0</v>
      </c>
      <c r="X216" s="192">
        <f>W216*H216</f>
        <v>0</v>
      </c>
      <c r="AR216" s="193" t="s">
        <v>226</v>
      </c>
      <c r="AT216" s="193" t="s">
        <v>199</v>
      </c>
      <c r="AU216" s="193" t="s">
        <v>92</v>
      </c>
      <c r="AY216" s="15" t="s">
        <v>196</v>
      </c>
      <c r="BE216" s="100">
        <f>IF(O216="základná",K216,0)</f>
        <v>0</v>
      </c>
      <c r="BF216" s="100">
        <f>IF(O216="znížená",K216,0)</f>
        <v>0</v>
      </c>
      <c r="BG216" s="100">
        <f>IF(O216="zákl. prenesená",K216,0)</f>
        <v>0</v>
      </c>
      <c r="BH216" s="100">
        <f>IF(O216="zníž. prenesená",K216,0)</f>
        <v>0</v>
      </c>
      <c r="BI216" s="100">
        <f>IF(O216="nulová",K216,0)</f>
        <v>0</v>
      </c>
      <c r="BJ216" s="15" t="s">
        <v>92</v>
      </c>
      <c r="BK216" s="194">
        <f>ROUND(P216*H216,3)</f>
        <v>0</v>
      </c>
      <c r="BL216" s="15" t="s">
        <v>226</v>
      </c>
      <c r="BM216" s="193" t="s">
        <v>463</v>
      </c>
    </row>
    <row r="217" spans="2:65" s="1" customFormat="1" ht="24" customHeight="1">
      <c r="B217" s="151"/>
      <c r="C217" s="182" t="s">
        <v>464</v>
      </c>
      <c r="D217" s="182" t="s">
        <v>199</v>
      </c>
      <c r="E217" s="183" t="s">
        <v>465</v>
      </c>
      <c r="F217" s="184" t="s">
        <v>466</v>
      </c>
      <c r="G217" s="185" t="s">
        <v>248</v>
      </c>
      <c r="H217" s="186">
        <v>64</v>
      </c>
      <c r="I217" s="187"/>
      <c r="J217" s="187"/>
      <c r="K217" s="186">
        <f>ROUND(P217*H217,3)</f>
        <v>0</v>
      </c>
      <c r="L217" s="184" t="s">
        <v>249</v>
      </c>
      <c r="M217" s="32"/>
      <c r="N217" s="188" t="s">
        <v>1</v>
      </c>
      <c r="O217" s="189" t="s">
        <v>44</v>
      </c>
      <c r="P217" s="190">
        <f>I217+J217</f>
        <v>0</v>
      </c>
      <c r="Q217" s="190">
        <f>ROUND(I217*H217,3)</f>
        <v>0</v>
      </c>
      <c r="R217" s="190">
        <f>ROUND(J217*H217,3)</f>
        <v>0</v>
      </c>
      <c r="S217" s="54"/>
      <c r="T217" s="191">
        <f>S217*H217</f>
        <v>0</v>
      </c>
      <c r="U217" s="191">
        <v>0</v>
      </c>
      <c r="V217" s="191">
        <f>U217*H217</f>
        <v>0</v>
      </c>
      <c r="W217" s="191">
        <v>0</v>
      </c>
      <c r="X217" s="192">
        <f>W217*H217</f>
        <v>0</v>
      </c>
      <c r="AR217" s="193" t="s">
        <v>226</v>
      </c>
      <c r="AT217" s="193" t="s">
        <v>199</v>
      </c>
      <c r="AU217" s="193" t="s">
        <v>92</v>
      </c>
      <c r="AY217" s="15" t="s">
        <v>196</v>
      </c>
      <c r="BE217" s="100">
        <f>IF(O217="základná",K217,0)</f>
        <v>0</v>
      </c>
      <c r="BF217" s="100">
        <f>IF(O217="znížená",K217,0)</f>
        <v>0</v>
      </c>
      <c r="BG217" s="100">
        <f>IF(O217="zákl. prenesená",K217,0)</f>
        <v>0</v>
      </c>
      <c r="BH217" s="100">
        <f>IF(O217="zníž. prenesená",K217,0)</f>
        <v>0</v>
      </c>
      <c r="BI217" s="100">
        <f>IF(O217="nulová",K217,0)</f>
        <v>0</v>
      </c>
      <c r="BJ217" s="15" t="s">
        <v>92</v>
      </c>
      <c r="BK217" s="194">
        <f>ROUND(P217*H217,3)</f>
        <v>0</v>
      </c>
      <c r="BL217" s="15" t="s">
        <v>226</v>
      </c>
      <c r="BM217" s="193" t="s">
        <v>467</v>
      </c>
    </row>
    <row r="218" spans="2:65" s="1" customFormat="1" ht="24" customHeight="1">
      <c r="B218" s="151"/>
      <c r="C218" s="182" t="s">
        <v>468</v>
      </c>
      <c r="D218" s="182" t="s">
        <v>199</v>
      </c>
      <c r="E218" s="183" t="s">
        <v>469</v>
      </c>
      <c r="F218" s="184" t="s">
        <v>470</v>
      </c>
      <c r="G218" s="185" t="s">
        <v>248</v>
      </c>
      <c r="H218" s="186">
        <v>1</v>
      </c>
      <c r="I218" s="187"/>
      <c r="J218" s="187"/>
      <c r="K218" s="186">
        <f>ROUND(P218*H218,3)</f>
        <v>0</v>
      </c>
      <c r="L218" s="184" t="s">
        <v>249</v>
      </c>
      <c r="M218" s="32"/>
      <c r="N218" s="188" t="s">
        <v>1</v>
      </c>
      <c r="O218" s="189" t="s">
        <v>44</v>
      </c>
      <c r="P218" s="190">
        <f>I218+J218</f>
        <v>0</v>
      </c>
      <c r="Q218" s="190">
        <f>ROUND(I218*H218,3)</f>
        <v>0</v>
      </c>
      <c r="R218" s="190">
        <f>ROUND(J218*H218,3)</f>
        <v>0</v>
      </c>
      <c r="S218" s="54"/>
      <c r="T218" s="191">
        <f>S218*H218</f>
        <v>0</v>
      </c>
      <c r="U218" s="191">
        <v>2E-05</v>
      </c>
      <c r="V218" s="191">
        <f>U218*H218</f>
        <v>2E-05</v>
      </c>
      <c r="W218" s="191">
        <v>0</v>
      </c>
      <c r="X218" s="192">
        <f>W218*H218</f>
        <v>0</v>
      </c>
      <c r="AR218" s="193" t="s">
        <v>226</v>
      </c>
      <c r="AT218" s="193" t="s">
        <v>199</v>
      </c>
      <c r="AU218" s="193" t="s">
        <v>92</v>
      </c>
      <c r="AY218" s="15" t="s">
        <v>196</v>
      </c>
      <c r="BE218" s="100">
        <f>IF(O218="základná",K218,0)</f>
        <v>0</v>
      </c>
      <c r="BF218" s="100">
        <f>IF(O218="znížená",K218,0)</f>
        <v>0</v>
      </c>
      <c r="BG218" s="100">
        <f>IF(O218="zákl. prenesená",K218,0)</f>
        <v>0</v>
      </c>
      <c r="BH218" s="100">
        <f>IF(O218="zníž. prenesená",K218,0)</f>
        <v>0</v>
      </c>
      <c r="BI218" s="100">
        <f>IF(O218="nulová",K218,0)</f>
        <v>0</v>
      </c>
      <c r="BJ218" s="15" t="s">
        <v>92</v>
      </c>
      <c r="BK218" s="194">
        <f>ROUND(P218*H218,3)</f>
        <v>0</v>
      </c>
      <c r="BL218" s="15" t="s">
        <v>226</v>
      </c>
      <c r="BM218" s="193" t="s">
        <v>471</v>
      </c>
    </row>
    <row r="219" spans="2:65" s="1" customFormat="1" ht="24" customHeight="1">
      <c r="B219" s="151"/>
      <c r="C219" s="210" t="s">
        <v>472</v>
      </c>
      <c r="D219" s="210" t="s">
        <v>291</v>
      </c>
      <c r="E219" s="211" t="s">
        <v>473</v>
      </c>
      <c r="F219" s="212" t="s">
        <v>474</v>
      </c>
      <c r="G219" s="213" t="s">
        <v>248</v>
      </c>
      <c r="H219" s="214">
        <v>1</v>
      </c>
      <c r="I219" s="215"/>
      <c r="J219" s="216"/>
      <c r="K219" s="214">
        <f>ROUND(P219*H219,3)</f>
        <v>0</v>
      </c>
      <c r="L219" s="212" t="s">
        <v>1</v>
      </c>
      <c r="M219" s="217"/>
      <c r="N219" s="218" t="s">
        <v>1</v>
      </c>
      <c r="O219" s="189" t="s">
        <v>44</v>
      </c>
      <c r="P219" s="190">
        <f>I219+J219</f>
        <v>0</v>
      </c>
      <c r="Q219" s="190">
        <f>ROUND(I219*H219,3)</f>
        <v>0</v>
      </c>
      <c r="R219" s="190">
        <f>ROUND(J219*H219,3)</f>
        <v>0</v>
      </c>
      <c r="S219" s="54"/>
      <c r="T219" s="191">
        <f>S219*H219</f>
        <v>0</v>
      </c>
      <c r="U219" s="191">
        <v>0.01457</v>
      </c>
      <c r="V219" s="191">
        <f>U219*H219</f>
        <v>0.01457</v>
      </c>
      <c r="W219" s="191">
        <v>0</v>
      </c>
      <c r="X219" s="192">
        <f>W219*H219</f>
        <v>0</v>
      </c>
      <c r="AR219" s="193" t="s">
        <v>294</v>
      </c>
      <c r="AT219" s="193" t="s">
        <v>291</v>
      </c>
      <c r="AU219" s="193" t="s">
        <v>92</v>
      </c>
      <c r="AY219" s="15" t="s">
        <v>196</v>
      </c>
      <c r="BE219" s="100">
        <f>IF(O219="základná",K219,0)</f>
        <v>0</v>
      </c>
      <c r="BF219" s="100">
        <f>IF(O219="znížená",K219,0)</f>
        <v>0</v>
      </c>
      <c r="BG219" s="100">
        <f>IF(O219="zákl. prenesená",K219,0)</f>
        <v>0</v>
      </c>
      <c r="BH219" s="100">
        <f>IF(O219="zníž. prenesená",K219,0)</f>
        <v>0</v>
      </c>
      <c r="BI219" s="100">
        <f>IF(O219="nulová",K219,0)</f>
        <v>0</v>
      </c>
      <c r="BJ219" s="15" t="s">
        <v>92</v>
      </c>
      <c r="BK219" s="194">
        <f>ROUND(P219*H219,3)</f>
        <v>0</v>
      </c>
      <c r="BL219" s="15" t="s">
        <v>226</v>
      </c>
      <c r="BM219" s="193" t="s">
        <v>475</v>
      </c>
    </row>
    <row r="220" spans="2:51" s="12" customFormat="1" ht="11.25">
      <c r="B220" s="195"/>
      <c r="D220" s="196" t="s">
        <v>208</v>
      </c>
      <c r="E220" s="203" t="s">
        <v>1</v>
      </c>
      <c r="F220" s="197" t="s">
        <v>476</v>
      </c>
      <c r="H220" s="198">
        <v>1</v>
      </c>
      <c r="I220" s="199"/>
      <c r="J220" s="199"/>
      <c r="M220" s="195"/>
      <c r="N220" s="200"/>
      <c r="O220" s="201"/>
      <c r="P220" s="201"/>
      <c r="Q220" s="201"/>
      <c r="R220" s="201"/>
      <c r="S220" s="201"/>
      <c r="T220" s="201"/>
      <c r="U220" s="201"/>
      <c r="V220" s="201"/>
      <c r="W220" s="201"/>
      <c r="X220" s="202"/>
      <c r="AT220" s="203" t="s">
        <v>208</v>
      </c>
      <c r="AU220" s="203" t="s">
        <v>92</v>
      </c>
      <c r="AV220" s="12" t="s">
        <v>92</v>
      </c>
      <c r="AW220" s="12" t="s">
        <v>4</v>
      </c>
      <c r="AX220" s="12" t="s">
        <v>87</v>
      </c>
      <c r="AY220" s="203" t="s">
        <v>196</v>
      </c>
    </row>
    <row r="221" spans="2:65" s="1" customFormat="1" ht="24" customHeight="1">
      <c r="B221" s="151"/>
      <c r="C221" s="182" t="s">
        <v>477</v>
      </c>
      <c r="D221" s="182" t="s">
        <v>199</v>
      </c>
      <c r="E221" s="183" t="s">
        <v>478</v>
      </c>
      <c r="F221" s="184" t="s">
        <v>479</v>
      </c>
      <c r="G221" s="185" t="s">
        <v>248</v>
      </c>
      <c r="H221" s="186">
        <v>3</v>
      </c>
      <c r="I221" s="187"/>
      <c r="J221" s="187"/>
      <c r="K221" s="186">
        <f>ROUND(P221*H221,3)</f>
        <v>0</v>
      </c>
      <c r="L221" s="184" t="s">
        <v>249</v>
      </c>
      <c r="M221" s="32"/>
      <c r="N221" s="188" t="s">
        <v>1</v>
      </c>
      <c r="O221" s="189" t="s">
        <v>44</v>
      </c>
      <c r="P221" s="190">
        <f>I221+J221</f>
        <v>0</v>
      </c>
      <c r="Q221" s="190">
        <f>ROUND(I221*H221,3)</f>
        <v>0</v>
      </c>
      <c r="R221" s="190">
        <f>ROUND(J221*H221,3)</f>
        <v>0</v>
      </c>
      <c r="S221" s="54"/>
      <c r="T221" s="191">
        <f>S221*H221</f>
        <v>0</v>
      </c>
      <c r="U221" s="191">
        <v>2E-05</v>
      </c>
      <c r="V221" s="191">
        <f>U221*H221</f>
        <v>6.000000000000001E-05</v>
      </c>
      <c r="W221" s="191">
        <v>0</v>
      </c>
      <c r="X221" s="192">
        <f>W221*H221</f>
        <v>0</v>
      </c>
      <c r="AR221" s="193" t="s">
        <v>226</v>
      </c>
      <c r="AT221" s="193" t="s">
        <v>199</v>
      </c>
      <c r="AU221" s="193" t="s">
        <v>92</v>
      </c>
      <c r="AY221" s="15" t="s">
        <v>196</v>
      </c>
      <c r="BE221" s="100">
        <f>IF(O221="základná",K221,0)</f>
        <v>0</v>
      </c>
      <c r="BF221" s="100">
        <f>IF(O221="znížená",K221,0)</f>
        <v>0</v>
      </c>
      <c r="BG221" s="100">
        <f>IF(O221="zákl. prenesená",K221,0)</f>
        <v>0</v>
      </c>
      <c r="BH221" s="100">
        <f>IF(O221="zníž. prenesená",K221,0)</f>
        <v>0</v>
      </c>
      <c r="BI221" s="100">
        <f>IF(O221="nulová",K221,0)</f>
        <v>0</v>
      </c>
      <c r="BJ221" s="15" t="s">
        <v>92</v>
      </c>
      <c r="BK221" s="194">
        <f>ROUND(P221*H221,3)</f>
        <v>0</v>
      </c>
      <c r="BL221" s="15" t="s">
        <v>226</v>
      </c>
      <c r="BM221" s="193" t="s">
        <v>480</v>
      </c>
    </row>
    <row r="222" spans="2:65" s="1" customFormat="1" ht="24" customHeight="1">
      <c r="B222" s="151"/>
      <c r="C222" s="210" t="s">
        <v>481</v>
      </c>
      <c r="D222" s="210" t="s">
        <v>291</v>
      </c>
      <c r="E222" s="211" t="s">
        <v>482</v>
      </c>
      <c r="F222" s="212" t="s">
        <v>483</v>
      </c>
      <c r="G222" s="213" t="s">
        <v>248</v>
      </c>
      <c r="H222" s="214">
        <v>1</v>
      </c>
      <c r="I222" s="215"/>
      <c r="J222" s="216"/>
      <c r="K222" s="214">
        <f>ROUND(P222*H222,3)</f>
        <v>0</v>
      </c>
      <c r="L222" s="212" t="s">
        <v>1</v>
      </c>
      <c r="M222" s="217"/>
      <c r="N222" s="218" t="s">
        <v>1</v>
      </c>
      <c r="O222" s="189" t="s">
        <v>44</v>
      </c>
      <c r="P222" s="190">
        <f>I222+J222</f>
        <v>0</v>
      </c>
      <c r="Q222" s="190">
        <f>ROUND(I222*H222,3)</f>
        <v>0</v>
      </c>
      <c r="R222" s="190">
        <f>ROUND(J222*H222,3)</f>
        <v>0</v>
      </c>
      <c r="S222" s="54"/>
      <c r="T222" s="191">
        <f>S222*H222</f>
        <v>0</v>
      </c>
      <c r="U222" s="191">
        <v>0.017</v>
      </c>
      <c r="V222" s="191">
        <f>U222*H222</f>
        <v>0.017</v>
      </c>
      <c r="W222" s="191">
        <v>0</v>
      </c>
      <c r="X222" s="192">
        <f>W222*H222</f>
        <v>0</v>
      </c>
      <c r="AR222" s="193" t="s">
        <v>294</v>
      </c>
      <c r="AT222" s="193" t="s">
        <v>291</v>
      </c>
      <c r="AU222" s="193" t="s">
        <v>92</v>
      </c>
      <c r="AY222" s="15" t="s">
        <v>196</v>
      </c>
      <c r="BE222" s="100">
        <f>IF(O222="základná",K222,0)</f>
        <v>0</v>
      </c>
      <c r="BF222" s="100">
        <f>IF(O222="znížená",K222,0)</f>
        <v>0</v>
      </c>
      <c r="BG222" s="100">
        <f>IF(O222="zákl. prenesená",K222,0)</f>
        <v>0</v>
      </c>
      <c r="BH222" s="100">
        <f>IF(O222="zníž. prenesená",K222,0)</f>
        <v>0</v>
      </c>
      <c r="BI222" s="100">
        <f>IF(O222="nulová",K222,0)</f>
        <v>0</v>
      </c>
      <c r="BJ222" s="15" t="s">
        <v>92</v>
      </c>
      <c r="BK222" s="194">
        <f>ROUND(P222*H222,3)</f>
        <v>0</v>
      </c>
      <c r="BL222" s="15" t="s">
        <v>226</v>
      </c>
      <c r="BM222" s="193" t="s">
        <v>484</v>
      </c>
    </row>
    <row r="223" spans="2:51" s="12" customFormat="1" ht="11.25">
      <c r="B223" s="195"/>
      <c r="D223" s="196" t="s">
        <v>208</v>
      </c>
      <c r="E223" s="203" t="s">
        <v>1</v>
      </c>
      <c r="F223" s="197" t="s">
        <v>476</v>
      </c>
      <c r="H223" s="198">
        <v>1</v>
      </c>
      <c r="I223" s="199"/>
      <c r="J223" s="199"/>
      <c r="M223" s="195"/>
      <c r="N223" s="200"/>
      <c r="O223" s="201"/>
      <c r="P223" s="201"/>
      <c r="Q223" s="201"/>
      <c r="R223" s="201"/>
      <c r="S223" s="201"/>
      <c r="T223" s="201"/>
      <c r="U223" s="201"/>
      <c r="V223" s="201"/>
      <c r="W223" s="201"/>
      <c r="X223" s="202"/>
      <c r="AT223" s="203" t="s">
        <v>208</v>
      </c>
      <c r="AU223" s="203" t="s">
        <v>92</v>
      </c>
      <c r="AV223" s="12" t="s">
        <v>92</v>
      </c>
      <c r="AW223" s="12" t="s">
        <v>4</v>
      </c>
      <c r="AX223" s="12" t="s">
        <v>87</v>
      </c>
      <c r="AY223" s="203" t="s">
        <v>196</v>
      </c>
    </row>
    <row r="224" spans="2:65" s="1" customFormat="1" ht="24" customHeight="1">
      <c r="B224" s="151"/>
      <c r="C224" s="210" t="s">
        <v>485</v>
      </c>
      <c r="D224" s="210" t="s">
        <v>291</v>
      </c>
      <c r="E224" s="211" t="s">
        <v>486</v>
      </c>
      <c r="F224" s="212" t="s">
        <v>487</v>
      </c>
      <c r="G224" s="213" t="s">
        <v>248</v>
      </c>
      <c r="H224" s="214">
        <v>1</v>
      </c>
      <c r="I224" s="215"/>
      <c r="J224" s="216"/>
      <c r="K224" s="214">
        <f>ROUND(P224*H224,3)</f>
        <v>0</v>
      </c>
      <c r="L224" s="212" t="s">
        <v>1</v>
      </c>
      <c r="M224" s="217"/>
      <c r="N224" s="218" t="s">
        <v>1</v>
      </c>
      <c r="O224" s="189" t="s">
        <v>44</v>
      </c>
      <c r="P224" s="190">
        <f>I224+J224</f>
        <v>0</v>
      </c>
      <c r="Q224" s="190">
        <f>ROUND(I224*H224,3)</f>
        <v>0</v>
      </c>
      <c r="R224" s="190">
        <f>ROUND(J224*H224,3)</f>
        <v>0</v>
      </c>
      <c r="S224" s="54"/>
      <c r="T224" s="191">
        <f>S224*H224</f>
        <v>0</v>
      </c>
      <c r="U224" s="191">
        <v>0.01943</v>
      </c>
      <c r="V224" s="191">
        <f>U224*H224</f>
        <v>0.01943</v>
      </c>
      <c r="W224" s="191">
        <v>0</v>
      </c>
      <c r="X224" s="192">
        <f>W224*H224</f>
        <v>0</v>
      </c>
      <c r="AR224" s="193" t="s">
        <v>294</v>
      </c>
      <c r="AT224" s="193" t="s">
        <v>291</v>
      </c>
      <c r="AU224" s="193" t="s">
        <v>92</v>
      </c>
      <c r="AY224" s="15" t="s">
        <v>196</v>
      </c>
      <c r="BE224" s="100">
        <f>IF(O224="základná",K224,0)</f>
        <v>0</v>
      </c>
      <c r="BF224" s="100">
        <f>IF(O224="znížená",K224,0)</f>
        <v>0</v>
      </c>
      <c r="BG224" s="100">
        <f>IF(O224="zákl. prenesená",K224,0)</f>
        <v>0</v>
      </c>
      <c r="BH224" s="100">
        <f>IF(O224="zníž. prenesená",K224,0)</f>
        <v>0</v>
      </c>
      <c r="BI224" s="100">
        <f>IF(O224="nulová",K224,0)</f>
        <v>0</v>
      </c>
      <c r="BJ224" s="15" t="s">
        <v>92</v>
      </c>
      <c r="BK224" s="194">
        <f>ROUND(P224*H224,3)</f>
        <v>0</v>
      </c>
      <c r="BL224" s="15" t="s">
        <v>226</v>
      </c>
      <c r="BM224" s="193" t="s">
        <v>488</v>
      </c>
    </row>
    <row r="225" spans="2:51" s="12" customFormat="1" ht="11.25">
      <c r="B225" s="195"/>
      <c r="D225" s="196" t="s">
        <v>208</v>
      </c>
      <c r="E225" s="203" t="s">
        <v>1</v>
      </c>
      <c r="F225" s="197" t="s">
        <v>476</v>
      </c>
      <c r="H225" s="198">
        <v>1</v>
      </c>
      <c r="I225" s="199"/>
      <c r="J225" s="199"/>
      <c r="M225" s="195"/>
      <c r="N225" s="200"/>
      <c r="O225" s="201"/>
      <c r="P225" s="201"/>
      <c r="Q225" s="201"/>
      <c r="R225" s="201"/>
      <c r="S225" s="201"/>
      <c r="T225" s="201"/>
      <c r="U225" s="201"/>
      <c r="V225" s="201"/>
      <c r="W225" s="201"/>
      <c r="X225" s="202"/>
      <c r="AT225" s="203" t="s">
        <v>208</v>
      </c>
      <c r="AU225" s="203" t="s">
        <v>92</v>
      </c>
      <c r="AV225" s="12" t="s">
        <v>92</v>
      </c>
      <c r="AW225" s="12" t="s">
        <v>4</v>
      </c>
      <c r="AX225" s="12" t="s">
        <v>87</v>
      </c>
      <c r="AY225" s="203" t="s">
        <v>196</v>
      </c>
    </row>
    <row r="226" spans="2:65" s="1" customFormat="1" ht="24" customHeight="1">
      <c r="B226" s="151"/>
      <c r="C226" s="210" t="s">
        <v>489</v>
      </c>
      <c r="D226" s="210" t="s">
        <v>291</v>
      </c>
      <c r="E226" s="211" t="s">
        <v>490</v>
      </c>
      <c r="F226" s="212" t="s">
        <v>491</v>
      </c>
      <c r="G226" s="213" t="s">
        <v>248</v>
      </c>
      <c r="H226" s="214">
        <v>1</v>
      </c>
      <c r="I226" s="215"/>
      <c r="J226" s="216"/>
      <c r="K226" s="214">
        <f>ROUND(P226*H226,3)</f>
        <v>0</v>
      </c>
      <c r="L226" s="212" t="s">
        <v>1</v>
      </c>
      <c r="M226" s="217"/>
      <c r="N226" s="218" t="s">
        <v>1</v>
      </c>
      <c r="O226" s="189" t="s">
        <v>44</v>
      </c>
      <c r="P226" s="190">
        <f>I226+J226</f>
        <v>0</v>
      </c>
      <c r="Q226" s="190">
        <f>ROUND(I226*H226,3)</f>
        <v>0</v>
      </c>
      <c r="R226" s="190">
        <f>ROUND(J226*H226,3)</f>
        <v>0</v>
      </c>
      <c r="S226" s="54"/>
      <c r="T226" s="191">
        <f>S226*H226</f>
        <v>0</v>
      </c>
      <c r="U226" s="191">
        <v>0.02177</v>
      </c>
      <c r="V226" s="191">
        <f>U226*H226</f>
        <v>0.02177</v>
      </c>
      <c r="W226" s="191">
        <v>0</v>
      </c>
      <c r="X226" s="192">
        <f>W226*H226</f>
        <v>0</v>
      </c>
      <c r="AR226" s="193" t="s">
        <v>294</v>
      </c>
      <c r="AT226" s="193" t="s">
        <v>291</v>
      </c>
      <c r="AU226" s="193" t="s">
        <v>92</v>
      </c>
      <c r="AY226" s="15" t="s">
        <v>196</v>
      </c>
      <c r="BE226" s="100">
        <f>IF(O226="základná",K226,0)</f>
        <v>0</v>
      </c>
      <c r="BF226" s="100">
        <f>IF(O226="znížená",K226,0)</f>
        <v>0</v>
      </c>
      <c r="BG226" s="100">
        <f>IF(O226="zákl. prenesená",K226,0)</f>
        <v>0</v>
      </c>
      <c r="BH226" s="100">
        <f>IF(O226="zníž. prenesená",K226,0)</f>
        <v>0</v>
      </c>
      <c r="BI226" s="100">
        <f>IF(O226="nulová",K226,0)</f>
        <v>0</v>
      </c>
      <c r="BJ226" s="15" t="s">
        <v>92</v>
      </c>
      <c r="BK226" s="194">
        <f>ROUND(P226*H226,3)</f>
        <v>0</v>
      </c>
      <c r="BL226" s="15" t="s">
        <v>226</v>
      </c>
      <c r="BM226" s="193" t="s">
        <v>492</v>
      </c>
    </row>
    <row r="227" spans="2:51" s="12" customFormat="1" ht="11.25">
      <c r="B227" s="195"/>
      <c r="D227" s="196" t="s">
        <v>208</v>
      </c>
      <c r="E227" s="203" t="s">
        <v>1</v>
      </c>
      <c r="F227" s="197" t="s">
        <v>476</v>
      </c>
      <c r="H227" s="198">
        <v>1</v>
      </c>
      <c r="I227" s="199"/>
      <c r="J227" s="199"/>
      <c r="M227" s="195"/>
      <c r="N227" s="200"/>
      <c r="O227" s="201"/>
      <c r="P227" s="201"/>
      <c r="Q227" s="201"/>
      <c r="R227" s="201"/>
      <c r="S227" s="201"/>
      <c r="T227" s="201"/>
      <c r="U227" s="201"/>
      <c r="V227" s="201"/>
      <c r="W227" s="201"/>
      <c r="X227" s="202"/>
      <c r="AT227" s="203" t="s">
        <v>208</v>
      </c>
      <c r="AU227" s="203" t="s">
        <v>92</v>
      </c>
      <c r="AV227" s="12" t="s">
        <v>92</v>
      </c>
      <c r="AW227" s="12" t="s">
        <v>4</v>
      </c>
      <c r="AX227" s="12" t="s">
        <v>87</v>
      </c>
      <c r="AY227" s="203" t="s">
        <v>196</v>
      </c>
    </row>
    <row r="228" spans="2:65" s="1" customFormat="1" ht="24" customHeight="1">
      <c r="B228" s="151"/>
      <c r="C228" s="182" t="s">
        <v>493</v>
      </c>
      <c r="D228" s="182" t="s">
        <v>199</v>
      </c>
      <c r="E228" s="183" t="s">
        <v>494</v>
      </c>
      <c r="F228" s="184" t="s">
        <v>495</v>
      </c>
      <c r="G228" s="185" t="s">
        <v>248</v>
      </c>
      <c r="H228" s="186">
        <v>9</v>
      </c>
      <c r="I228" s="187"/>
      <c r="J228" s="187"/>
      <c r="K228" s="186">
        <f>ROUND(P228*H228,3)</f>
        <v>0</v>
      </c>
      <c r="L228" s="184" t="s">
        <v>249</v>
      </c>
      <c r="M228" s="32"/>
      <c r="N228" s="188" t="s">
        <v>1</v>
      </c>
      <c r="O228" s="189" t="s">
        <v>44</v>
      </c>
      <c r="P228" s="190">
        <f>I228+J228</f>
        <v>0</v>
      </c>
      <c r="Q228" s="190">
        <f>ROUND(I228*H228,3)</f>
        <v>0</v>
      </c>
      <c r="R228" s="190">
        <f>ROUND(J228*H228,3)</f>
        <v>0</v>
      </c>
      <c r="S228" s="54"/>
      <c r="T228" s="191">
        <f>S228*H228</f>
        <v>0</v>
      </c>
      <c r="U228" s="191">
        <v>2E-05</v>
      </c>
      <c r="V228" s="191">
        <f>U228*H228</f>
        <v>0.00018</v>
      </c>
      <c r="W228" s="191">
        <v>0</v>
      </c>
      <c r="X228" s="192">
        <f>W228*H228</f>
        <v>0</v>
      </c>
      <c r="AR228" s="193" t="s">
        <v>226</v>
      </c>
      <c r="AT228" s="193" t="s">
        <v>199</v>
      </c>
      <c r="AU228" s="193" t="s">
        <v>92</v>
      </c>
      <c r="AY228" s="15" t="s">
        <v>196</v>
      </c>
      <c r="BE228" s="100">
        <f>IF(O228="základná",K228,0)</f>
        <v>0</v>
      </c>
      <c r="BF228" s="100">
        <f>IF(O228="znížená",K228,0)</f>
        <v>0</v>
      </c>
      <c r="BG228" s="100">
        <f>IF(O228="zákl. prenesená",K228,0)</f>
        <v>0</v>
      </c>
      <c r="BH228" s="100">
        <f>IF(O228="zníž. prenesená",K228,0)</f>
        <v>0</v>
      </c>
      <c r="BI228" s="100">
        <f>IF(O228="nulová",K228,0)</f>
        <v>0</v>
      </c>
      <c r="BJ228" s="15" t="s">
        <v>92</v>
      </c>
      <c r="BK228" s="194">
        <f>ROUND(P228*H228,3)</f>
        <v>0</v>
      </c>
      <c r="BL228" s="15" t="s">
        <v>226</v>
      </c>
      <c r="BM228" s="193" t="s">
        <v>496</v>
      </c>
    </row>
    <row r="229" spans="2:65" s="1" customFormat="1" ht="24" customHeight="1">
      <c r="B229" s="151"/>
      <c r="C229" s="210" t="s">
        <v>497</v>
      </c>
      <c r="D229" s="210" t="s">
        <v>291</v>
      </c>
      <c r="E229" s="211" t="s">
        <v>498</v>
      </c>
      <c r="F229" s="212" t="s">
        <v>499</v>
      </c>
      <c r="G229" s="213" t="s">
        <v>248</v>
      </c>
      <c r="H229" s="214">
        <v>1</v>
      </c>
      <c r="I229" s="215"/>
      <c r="J229" s="216"/>
      <c r="K229" s="214">
        <f>ROUND(P229*H229,3)</f>
        <v>0</v>
      </c>
      <c r="L229" s="212" t="s">
        <v>1</v>
      </c>
      <c r="M229" s="217"/>
      <c r="N229" s="218" t="s">
        <v>1</v>
      </c>
      <c r="O229" s="189" t="s">
        <v>44</v>
      </c>
      <c r="P229" s="190">
        <f>I229+J229</f>
        <v>0</v>
      </c>
      <c r="Q229" s="190">
        <f>ROUND(I229*H229,3)</f>
        <v>0</v>
      </c>
      <c r="R229" s="190">
        <f>ROUND(J229*H229,3)</f>
        <v>0</v>
      </c>
      <c r="S229" s="54"/>
      <c r="T229" s="191">
        <f>S229*H229</f>
        <v>0</v>
      </c>
      <c r="U229" s="191">
        <v>0.02429</v>
      </c>
      <c r="V229" s="191">
        <f>U229*H229</f>
        <v>0.02429</v>
      </c>
      <c r="W229" s="191">
        <v>0</v>
      </c>
      <c r="X229" s="192">
        <f>W229*H229</f>
        <v>0</v>
      </c>
      <c r="AR229" s="193" t="s">
        <v>294</v>
      </c>
      <c r="AT229" s="193" t="s">
        <v>291</v>
      </c>
      <c r="AU229" s="193" t="s">
        <v>92</v>
      </c>
      <c r="AY229" s="15" t="s">
        <v>196</v>
      </c>
      <c r="BE229" s="100">
        <f>IF(O229="základná",K229,0)</f>
        <v>0</v>
      </c>
      <c r="BF229" s="100">
        <f>IF(O229="znížená",K229,0)</f>
        <v>0</v>
      </c>
      <c r="BG229" s="100">
        <f>IF(O229="zákl. prenesená",K229,0)</f>
        <v>0</v>
      </c>
      <c r="BH229" s="100">
        <f>IF(O229="zníž. prenesená",K229,0)</f>
        <v>0</v>
      </c>
      <c r="BI229" s="100">
        <f>IF(O229="nulová",K229,0)</f>
        <v>0</v>
      </c>
      <c r="BJ229" s="15" t="s">
        <v>92</v>
      </c>
      <c r="BK229" s="194">
        <f>ROUND(P229*H229,3)</f>
        <v>0</v>
      </c>
      <c r="BL229" s="15" t="s">
        <v>226</v>
      </c>
      <c r="BM229" s="193" t="s">
        <v>500</v>
      </c>
    </row>
    <row r="230" spans="2:51" s="12" customFormat="1" ht="11.25">
      <c r="B230" s="195"/>
      <c r="D230" s="196" t="s">
        <v>208</v>
      </c>
      <c r="E230" s="203" t="s">
        <v>1</v>
      </c>
      <c r="F230" s="197" t="s">
        <v>501</v>
      </c>
      <c r="H230" s="198">
        <v>1</v>
      </c>
      <c r="I230" s="199"/>
      <c r="J230" s="199"/>
      <c r="M230" s="195"/>
      <c r="N230" s="200"/>
      <c r="O230" s="201"/>
      <c r="P230" s="201"/>
      <c r="Q230" s="201"/>
      <c r="R230" s="201"/>
      <c r="S230" s="201"/>
      <c r="T230" s="201"/>
      <c r="U230" s="201"/>
      <c r="V230" s="201"/>
      <c r="W230" s="201"/>
      <c r="X230" s="202"/>
      <c r="AT230" s="203" t="s">
        <v>208</v>
      </c>
      <c r="AU230" s="203" t="s">
        <v>92</v>
      </c>
      <c r="AV230" s="12" t="s">
        <v>92</v>
      </c>
      <c r="AW230" s="12" t="s">
        <v>4</v>
      </c>
      <c r="AX230" s="12" t="s">
        <v>87</v>
      </c>
      <c r="AY230" s="203" t="s">
        <v>196</v>
      </c>
    </row>
    <row r="231" spans="2:65" s="1" customFormat="1" ht="24" customHeight="1">
      <c r="B231" s="151"/>
      <c r="C231" s="210" t="s">
        <v>502</v>
      </c>
      <c r="D231" s="210" t="s">
        <v>291</v>
      </c>
      <c r="E231" s="211" t="s">
        <v>503</v>
      </c>
      <c r="F231" s="212" t="s">
        <v>504</v>
      </c>
      <c r="G231" s="213" t="s">
        <v>248</v>
      </c>
      <c r="H231" s="214">
        <v>1</v>
      </c>
      <c r="I231" s="215"/>
      <c r="J231" s="216"/>
      <c r="K231" s="214">
        <f>ROUND(P231*H231,3)</f>
        <v>0</v>
      </c>
      <c r="L231" s="212" t="s">
        <v>1</v>
      </c>
      <c r="M231" s="217"/>
      <c r="N231" s="218" t="s">
        <v>1</v>
      </c>
      <c r="O231" s="189" t="s">
        <v>44</v>
      </c>
      <c r="P231" s="190">
        <f>I231+J231</f>
        <v>0</v>
      </c>
      <c r="Q231" s="190">
        <f>ROUND(I231*H231,3)</f>
        <v>0</v>
      </c>
      <c r="R231" s="190">
        <f>ROUND(J231*H231,3)</f>
        <v>0</v>
      </c>
      <c r="S231" s="54"/>
      <c r="T231" s="191">
        <f>S231*H231</f>
        <v>0</v>
      </c>
      <c r="U231" s="191">
        <v>0.02722</v>
      </c>
      <c r="V231" s="191">
        <f>U231*H231</f>
        <v>0.02722</v>
      </c>
      <c r="W231" s="191">
        <v>0</v>
      </c>
      <c r="X231" s="192">
        <f>W231*H231</f>
        <v>0</v>
      </c>
      <c r="AR231" s="193" t="s">
        <v>294</v>
      </c>
      <c r="AT231" s="193" t="s">
        <v>291</v>
      </c>
      <c r="AU231" s="193" t="s">
        <v>92</v>
      </c>
      <c r="AY231" s="15" t="s">
        <v>196</v>
      </c>
      <c r="BE231" s="100">
        <f>IF(O231="základná",K231,0)</f>
        <v>0</v>
      </c>
      <c r="BF231" s="100">
        <f>IF(O231="znížená",K231,0)</f>
        <v>0</v>
      </c>
      <c r="BG231" s="100">
        <f>IF(O231="zákl. prenesená",K231,0)</f>
        <v>0</v>
      </c>
      <c r="BH231" s="100">
        <f>IF(O231="zníž. prenesená",K231,0)</f>
        <v>0</v>
      </c>
      <c r="BI231" s="100">
        <f>IF(O231="nulová",K231,0)</f>
        <v>0</v>
      </c>
      <c r="BJ231" s="15" t="s">
        <v>92</v>
      </c>
      <c r="BK231" s="194">
        <f>ROUND(P231*H231,3)</f>
        <v>0</v>
      </c>
      <c r="BL231" s="15" t="s">
        <v>226</v>
      </c>
      <c r="BM231" s="193" t="s">
        <v>505</v>
      </c>
    </row>
    <row r="232" spans="2:51" s="12" customFormat="1" ht="11.25">
      <c r="B232" s="195"/>
      <c r="D232" s="196" t="s">
        <v>208</v>
      </c>
      <c r="E232" s="203" t="s">
        <v>1</v>
      </c>
      <c r="F232" s="197" t="s">
        <v>501</v>
      </c>
      <c r="H232" s="198">
        <v>1</v>
      </c>
      <c r="I232" s="199"/>
      <c r="J232" s="199"/>
      <c r="M232" s="195"/>
      <c r="N232" s="200"/>
      <c r="O232" s="201"/>
      <c r="P232" s="201"/>
      <c r="Q232" s="201"/>
      <c r="R232" s="201"/>
      <c r="S232" s="201"/>
      <c r="T232" s="201"/>
      <c r="U232" s="201"/>
      <c r="V232" s="201"/>
      <c r="W232" s="201"/>
      <c r="X232" s="202"/>
      <c r="AT232" s="203" t="s">
        <v>208</v>
      </c>
      <c r="AU232" s="203" t="s">
        <v>92</v>
      </c>
      <c r="AV232" s="12" t="s">
        <v>92</v>
      </c>
      <c r="AW232" s="12" t="s">
        <v>4</v>
      </c>
      <c r="AX232" s="12" t="s">
        <v>87</v>
      </c>
      <c r="AY232" s="203" t="s">
        <v>196</v>
      </c>
    </row>
    <row r="233" spans="2:65" s="1" customFormat="1" ht="24" customHeight="1">
      <c r="B233" s="151"/>
      <c r="C233" s="210" t="s">
        <v>506</v>
      </c>
      <c r="D233" s="210" t="s">
        <v>291</v>
      </c>
      <c r="E233" s="211" t="s">
        <v>507</v>
      </c>
      <c r="F233" s="212" t="s">
        <v>508</v>
      </c>
      <c r="G233" s="213" t="s">
        <v>248</v>
      </c>
      <c r="H233" s="214">
        <v>7</v>
      </c>
      <c r="I233" s="215"/>
      <c r="J233" s="216"/>
      <c r="K233" s="214">
        <f>ROUND(P233*H233,3)</f>
        <v>0</v>
      </c>
      <c r="L233" s="212" t="s">
        <v>1</v>
      </c>
      <c r="M233" s="217"/>
      <c r="N233" s="218" t="s">
        <v>1</v>
      </c>
      <c r="O233" s="189" t="s">
        <v>44</v>
      </c>
      <c r="P233" s="190">
        <f>I233+J233</f>
        <v>0</v>
      </c>
      <c r="Q233" s="190">
        <f>ROUND(I233*H233,3)</f>
        <v>0</v>
      </c>
      <c r="R233" s="190">
        <f>ROUND(J233*H233,3)</f>
        <v>0</v>
      </c>
      <c r="S233" s="54"/>
      <c r="T233" s="191">
        <f>S233*H233</f>
        <v>0</v>
      </c>
      <c r="U233" s="191">
        <v>0.03266</v>
      </c>
      <c r="V233" s="191">
        <f>U233*H233</f>
        <v>0.22862000000000002</v>
      </c>
      <c r="W233" s="191">
        <v>0</v>
      </c>
      <c r="X233" s="192">
        <f>W233*H233</f>
        <v>0</v>
      </c>
      <c r="AR233" s="193" t="s">
        <v>294</v>
      </c>
      <c r="AT233" s="193" t="s">
        <v>291</v>
      </c>
      <c r="AU233" s="193" t="s">
        <v>92</v>
      </c>
      <c r="AY233" s="15" t="s">
        <v>196</v>
      </c>
      <c r="BE233" s="100">
        <f>IF(O233="základná",K233,0)</f>
        <v>0</v>
      </c>
      <c r="BF233" s="100">
        <f>IF(O233="znížená",K233,0)</f>
        <v>0</v>
      </c>
      <c r="BG233" s="100">
        <f>IF(O233="zákl. prenesená",K233,0)</f>
        <v>0</v>
      </c>
      <c r="BH233" s="100">
        <f>IF(O233="zníž. prenesená",K233,0)</f>
        <v>0</v>
      </c>
      <c r="BI233" s="100">
        <f>IF(O233="nulová",K233,0)</f>
        <v>0</v>
      </c>
      <c r="BJ233" s="15" t="s">
        <v>92</v>
      </c>
      <c r="BK233" s="194">
        <f>ROUND(P233*H233,3)</f>
        <v>0</v>
      </c>
      <c r="BL233" s="15" t="s">
        <v>226</v>
      </c>
      <c r="BM233" s="193" t="s">
        <v>509</v>
      </c>
    </row>
    <row r="234" spans="2:51" s="12" customFormat="1" ht="11.25">
      <c r="B234" s="195"/>
      <c r="D234" s="196" t="s">
        <v>208</v>
      </c>
      <c r="E234" s="203" t="s">
        <v>1</v>
      </c>
      <c r="F234" s="197" t="s">
        <v>510</v>
      </c>
      <c r="H234" s="198">
        <v>7</v>
      </c>
      <c r="I234" s="199"/>
      <c r="J234" s="199"/>
      <c r="M234" s="195"/>
      <c r="N234" s="200"/>
      <c r="O234" s="201"/>
      <c r="P234" s="201"/>
      <c r="Q234" s="201"/>
      <c r="R234" s="201"/>
      <c r="S234" s="201"/>
      <c r="T234" s="201"/>
      <c r="U234" s="201"/>
      <c r="V234" s="201"/>
      <c r="W234" s="201"/>
      <c r="X234" s="202"/>
      <c r="AT234" s="203" t="s">
        <v>208</v>
      </c>
      <c r="AU234" s="203" t="s">
        <v>92</v>
      </c>
      <c r="AV234" s="12" t="s">
        <v>92</v>
      </c>
      <c r="AW234" s="12" t="s">
        <v>4</v>
      </c>
      <c r="AX234" s="12" t="s">
        <v>87</v>
      </c>
      <c r="AY234" s="203" t="s">
        <v>196</v>
      </c>
    </row>
    <row r="235" spans="2:65" s="1" customFormat="1" ht="24" customHeight="1">
      <c r="B235" s="151"/>
      <c r="C235" s="182" t="s">
        <v>511</v>
      </c>
      <c r="D235" s="182" t="s">
        <v>199</v>
      </c>
      <c r="E235" s="183" t="s">
        <v>512</v>
      </c>
      <c r="F235" s="184" t="s">
        <v>513</v>
      </c>
      <c r="G235" s="185" t="s">
        <v>248</v>
      </c>
      <c r="H235" s="186">
        <v>36</v>
      </c>
      <c r="I235" s="187"/>
      <c r="J235" s="187"/>
      <c r="K235" s="186">
        <f>ROUND(P235*H235,3)</f>
        <v>0</v>
      </c>
      <c r="L235" s="184" t="s">
        <v>249</v>
      </c>
      <c r="M235" s="32"/>
      <c r="N235" s="188" t="s">
        <v>1</v>
      </c>
      <c r="O235" s="189" t="s">
        <v>44</v>
      </c>
      <c r="P235" s="190">
        <f>I235+J235</f>
        <v>0</v>
      </c>
      <c r="Q235" s="190">
        <f>ROUND(I235*H235,3)</f>
        <v>0</v>
      </c>
      <c r="R235" s="190">
        <f>ROUND(J235*H235,3)</f>
        <v>0</v>
      </c>
      <c r="S235" s="54"/>
      <c r="T235" s="191">
        <f>S235*H235</f>
        <v>0</v>
      </c>
      <c r="U235" s="191">
        <v>2E-05</v>
      </c>
      <c r="V235" s="191">
        <f>U235*H235</f>
        <v>0.00072</v>
      </c>
      <c r="W235" s="191">
        <v>0</v>
      </c>
      <c r="X235" s="192">
        <f>W235*H235</f>
        <v>0</v>
      </c>
      <c r="AR235" s="193" t="s">
        <v>226</v>
      </c>
      <c r="AT235" s="193" t="s">
        <v>199</v>
      </c>
      <c r="AU235" s="193" t="s">
        <v>92</v>
      </c>
      <c r="AY235" s="15" t="s">
        <v>196</v>
      </c>
      <c r="BE235" s="100">
        <f>IF(O235="základná",K235,0)</f>
        <v>0</v>
      </c>
      <c r="BF235" s="100">
        <f>IF(O235="znížená",K235,0)</f>
        <v>0</v>
      </c>
      <c r="BG235" s="100">
        <f>IF(O235="zákl. prenesená",K235,0)</f>
        <v>0</v>
      </c>
      <c r="BH235" s="100">
        <f>IF(O235="zníž. prenesená",K235,0)</f>
        <v>0</v>
      </c>
      <c r="BI235" s="100">
        <f>IF(O235="nulová",K235,0)</f>
        <v>0</v>
      </c>
      <c r="BJ235" s="15" t="s">
        <v>92</v>
      </c>
      <c r="BK235" s="194">
        <f>ROUND(P235*H235,3)</f>
        <v>0</v>
      </c>
      <c r="BL235" s="15" t="s">
        <v>226</v>
      </c>
      <c r="BM235" s="193" t="s">
        <v>514</v>
      </c>
    </row>
    <row r="236" spans="2:65" s="1" customFormat="1" ht="24" customHeight="1">
      <c r="B236" s="151"/>
      <c r="C236" s="210" t="s">
        <v>515</v>
      </c>
      <c r="D236" s="210" t="s">
        <v>291</v>
      </c>
      <c r="E236" s="211" t="s">
        <v>516</v>
      </c>
      <c r="F236" s="212" t="s">
        <v>517</v>
      </c>
      <c r="G236" s="213" t="s">
        <v>248</v>
      </c>
      <c r="H236" s="214">
        <v>5</v>
      </c>
      <c r="I236" s="215"/>
      <c r="J236" s="216"/>
      <c r="K236" s="214">
        <f>ROUND(P236*H236,3)</f>
        <v>0</v>
      </c>
      <c r="L236" s="212" t="s">
        <v>1</v>
      </c>
      <c r="M236" s="217"/>
      <c r="N236" s="218" t="s">
        <v>1</v>
      </c>
      <c r="O236" s="189" t="s">
        <v>44</v>
      </c>
      <c r="P236" s="190">
        <f>I236+J236</f>
        <v>0</v>
      </c>
      <c r="Q236" s="190">
        <f>ROUND(I236*H236,3)</f>
        <v>0</v>
      </c>
      <c r="R236" s="190">
        <f>ROUND(J236*H236,3)</f>
        <v>0</v>
      </c>
      <c r="S236" s="54"/>
      <c r="T236" s="191">
        <f>S236*H236</f>
        <v>0</v>
      </c>
      <c r="U236" s="191">
        <v>0.0381</v>
      </c>
      <c r="V236" s="191">
        <f>U236*H236</f>
        <v>0.1905</v>
      </c>
      <c r="W236" s="191">
        <v>0</v>
      </c>
      <c r="X236" s="192">
        <f>W236*H236</f>
        <v>0</v>
      </c>
      <c r="AR236" s="193" t="s">
        <v>294</v>
      </c>
      <c r="AT236" s="193" t="s">
        <v>291</v>
      </c>
      <c r="AU236" s="193" t="s">
        <v>92</v>
      </c>
      <c r="AY236" s="15" t="s">
        <v>196</v>
      </c>
      <c r="BE236" s="100">
        <f>IF(O236="základná",K236,0)</f>
        <v>0</v>
      </c>
      <c r="BF236" s="100">
        <f>IF(O236="znížená",K236,0)</f>
        <v>0</v>
      </c>
      <c r="BG236" s="100">
        <f>IF(O236="zákl. prenesená",K236,0)</f>
        <v>0</v>
      </c>
      <c r="BH236" s="100">
        <f>IF(O236="zníž. prenesená",K236,0)</f>
        <v>0</v>
      </c>
      <c r="BI236" s="100">
        <f>IF(O236="nulová",K236,0)</f>
        <v>0</v>
      </c>
      <c r="BJ236" s="15" t="s">
        <v>92</v>
      </c>
      <c r="BK236" s="194">
        <f>ROUND(P236*H236,3)</f>
        <v>0</v>
      </c>
      <c r="BL236" s="15" t="s">
        <v>226</v>
      </c>
      <c r="BM236" s="193" t="s">
        <v>518</v>
      </c>
    </row>
    <row r="237" spans="2:51" s="12" customFormat="1" ht="11.25">
      <c r="B237" s="195"/>
      <c r="D237" s="196" t="s">
        <v>208</v>
      </c>
      <c r="E237" s="203" t="s">
        <v>1</v>
      </c>
      <c r="F237" s="197" t="s">
        <v>519</v>
      </c>
      <c r="H237" s="198">
        <v>2</v>
      </c>
      <c r="I237" s="199"/>
      <c r="J237" s="199"/>
      <c r="M237" s="195"/>
      <c r="N237" s="200"/>
      <c r="O237" s="201"/>
      <c r="P237" s="201"/>
      <c r="Q237" s="201"/>
      <c r="R237" s="201"/>
      <c r="S237" s="201"/>
      <c r="T237" s="201"/>
      <c r="U237" s="201"/>
      <c r="V237" s="201"/>
      <c r="W237" s="201"/>
      <c r="X237" s="202"/>
      <c r="AT237" s="203" t="s">
        <v>208</v>
      </c>
      <c r="AU237" s="203" t="s">
        <v>92</v>
      </c>
      <c r="AV237" s="12" t="s">
        <v>92</v>
      </c>
      <c r="AW237" s="12" t="s">
        <v>4</v>
      </c>
      <c r="AX237" s="12" t="s">
        <v>80</v>
      </c>
      <c r="AY237" s="203" t="s">
        <v>196</v>
      </c>
    </row>
    <row r="238" spans="2:51" s="12" customFormat="1" ht="11.25">
      <c r="B238" s="195"/>
      <c r="D238" s="196" t="s">
        <v>208</v>
      </c>
      <c r="E238" s="203" t="s">
        <v>1</v>
      </c>
      <c r="F238" s="197" t="s">
        <v>520</v>
      </c>
      <c r="H238" s="198">
        <v>3</v>
      </c>
      <c r="I238" s="199"/>
      <c r="J238" s="199"/>
      <c r="M238" s="195"/>
      <c r="N238" s="200"/>
      <c r="O238" s="201"/>
      <c r="P238" s="201"/>
      <c r="Q238" s="201"/>
      <c r="R238" s="201"/>
      <c r="S238" s="201"/>
      <c r="T238" s="201"/>
      <c r="U238" s="201"/>
      <c r="V238" s="201"/>
      <c r="W238" s="201"/>
      <c r="X238" s="202"/>
      <c r="AT238" s="203" t="s">
        <v>208</v>
      </c>
      <c r="AU238" s="203" t="s">
        <v>92</v>
      </c>
      <c r="AV238" s="12" t="s">
        <v>92</v>
      </c>
      <c r="AW238" s="12" t="s">
        <v>4</v>
      </c>
      <c r="AX238" s="12" t="s">
        <v>80</v>
      </c>
      <c r="AY238" s="203" t="s">
        <v>196</v>
      </c>
    </row>
    <row r="239" spans="2:51" s="13" customFormat="1" ht="11.25">
      <c r="B239" s="219"/>
      <c r="D239" s="196" t="s">
        <v>208</v>
      </c>
      <c r="E239" s="220" t="s">
        <v>1</v>
      </c>
      <c r="F239" s="221" t="s">
        <v>354</v>
      </c>
      <c r="H239" s="222">
        <v>5</v>
      </c>
      <c r="I239" s="223"/>
      <c r="J239" s="223"/>
      <c r="M239" s="219"/>
      <c r="N239" s="224"/>
      <c r="O239" s="225"/>
      <c r="P239" s="225"/>
      <c r="Q239" s="225"/>
      <c r="R239" s="225"/>
      <c r="S239" s="225"/>
      <c r="T239" s="225"/>
      <c r="U239" s="225"/>
      <c r="V239" s="225"/>
      <c r="W239" s="225"/>
      <c r="X239" s="226"/>
      <c r="AT239" s="220" t="s">
        <v>208</v>
      </c>
      <c r="AU239" s="220" t="s">
        <v>92</v>
      </c>
      <c r="AV239" s="13" t="s">
        <v>203</v>
      </c>
      <c r="AW239" s="13" t="s">
        <v>4</v>
      </c>
      <c r="AX239" s="13" t="s">
        <v>87</v>
      </c>
      <c r="AY239" s="220" t="s">
        <v>196</v>
      </c>
    </row>
    <row r="240" spans="2:65" s="1" customFormat="1" ht="24" customHeight="1">
      <c r="B240" s="151"/>
      <c r="C240" s="210" t="s">
        <v>521</v>
      </c>
      <c r="D240" s="210" t="s">
        <v>291</v>
      </c>
      <c r="E240" s="211" t="s">
        <v>522</v>
      </c>
      <c r="F240" s="212" t="s">
        <v>523</v>
      </c>
      <c r="G240" s="213" t="s">
        <v>248</v>
      </c>
      <c r="H240" s="214">
        <v>2</v>
      </c>
      <c r="I240" s="215"/>
      <c r="J240" s="216"/>
      <c r="K240" s="214">
        <f>ROUND(P240*H240,3)</f>
        <v>0</v>
      </c>
      <c r="L240" s="212" t="s">
        <v>1</v>
      </c>
      <c r="M240" s="217"/>
      <c r="N240" s="218" t="s">
        <v>1</v>
      </c>
      <c r="O240" s="189" t="s">
        <v>44</v>
      </c>
      <c r="P240" s="190">
        <f>I240+J240</f>
        <v>0</v>
      </c>
      <c r="Q240" s="190">
        <f>ROUND(I240*H240,3)</f>
        <v>0</v>
      </c>
      <c r="R240" s="190">
        <f>ROUND(J240*H240,3)</f>
        <v>0</v>
      </c>
      <c r="S240" s="54"/>
      <c r="T240" s="191">
        <f>S240*H240</f>
        <v>0</v>
      </c>
      <c r="U240" s="191">
        <v>0.04082</v>
      </c>
      <c r="V240" s="191">
        <f>U240*H240</f>
        <v>0.08164</v>
      </c>
      <c r="W240" s="191">
        <v>0</v>
      </c>
      <c r="X240" s="192">
        <f>W240*H240</f>
        <v>0</v>
      </c>
      <c r="AR240" s="193" t="s">
        <v>294</v>
      </c>
      <c r="AT240" s="193" t="s">
        <v>291</v>
      </c>
      <c r="AU240" s="193" t="s">
        <v>92</v>
      </c>
      <c r="AY240" s="15" t="s">
        <v>196</v>
      </c>
      <c r="BE240" s="100">
        <f>IF(O240="základná",K240,0)</f>
        <v>0</v>
      </c>
      <c r="BF240" s="100">
        <f>IF(O240="znížená",K240,0)</f>
        <v>0</v>
      </c>
      <c r="BG240" s="100">
        <f>IF(O240="zákl. prenesená",K240,0)</f>
        <v>0</v>
      </c>
      <c r="BH240" s="100">
        <f>IF(O240="zníž. prenesená",K240,0)</f>
        <v>0</v>
      </c>
      <c r="BI240" s="100">
        <f>IF(O240="nulová",K240,0)</f>
        <v>0</v>
      </c>
      <c r="BJ240" s="15" t="s">
        <v>92</v>
      </c>
      <c r="BK240" s="194">
        <f>ROUND(P240*H240,3)</f>
        <v>0</v>
      </c>
      <c r="BL240" s="15" t="s">
        <v>226</v>
      </c>
      <c r="BM240" s="193" t="s">
        <v>524</v>
      </c>
    </row>
    <row r="241" spans="2:51" s="12" customFormat="1" ht="11.25">
      <c r="B241" s="195"/>
      <c r="D241" s="196" t="s">
        <v>208</v>
      </c>
      <c r="E241" s="203" t="s">
        <v>1</v>
      </c>
      <c r="F241" s="197" t="s">
        <v>525</v>
      </c>
      <c r="H241" s="198">
        <v>2</v>
      </c>
      <c r="I241" s="199"/>
      <c r="J241" s="199"/>
      <c r="M241" s="195"/>
      <c r="N241" s="200"/>
      <c r="O241" s="201"/>
      <c r="P241" s="201"/>
      <c r="Q241" s="201"/>
      <c r="R241" s="201"/>
      <c r="S241" s="201"/>
      <c r="T241" s="201"/>
      <c r="U241" s="201"/>
      <c r="V241" s="201"/>
      <c r="W241" s="201"/>
      <c r="X241" s="202"/>
      <c r="AT241" s="203" t="s">
        <v>208</v>
      </c>
      <c r="AU241" s="203" t="s">
        <v>92</v>
      </c>
      <c r="AV241" s="12" t="s">
        <v>92</v>
      </c>
      <c r="AW241" s="12" t="s">
        <v>4</v>
      </c>
      <c r="AX241" s="12" t="s">
        <v>87</v>
      </c>
      <c r="AY241" s="203" t="s">
        <v>196</v>
      </c>
    </row>
    <row r="242" spans="2:65" s="1" customFormat="1" ht="24" customHeight="1">
      <c r="B242" s="151"/>
      <c r="C242" s="210" t="s">
        <v>526</v>
      </c>
      <c r="D242" s="210" t="s">
        <v>291</v>
      </c>
      <c r="E242" s="211" t="s">
        <v>527</v>
      </c>
      <c r="F242" s="212" t="s">
        <v>528</v>
      </c>
      <c r="G242" s="213" t="s">
        <v>248</v>
      </c>
      <c r="H242" s="214">
        <v>17</v>
      </c>
      <c r="I242" s="215"/>
      <c r="J242" s="216"/>
      <c r="K242" s="214">
        <f>ROUND(P242*H242,3)</f>
        <v>0</v>
      </c>
      <c r="L242" s="212" t="s">
        <v>1</v>
      </c>
      <c r="M242" s="217"/>
      <c r="N242" s="218" t="s">
        <v>1</v>
      </c>
      <c r="O242" s="189" t="s">
        <v>44</v>
      </c>
      <c r="P242" s="190">
        <f>I242+J242</f>
        <v>0</v>
      </c>
      <c r="Q242" s="190">
        <f>ROUND(I242*H242,3)</f>
        <v>0</v>
      </c>
      <c r="R242" s="190">
        <f>ROUND(J242*H242,3)</f>
        <v>0</v>
      </c>
      <c r="S242" s="54"/>
      <c r="T242" s="191">
        <f>S242*H242</f>
        <v>0</v>
      </c>
      <c r="U242" s="191">
        <v>0.04355</v>
      </c>
      <c r="V242" s="191">
        <f>U242*H242</f>
        <v>0.74035</v>
      </c>
      <c r="W242" s="191">
        <v>0</v>
      </c>
      <c r="X242" s="192">
        <f>W242*H242</f>
        <v>0</v>
      </c>
      <c r="AR242" s="193" t="s">
        <v>294</v>
      </c>
      <c r="AT242" s="193" t="s">
        <v>291</v>
      </c>
      <c r="AU242" s="193" t="s">
        <v>92</v>
      </c>
      <c r="AY242" s="15" t="s">
        <v>196</v>
      </c>
      <c r="BE242" s="100">
        <f>IF(O242="základná",K242,0)</f>
        <v>0</v>
      </c>
      <c r="BF242" s="100">
        <f>IF(O242="znížená",K242,0)</f>
        <v>0</v>
      </c>
      <c r="BG242" s="100">
        <f>IF(O242="zákl. prenesená",K242,0)</f>
        <v>0</v>
      </c>
      <c r="BH242" s="100">
        <f>IF(O242="zníž. prenesená",K242,0)</f>
        <v>0</v>
      </c>
      <c r="BI242" s="100">
        <f>IF(O242="nulová",K242,0)</f>
        <v>0</v>
      </c>
      <c r="BJ242" s="15" t="s">
        <v>92</v>
      </c>
      <c r="BK242" s="194">
        <f>ROUND(P242*H242,3)</f>
        <v>0</v>
      </c>
      <c r="BL242" s="15" t="s">
        <v>226</v>
      </c>
      <c r="BM242" s="193" t="s">
        <v>529</v>
      </c>
    </row>
    <row r="243" spans="2:51" s="12" customFormat="1" ht="11.25">
      <c r="B243" s="195"/>
      <c r="D243" s="196" t="s">
        <v>208</v>
      </c>
      <c r="E243" s="203" t="s">
        <v>1</v>
      </c>
      <c r="F243" s="197" t="s">
        <v>530</v>
      </c>
      <c r="H243" s="198">
        <v>6</v>
      </c>
      <c r="I243" s="199"/>
      <c r="J243" s="199"/>
      <c r="M243" s="195"/>
      <c r="N243" s="200"/>
      <c r="O243" s="201"/>
      <c r="P243" s="201"/>
      <c r="Q243" s="201"/>
      <c r="R243" s="201"/>
      <c r="S243" s="201"/>
      <c r="T243" s="201"/>
      <c r="U243" s="201"/>
      <c r="V243" s="201"/>
      <c r="W243" s="201"/>
      <c r="X243" s="202"/>
      <c r="AT243" s="203" t="s">
        <v>208</v>
      </c>
      <c r="AU243" s="203" t="s">
        <v>92</v>
      </c>
      <c r="AV243" s="12" t="s">
        <v>92</v>
      </c>
      <c r="AW243" s="12" t="s">
        <v>4</v>
      </c>
      <c r="AX243" s="12" t="s">
        <v>80</v>
      </c>
      <c r="AY243" s="203" t="s">
        <v>196</v>
      </c>
    </row>
    <row r="244" spans="2:51" s="12" customFormat="1" ht="11.25">
      <c r="B244" s="195"/>
      <c r="D244" s="196" t="s">
        <v>208</v>
      </c>
      <c r="E244" s="203" t="s">
        <v>1</v>
      </c>
      <c r="F244" s="197" t="s">
        <v>531</v>
      </c>
      <c r="H244" s="198">
        <v>11</v>
      </c>
      <c r="I244" s="199"/>
      <c r="J244" s="199"/>
      <c r="M244" s="195"/>
      <c r="N244" s="200"/>
      <c r="O244" s="201"/>
      <c r="P244" s="201"/>
      <c r="Q244" s="201"/>
      <c r="R244" s="201"/>
      <c r="S244" s="201"/>
      <c r="T244" s="201"/>
      <c r="U244" s="201"/>
      <c r="V244" s="201"/>
      <c r="W244" s="201"/>
      <c r="X244" s="202"/>
      <c r="AT244" s="203" t="s">
        <v>208</v>
      </c>
      <c r="AU244" s="203" t="s">
        <v>92</v>
      </c>
      <c r="AV244" s="12" t="s">
        <v>92</v>
      </c>
      <c r="AW244" s="12" t="s">
        <v>4</v>
      </c>
      <c r="AX244" s="12" t="s">
        <v>80</v>
      </c>
      <c r="AY244" s="203" t="s">
        <v>196</v>
      </c>
    </row>
    <row r="245" spans="2:51" s="13" customFormat="1" ht="11.25">
      <c r="B245" s="219"/>
      <c r="D245" s="196" t="s">
        <v>208</v>
      </c>
      <c r="E245" s="220" t="s">
        <v>1</v>
      </c>
      <c r="F245" s="221" t="s">
        <v>354</v>
      </c>
      <c r="H245" s="222">
        <v>17</v>
      </c>
      <c r="I245" s="223"/>
      <c r="J245" s="223"/>
      <c r="M245" s="219"/>
      <c r="N245" s="224"/>
      <c r="O245" s="225"/>
      <c r="P245" s="225"/>
      <c r="Q245" s="225"/>
      <c r="R245" s="225"/>
      <c r="S245" s="225"/>
      <c r="T245" s="225"/>
      <c r="U245" s="225"/>
      <c r="V245" s="225"/>
      <c r="W245" s="225"/>
      <c r="X245" s="226"/>
      <c r="AT245" s="220" t="s">
        <v>208</v>
      </c>
      <c r="AU245" s="220" t="s">
        <v>92</v>
      </c>
      <c r="AV245" s="13" t="s">
        <v>203</v>
      </c>
      <c r="AW245" s="13" t="s">
        <v>4</v>
      </c>
      <c r="AX245" s="13" t="s">
        <v>87</v>
      </c>
      <c r="AY245" s="220" t="s">
        <v>196</v>
      </c>
    </row>
    <row r="246" spans="2:65" s="1" customFormat="1" ht="24" customHeight="1">
      <c r="B246" s="151"/>
      <c r="C246" s="210" t="s">
        <v>532</v>
      </c>
      <c r="D246" s="210" t="s">
        <v>291</v>
      </c>
      <c r="E246" s="211" t="s">
        <v>533</v>
      </c>
      <c r="F246" s="212" t="s">
        <v>534</v>
      </c>
      <c r="G246" s="213" t="s">
        <v>248</v>
      </c>
      <c r="H246" s="214">
        <v>12</v>
      </c>
      <c r="I246" s="215"/>
      <c r="J246" s="216"/>
      <c r="K246" s="214">
        <f>ROUND(P246*H246,3)</f>
        <v>0</v>
      </c>
      <c r="L246" s="212" t="s">
        <v>1</v>
      </c>
      <c r="M246" s="217"/>
      <c r="N246" s="218" t="s">
        <v>1</v>
      </c>
      <c r="O246" s="189" t="s">
        <v>44</v>
      </c>
      <c r="P246" s="190">
        <f>I246+J246</f>
        <v>0</v>
      </c>
      <c r="Q246" s="190">
        <f>ROUND(I246*H246,3)</f>
        <v>0</v>
      </c>
      <c r="R246" s="190">
        <f>ROUND(J246*H246,3)</f>
        <v>0</v>
      </c>
      <c r="S246" s="54"/>
      <c r="T246" s="191">
        <f>S246*H246</f>
        <v>0</v>
      </c>
      <c r="U246" s="191">
        <v>0.05677</v>
      </c>
      <c r="V246" s="191">
        <f>U246*H246</f>
        <v>0.6812400000000001</v>
      </c>
      <c r="W246" s="191">
        <v>0</v>
      </c>
      <c r="X246" s="192">
        <f>W246*H246</f>
        <v>0</v>
      </c>
      <c r="AR246" s="193" t="s">
        <v>294</v>
      </c>
      <c r="AT246" s="193" t="s">
        <v>291</v>
      </c>
      <c r="AU246" s="193" t="s">
        <v>92</v>
      </c>
      <c r="AY246" s="15" t="s">
        <v>196</v>
      </c>
      <c r="BE246" s="100">
        <f>IF(O246="základná",K246,0)</f>
        <v>0</v>
      </c>
      <c r="BF246" s="100">
        <f>IF(O246="znížená",K246,0)</f>
        <v>0</v>
      </c>
      <c r="BG246" s="100">
        <f>IF(O246="zákl. prenesená",K246,0)</f>
        <v>0</v>
      </c>
      <c r="BH246" s="100">
        <f>IF(O246="zníž. prenesená",K246,0)</f>
        <v>0</v>
      </c>
      <c r="BI246" s="100">
        <f>IF(O246="nulová",K246,0)</f>
        <v>0</v>
      </c>
      <c r="BJ246" s="15" t="s">
        <v>92</v>
      </c>
      <c r="BK246" s="194">
        <f>ROUND(P246*H246,3)</f>
        <v>0</v>
      </c>
      <c r="BL246" s="15" t="s">
        <v>226</v>
      </c>
      <c r="BM246" s="193" t="s">
        <v>535</v>
      </c>
    </row>
    <row r="247" spans="2:51" s="12" customFormat="1" ht="11.25">
      <c r="B247" s="195"/>
      <c r="D247" s="196" t="s">
        <v>208</v>
      </c>
      <c r="E247" s="203" t="s">
        <v>1</v>
      </c>
      <c r="F247" s="197" t="s">
        <v>536</v>
      </c>
      <c r="H247" s="198">
        <v>12</v>
      </c>
      <c r="I247" s="199"/>
      <c r="J247" s="199"/>
      <c r="M247" s="195"/>
      <c r="N247" s="200"/>
      <c r="O247" s="201"/>
      <c r="P247" s="201"/>
      <c r="Q247" s="201"/>
      <c r="R247" s="201"/>
      <c r="S247" s="201"/>
      <c r="T247" s="201"/>
      <c r="U247" s="201"/>
      <c r="V247" s="201"/>
      <c r="W247" s="201"/>
      <c r="X247" s="202"/>
      <c r="AT247" s="203" t="s">
        <v>208</v>
      </c>
      <c r="AU247" s="203" t="s">
        <v>92</v>
      </c>
      <c r="AV247" s="12" t="s">
        <v>92</v>
      </c>
      <c r="AW247" s="12" t="s">
        <v>4</v>
      </c>
      <c r="AX247" s="12" t="s">
        <v>87</v>
      </c>
      <c r="AY247" s="203" t="s">
        <v>196</v>
      </c>
    </row>
    <row r="248" spans="2:65" s="1" customFormat="1" ht="24" customHeight="1">
      <c r="B248" s="151"/>
      <c r="C248" s="182" t="s">
        <v>537</v>
      </c>
      <c r="D248" s="182" t="s">
        <v>199</v>
      </c>
      <c r="E248" s="183" t="s">
        <v>538</v>
      </c>
      <c r="F248" s="184" t="s">
        <v>539</v>
      </c>
      <c r="G248" s="185" t="s">
        <v>248</v>
      </c>
      <c r="H248" s="186">
        <v>79</v>
      </c>
      <c r="I248" s="187"/>
      <c r="J248" s="187"/>
      <c r="K248" s="186">
        <f>ROUND(P248*H248,3)</f>
        <v>0</v>
      </c>
      <c r="L248" s="184" t="s">
        <v>249</v>
      </c>
      <c r="M248" s="32"/>
      <c r="N248" s="188" t="s">
        <v>1</v>
      </c>
      <c r="O248" s="189" t="s">
        <v>44</v>
      </c>
      <c r="P248" s="190">
        <f>I248+J248</f>
        <v>0</v>
      </c>
      <c r="Q248" s="190">
        <f>ROUND(I248*H248,3)</f>
        <v>0</v>
      </c>
      <c r="R248" s="190">
        <f>ROUND(J248*H248,3)</f>
        <v>0</v>
      </c>
      <c r="S248" s="54"/>
      <c r="T248" s="191">
        <f>S248*H248</f>
        <v>0</v>
      </c>
      <c r="U248" s="191">
        <v>2E-05</v>
      </c>
      <c r="V248" s="191">
        <f>U248*H248</f>
        <v>0.00158</v>
      </c>
      <c r="W248" s="191">
        <v>0</v>
      </c>
      <c r="X248" s="192">
        <f>W248*H248</f>
        <v>0</v>
      </c>
      <c r="AR248" s="193" t="s">
        <v>226</v>
      </c>
      <c r="AT248" s="193" t="s">
        <v>199</v>
      </c>
      <c r="AU248" s="193" t="s">
        <v>92</v>
      </c>
      <c r="AY248" s="15" t="s">
        <v>196</v>
      </c>
      <c r="BE248" s="100">
        <f>IF(O248="základná",K248,0)</f>
        <v>0</v>
      </c>
      <c r="BF248" s="100">
        <f>IF(O248="znížená",K248,0)</f>
        <v>0</v>
      </c>
      <c r="BG248" s="100">
        <f>IF(O248="zákl. prenesená",K248,0)</f>
        <v>0</v>
      </c>
      <c r="BH248" s="100">
        <f>IF(O248="zníž. prenesená",K248,0)</f>
        <v>0</v>
      </c>
      <c r="BI248" s="100">
        <f>IF(O248="nulová",K248,0)</f>
        <v>0</v>
      </c>
      <c r="BJ248" s="15" t="s">
        <v>92</v>
      </c>
      <c r="BK248" s="194">
        <f>ROUND(P248*H248,3)</f>
        <v>0</v>
      </c>
      <c r="BL248" s="15" t="s">
        <v>226</v>
      </c>
      <c r="BM248" s="193" t="s">
        <v>540</v>
      </c>
    </row>
    <row r="249" spans="2:65" s="1" customFormat="1" ht="24" customHeight="1">
      <c r="B249" s="151"/>
      <c r="C249" s="210" t="s">
        <v>541</v>
      </c>
      <c r="D249" s="210" t="s">
        <v>291</v>
      </c>
      <c r="E249" s="211" t="s">
        <v>542</v>
      </c>
      <c r="F249" s="212" t="s">
        <v>543</v>
      </c>
      <c r="G249" s="213" t="s">
        <v>248</v>
      </c>
      <c r="H249" s="214">
        <v>15</v>
      </c>
      <c r="I249" s="215"/>
      <c r="J249" s="216"/>
      <c r="K249" s="214">
        <f>ROUND(P249*H249,3)</f>
        <v>0</v>
      </c>
      <c r="L249" s="212" t="s">
        <v>1</v>
      </c>
      <c r="M249" s="217"/>
      <c r="N249" s="218" t="s">
        <v>1</v>
      </c>
      <c r="O249" s="189" t="s">
        <v>44</v>
      </c>
      <c r="P249" s="190">
        <f>I249+J249</f>
        <v>0</v>
      </c>
      <c r="Q249" s="190">
        <f>ROUND(I249*H249,3)</f>
        <v>0</v>
      </c>
      <c r="R249" s="190">
        <f>ROUND(J249*H249,3)</f>
        <v>0</v>
      </c>
      <c r="S249" s="54"/>
      <c r="T249" s="191">
        <f>S249*H249</f>
        <v>0</v>
      </c>
      <c r="U249" s="191">
        <v>0.05443</v>
      </c>
      <c r="V249" s="191">
        <f>U249*H249</f>
        <v>0.81645</v>
      </c>
      <c r="W249" s="191">
        <v>0</v>
      </c>
      <c r="X249" s="192">
        <f>W249*H249</f>
        <v>0</v>
      </c>
      <c r="AR249" s="193" t="s">
        <v>294</v>
      </c>
      <c r="AT249" s="193" t="s">
        <v>291</v>
      </c>
      <c r="AU249" s="193" t="s">
        <v>92</v>
      </c>
      <c r="AY249" s="15" t="s">
        <v>196</v>
      </c>
      <c r="BE249" s="100">
        <f>IF(O249="základná",K249,0)</f>
        <v>0</v>
      </c>
      <c r="BF249" s="100">
        <f>IF(O249="znížená",K249,0)</f>
        <v>0</v>
      </c>
      <c r="BG249" s="100">
        <f>IF(O249="zákl. prenesená",K249,0)</f>
        <v>0</v>
      </c>
      <c r="BH249" s="100">
        <f>IF(O249="zníž. prenesená",K249,0)</f>
        <v>0</v>
      </c>
      <c r="BI249" s="100">
        <f>IF(O249="nulová",K249,0)</f>
        <v>0</v>
      </c>
      <c r="BJ249" s="15" t="s">
        <v>92</v>
      </c>
      <c r="BK249" s="194">
        <f>ROUND(P249*H249,3)</f>
        <v>0</v>
      </c>
      <c r="BL249" s="15" t="s">
        <v>226</v>
      </c>
      <c r="BM249" s="193" t="s">
        <v>544</v>
      </c>
    </row>
    <row r="250" spans="2:51" s="12" customFormat="1" ht="11.25">
      <c r="B250" s="195"/>
      <c r="D250" s="196" t="s">
        <v>208</v>
      </c>
      <c r="E250" s="203" t="s">
        <v>1</v>
      </c>
      <c r="F250" s="197" t="s">
        <v>545</v>
      </c>
      <c r="H250" s="198">
        <v>9</v>
      </c>
      <c r="I250" s="199"/>
      <c r="J250" s="199"/>
      <c r="M250" s="195"/>
      <c r="N250" s="200"/>
      <c r="O250" s="201"/>
      <c r="P250" s="201"/>
      <c r="Q250" s="201"/>
      <c r="R250" s="201"/>
      <c r="S250" s="201"/>
      <c r="T250" s="201"/>
      <c r="U250" s="201"/>
      <c r="V250" s="201"/>
      <c r="W250" s="201"/>
      <c r="X250" s="202"/>
      <c r="AT250" s="203" t="s">
        <v>208</v>
      </c>
      <c r="AU250" s="203" t="s">
        <v>92</v>
      </c>
      <c r="AV250" s="12" t="s">
        <v>92</v>
      </c>
      <c r="AW250" s="12" t="s">
        <v>4</v>
      </c>
      <c r="AX250" s="12" t="s">
        <v>80</v>
      </c>
      <c r="AY250" s="203" t="s">
        <v>196</v>
      </c>
    </row>
    <row r="251" spans="2:51" s="12" customFormat="1" ht="11.25">
      <c r="B251" s="195"/>
      <c r="D251" s="196" t="s">
        <v>208</v>
      </c>
      <c r="E251" s="203" t="s">
        <v>1</v>
      </c>
      <c r="F251" s="197" t="s">
        <v>546</v>
      </c>
      <c r="H251" s="198">
        <v>6</v>
      </c>
      <c r="I251" s="199"/>
      <c r="J251" s="199"/>
      <c r="M251" s="195"/>
      <c r="N251" s="200"/>
      <c r="O251" s="201"/>
      <c r="P251" s="201"/>
      <c r="Q251" s="201"/>
      <c r="R251" s="201"/>
      <c r="S251" s="201"/>
      <c r="T251" s="201"/>
      <c r="U251" s="201"/>
      <c r="V251" s="201"/>
      <c r="W251" s="201"/>
      <c r="X251" s="202"/>
      <c r="AT251" s="203" t="s">
        <v>208</v>
      </c>
      <c r="AU251" s="203" t="s">
        <v>92</v>
      </c>
      <c r="AV251" s="12" t="s">
        <v>92</v>
      </c>
      <c r="AW251" s="12" t="s">
        <v>4</v>
      </c>
      <c r="AX251" s="12" t="s">
        <v>80</v>
      </c>
      <c r="AY251" s="203" t="s">
        <v>196</v>
      </c>
    </row>
    <row r="252" spans="2:51" s="13" customFormat="1" ht="11.25">
      <c r="B252" s="219"/>
      <c r="D252" s="196" t="s">
        <v>208</v>
      </c>
      <c r="E252" s="220" t="s">
        <v>1</v>
      </c>
      <c r="F252" s="221" t="s">
        <v>354</v>
      </c>
      <c r="H252" s="222">
        <v>15</v>
      </c>
      <c r="I252" s="223"/>
      <c r="J252" s="223"/>
      <c r="M252" s="219"/>
      <c r="N252" s="224"/>
      <c r="O252" s="225"/>
      <c r="P252" s="225"/>
      <c r="Q252" s="225"/>
      <c r="R252" s="225"/>
      <c r="S252" s="225"/>
      <c r="T252" s="225"/>
      <c r="U252" s="225"/>
      <c r="V252" s="225"/>
      <c r="W252" s="225"/>
      <c r="X252" s="226"/>
      <c r="AT252" s="220" t="s">
        <v>208</v>
      </c>
      <c r="AU252" s="220" t="s">
        <v>92</v>
      </c>
      <c r="AV252" s="13" t="s">
        <v>203</v>
      </c>
      <c r="AW252" s="13" t="s">
        <v>4</v>
      </c>
      <c r="AX252" s="13" t="s">
        <v>87</v>
      </c>
      <c r="AY252" s="220" t="s">
        <v>196</v>
      </c>
    </row>
    <row r="253" spans="2:65" s="1" customFormat="1" ht="16.5" customHeight="1">
      <c r="B253" s="151"/>
      <c r="C253" s="210" t="s">
        <v>547</v>
      </c>
      <c r="D253" s="210" t="s">
        <v>291</v>
      </c>
      <c r="E253" s="211" t="s">
        <v>548</v>
      </c>
      <c r="F253" s="212" t="s">
        <v>549</v>
      </c>
      <c r="G253" s="213" t="s">
        <v>350</v>
      </c>
      <c r="H253" s="214">
        <v>64</v>
      </c>
      <c r="I253" s="215"/>
      <c r="J253" s="216"/>
      <c r="K253" s="214">
        <f>ROUND(P253*H253,3)</f>
        <v>0</v>
      </c>
      <c r="L253" s="212" t="s">
        <v>1</v>
      </c>
      <c r="M253" s="217"/>
      <c r="N253" s="218" t="s">
        <v>1</v>
      </c>
      <c r="O253" s="189" t="s">
        <v>44</v>
      </c>
      <c r="P253" s="190">
        <f>I253+J253</f>
        <v>0</v>
      </c>
      <c r="Q253" s="190">
        <f>ROUND(I253*H253,3)</f>
        <v>0</v>
      </c>
      <c r="R253" s="190">
        <f>ROUND(J253*H253,3)</f>
        <v>0</v>
      </c>
      <c r="S253" s="54"/>
      <c r="T253" s="191">
        <f>S253*H253</f>
        <v>0</v>
      </c>
      <c r="U253" s="191">
        <v>0</v>
      </c>
      <c r="V253" s="191">
        <f>U253*H253</f>
        <v>0</v>
      </c>
      <c r="W253" s="191">
        <v>0</v>
      </c>
      <c r="X253" s="192">
        <f>W253*H253</f>
        <v>0</v>
      </c>
      <c r="AR253" s="193" t="s">
        <v>294</v>
      </c>
      <c r="AT253" s="193" t="s">
        <v>291</v>
      </c>
      <c r="AU253" s="193" t="s">
        <v>92</v>
      </c>
      <c r="AY253" s="15" t="s">
        <v>196</v>
      </c>
      <c r="BE253" s="100">
        <f>IF(O253="základná",K253,0)</f>
        <v>0</v>
      </c>
      <c r="BF253" s="100">
        <f>IF(O253="znížená",K253,0)</f>
        <v>0</v>
      </c>
      <c r="BG253" s="100">
        <f>IF(O253="zákl. prenesená",K253,0)</f>
        <v>0</v>
      </c>
      <c r="BH253" s="100">
        <f>IF(O253="zníž. prenesená",K253,0)</f>
        <v>0</v>
      </c>
      <c r="BI253" s="100">
        <f>IF(O253="nulová",K253,0)</f>
        <v>0</v>
      </c>
      <c r="BJ253" s="15" t="s">
        <v>92</v>
      </c>
      <c r="BK253" s="194">
        <f>ROUND(P253*H253,3)</f>
        <v>0</v>
      </c>
      <c r="BL253" s="15" t="s">
        <v>226</v>
      </c>
      <c r="BM253" s="193" t="s">
        <v>550</v>
      </c>
    </row>
    <row r="254" spans="2:65" s="1" customFormat="1" ht="16.5" customHeight="1">
      <c r="B254" s="151"/>
      <c r="C254" s="182" t="s">
        <v>551</v>
      </c>
      <c r="D254" s="182" t="s">
        <v>199</v>
      </c>
      <c r="E254" s="183" t="s">
        <v>552</v>
      </c>
      <c r="F254" s="184" t="s">
        <v>553</v>
      </c>
      <c r="G254" s="185" t="s">
        <v>248</v>
      </c>
      <c r="H254" s="186">
        <v>128</v>
      </c>
      <c r="I254" s="187"/>
      <c r="J254" s="187"/>
      <c r="K254" s="186">
        <f>ROUND(P254*H254,3)</f>
        <v>0</v>
      </c>
      <c r="L254" s="184" t="s">
        <v>249</v>
      </c>
      <c r="M254" s="32"/>
      <c r="N254" s="188" t="s">
        <v>1</v>
      </c>
      <c r="O254" s="189" t="s">
        <v>44</v>
      </c>
      <c r="P254" s="190">
        <f>I254+J254</f>
        <v>0</v>
      </c>
      <c r="Q254" s="190">
        <f>ROUND(I254*H254,3)</f>
        <v>0</v>
      </c>
      <c r="R254" s="190">
        <f>ROUND(J254*H254,3)</f>
        <v>0</v>
      </c>
      <c r="S254" s="54"/>
      <c r="T254" s="191">
        <f>S254*H254</f>
        <v>0</v>
      </c>
      <c r="U254" s="191">
        <v>0</v>
      </c>
      <c r="V254" s="191">
        <f>U254*H254</f>
        <v>0</v>
      </c>
      <c r="W254" s="191">
        <v>0</v>
      </c>
      <c r="X254" s="192">
        <f>W254*H254</f>
        <v>0</v>
      </c>
      <c r="AR254" s="193" t="s">
        <v>226</v>
      </c>
      <c r="AT254" s="193" t="s">
        <v>199</v>
      </c>
      <c r="AU254" s="193" t="s">
        <v>92</v>
      </c>
      <c r="AY254" s="15" t="s">
        <v>196</v>
      </c>
      <c r="BE254" s="100">
        <f>IF(O254="základná",K254,0)</f>
        <v>0</v>
      </c>
      <c r="BF254" s="100">
        <f>IF(O254="znížená",K254,0)</f>
        <v>0</v>
      </c>
      <c r="BG254" s="100">
        <f>IF(O254="zákl. prenesená",K254,0)</f>
        <v>0</v>
      </c>
      <c r="BH254" s="100">
        <f>IF(O254="zníž. prenesená",K254,0)</f>
        <v>0</v>
      </c>
      <c r="BI254" s="100">
        <f>IF(O254="nulová",K254,0)</f>
        <v>0</v>
      </c>
      <c r="BJ254" s="15" t="s">
        <v>92</v>
      </c>
      <c r="BK254" s="194">
        <f>ROUND(P254*H254,3)</f>
        <v>0</v>
      </c>
      <c r="BL254" s="15" t="s">
        <v>226</v>
      </c>
      <c r="BM254" s="193" t="s">
        <v>554</v>
      </c>
    </row>
    <row r="255" spans="2:51" s="12" customFormat="1" ht="11.25">
      <c r="B255" s="195"/>
      <c r="D255" s="196" t="s">
        <v>208</v>
      </c>
      <c r="E255" s="203" t="s">
        <v>1</v>
      </c>
      <c r="F255" s="197" t="s">
        <v>555</v>
      </c>
      <c r="H255" s="198">
        <v>128</v>
      </c>
      <c r="I255" s="199"/>
      <c r="J255" s="199"/>
      <c r="M255" s="195"/>
      <c r="N255" s="200"/>
      <c r="O255" s="201"/>
      <c r="P255" s="201"/>
      <c r="Q255" s="201"/>
      <c r="R255" s="201"/>
      <c r="S255" s="201"/>
      <c r="T255" s="201"/>
      <c r="U255" s="201"/>
      <c r="V255" s="201"/>
      <c r="W255" s="201"/>
      <c r="X255" s="202"/>
      <c r="AT255" s="203" t="s">
        <v>208</v>
      </c>
      <c r="AU255" s="203" t="s">
        <v>92</v>
      </c>
      <c r="AV255" s="12" t="s">
        <v>92</v>
      </c>
      <c r="AW255" s="12" t="s">
        <v>4</v>
      </c>
      <c r="AX255" s="12" t="s">
        <v>87</v>
      </c>
      <c r="AY255" s="203" t="s">
        <v>196</v>
      </c>
    </row>
    <row r="256" spans="2:65" s="1" customFormat="1" ht="36" customHeight="1">
      <c r="B256" s="151"/>
      <c r="C256" s="210" t="s">
        <v>556</v>
      </c>
      <c r="D256" s="210" t="s">
        <v>291</v>
      </c>
      <c r="E256" s="211" t="s">
        <v>557</v>
      </c>
      <c r="F256" s="212" t="s">
        <v>558</v>
      </c>
      <c r="G256" s="213" t="s">
        <v>248</v>
      </c>
      <c r="H256" s="214">
        <v>128</v>
      </c>
      <c r="I256" s="215"/>
      <c r="J256" s="216"/>
      <c r="K256" s="214">
        <f>ROUND(P256*H256,3)</f>
        <v>0</v>
      </c>
      <c r="L256" s="212" t="s">
        <v>1</v>
      </c>
      <c r="M256" s="217"/>
      <c r="N256" s="218" t="s">
        <v>1</v>
      </c>
      <c r="O256" s="189" t="s">
        <v>44</v>
      </c>
      <c r="P256" s="190">
        <f>I256+J256</f>
        <v>0</v>
      </c>
      <c r="Q256" s="190">
        <f>ROUND(I256*H256,3)</f>
        <v>0</v>
      </c>
      <c r="R256" s="190">
        <f>ROUND(J256*H256,3)</f>
        <v>0</v>
      </c>
      <c r="S256" s="54"/>
      <c r="T256" s="191">
        <f>S256*H256</f>
        <v>0</v>
      </c>
      <c r="U256" s="191">
        <v>5E-05</v>
      </c>
      <c r="V256" s="191">
        <f>U256*H256</f>
        <v>0.0064</v>
      </c>
      <c r="W256" s="191">
        <v>0</v>
      </c>
      <c r="X256" s="192">
        <f>W256*H256</f>
        <v>0</v>
      </c>
      <c r="AR256" s="193" t="s">
        <v>294</v>
      </c>
      <c r="AT256" s="193" t="s">
        <v>291</v>
      </c>
      <c r="AU256" s="193" t="s">
        <v>92</v>
      </c>
      <c r="AY256" s="15" t="s">
        <v>196</v>
      </c>
      <c r="BE256" s="100">
        <f>IF(O256="základná",K256,0)</f>
        <v>0</v>
      </c>
      <c r="BF256" s="100">
        <f>IF(O256="znížená",K256,0)</f>
        <v>0</v>
      </c>
      <c r="BG256" s="100">
        <f>IF(O256="zákl. prenesená",K256,0)</f>
        <v>0</v>
      </c>
      <c r="BH256" s="100">
        <f>IF(O256="zníž. prenesená",K256,0)</f>
        <v>0</v>
      </c>
      <c r="BI256" s="100">
        <f>IF(O256="nulová",K256,0)</f>
        <v>0</v>
      </c>
      <c r="BJ256" s="15" t="s">
        <v>92</v>
      </c>
      <c r="BK256" s="194">
        <f>ROUND(P256*H256,3)</f>
        <v>0</v>
      </c>
      <c r="BL256" s="15" t="s">
        <v>226</v>
      </c>
      <c r="BM256" s="193" t="s">
        <v>559</v>
      </c>
    </row>
    <row r="257" spans="2:65" s="1" customFormat="1" ht="24" customHeight="1">
      <c r="B257" s="151"/>
      <c r="C257" s="182" t="s">
        <v>560</v>
      </c>
      <c r="D257" s="182" t="s">
        <v>199</v>
      </c>
      <c r="E257" s="183" t="s">
        <v>561</v>
      </c>
      <c r="F257" s="184" t="s">
        <v>562</v>
      </c>
      <c r="G257" s="185" t="s">
        <v>340</v>
      </c>
      <c r="H257" s="187"/>
      <c r="I257" s="187"/>
      <c r="J257" s="187"/>
      <c r="K257" s="186">
        <f>ROUND(P257*H257,3)</f>
        <v>0</v>
      </c>
      <c r="L257" s="184" t="s">
        <v>249</v>
      </c>
      <c r="M257" s="32"/>
      <c r="N257" s="188" t="s">
        <v>1</v>
      </c>
      <c r="O257" s="189" t="s">
        <v>44</v>
      </c>
      <c r="P257" s="190">
        <f>I257+J257</f>
        <v>0</v>
      </c>
      <c r="Q257" s="190">
        <f>ROUND(I257*H257,3)</f>
        <v>0</v>
      </c>
      <c r="R257" s="190">
        <f>ROUND(J257*H257,3)</f>
        <v>0</v>
      </c>
      <c r="S257" s="54"/>
      <c r="T257" s="191">
        <f>S257*H257</f>
        <v>0</v>
      </c>
      <c r="U257" s="191">
        <v>0</v>
      </c>
      <c r="V257" s="191">
        <f>U257*H257</f>
        <v>0</v>
      </c>
      <c r="W257" s="191">
        <v>0</v>
      </c>
      <c r="X257" s="192">
        <f>W257*H257</f>
        <v>0</v>
      </c>
      <c r="AR257" s="193" t="s">
        <v>226</v>
      </c>
      <c r="AT257" s="193" t="s">
        <v>199</v>
      </c>
      <c r="AU257" s="193" t="s">
        <v>92</v>
      </c>
      <c r="AY257" s="15" t="s">
        <v>196</v>
      </c>
      <c r="BE257" s="100">
        <f>IF(O257="základná",K257,0)</f>
        <v>0</v>
      </c>
      <c r="BF257" s="100">
        <f>IF(O257="znížená",K257,0)</f>
        <v>0</v>
      </c>
      <c r="BG257" s="100">
        <f>IF(O257="zákl. prenesená",K257,0)</f>
        <v>0</v>
      </c>
      <c r="BH257" s="100">
        <f>IF(O257="zníž. prenesená",K257,0)</f>
        <v>0</v>
      </c>
      <c r="BI257" s="100">
        <f>IF(O257="nulová",K257,0)</f>
        <v>0</v>
      </c>
      <c r="BJ257" s="15" t="s">
        <v>92</v>
      </c>
      <c r="BK257" s="194">
        <f>ROUND(P257*H257,3)</f>
        <v>0</v>
      </c>
      <c r="BL257" s="15" t="s">
        <v>226</v>
      </c>
      <c r="BM257" s="193" t="s">
        <v>563</v>
      </c>
    </row>
    <row r="258" spans="2:63" s="11" customFormat="1" ht="22.5" customHeight="1">
      <c r="B258" s="168"/>
      <c r="D258" s="169" t="s">
        <v>79</v>
      </c>
      <c r="E258" s="180" t="s">
        <v>564</v>
      </c>
      <c r="F258" s="180" t="s">
        <v>565</v>
      </c>
      <c r="I258" s="171"/>
      <c r="J258" s="171"/>
      <c r="K258" s="181">
        <f>BK258</f>
        <v>0</v>
      </c>
      <c r="M258" s="168"/>
      <c r="N258" s="173"/>
      <c r="O258" s="174"/>
      <c r="P258" s="174"/>
      <c r="Q258" s="175">
        <f>SUM(Q259:Q260)</f>
        <v>0</v>
      </c>
      <c r="R258" s="175">
        <f>SUM(R259:R260)</f>
        <v>0</v>
      </c>
      <c r="S258" s="174"/>
      <c r="T258" s="176">
        <f>SUM(T259:T260)</f>
        <v>0</v>
      </c>
      <c r="U258" s="174"/>
      <c r="V258" s="176">
        <f>SUM(V259:V260)</f>
        <v>0.01344</v>
      </c>
      <c r="W258" s="174"/>
      <c r="X258" s="177">
        <f>SUM(X259:X260)</f>
        <v>0</v>
      </c>
      <c r="AR258" s="169" t="s">
        <v>92</v>
      </c>
      <c r="AT258" s="178" t="s">
        <v>79</v>
      </c>
      <c r="AU258" s="178" t="s">
        <v>87</v>
      </c>
      <c r="AY258" s="169" t="s">
        <v>196</v>
      </c>
      <c r="BK258" s="179">
        <f>SUM(BK259:BK260)</f>
        <v>0</v>
      </c>
    </row>
    <row r="259" spans="2:65" s="1" customFormat="1" ht="36" customHeight="1">
      <c r="B259" s="151"/>
      <c r="C259" s="182" t="s">
        <v>566</v>
      </c>
      <c r="D259" s="182" t="s">
        <v>199</v>
      </c>
      <c r="E259" s="183" t="s">
        <v>567</v>
      </c>
      <c r="F259" s="184" t="s">
        <v>568</v>
      </c>
      <c r="G259" s="185" t="s">
        <v>569</v>
      </c>
      <c r="H259" s="186">
        <v>64</v>
      </c>
      <c r="I259" s="187"/>
      <c r="J259" s="187"/>
      <c r="K259" s="186">
        <f>ROUND(P259*H259,3)</f>
        <v>0</v>
      </c>
      <c r="L259" s="184" t="s">
        <v>249</v>
      </c>
      <c r="M259" s="32"/>
      <c r="N259" s="188" t="s">
        <v>1</v>
      </c>
      <c r="O259" s="189" t="s">
        <v>44</v>
      </c>
      <c r="P259" s="190">
        <f>I259+J259</f>
        <v>0</v>
      </c>
      <c r="Q259" s="190">
        <f>ROUND(I259*H259,3)</f>
        <v>0</v>
      </c>
      <c r="R259" s="190">
        <f>ROUND(J259*H259,3)</f>
        <v>0</v>
      </c>
      <c r="S259" s="54"/>
      <c r="T259" s="191">
        <f>S259*H259</f>
        <v>0</v>
      </c>
      <c r="U259" s="191">
        <v>0.00021</v>
      </c>
      <c r="V259" s="191">
        <f>U259*H259</f>
        <v>0.01344</v>
      </c>
      <c r="W259" s="191">
        <v>0</v>
      </c>
      <c r="X259" s="192">
        <f>W259*H259</f>
        <v>0</v>
      </c>
      <c r="AR259" s="193" t="s">
        <v>226</v>
      </c>
      <c r="AT259" s="193" t="s">
        <v>199</v>
      </c>
      <c r="AU259" s="193" t="s">
        <v>92</v>
      </c>
      <c r="AY259" s="15" t="s">
        <v>196</v>
      </c>
      <c r="BE259" s="100">
        <f>IF(O259="základná",K259,0)</f>
        <v>0</v>
      </c>
      <c r="BF259" s="100">
        <f>IF(O259="znížená",K259,0)</f>
        <v>0</v>
      </c>
      <c r="BG259" s="100">
        <f>IF(O259="zákl. prenesená",K259,0)</f>
        <v>0</v>
      </c>
      <c r="BH259" s="100">
        <f>IF(O259="zníž. prenesená",K259,0)</f>
        <v>0</v>
      </c>
      <c r="BI259" s="100">
        <f>IF(O259="nulová",K259,0)</f>
        <v>0</v>
      </c>
      <c r="BJ259" s="15" t="s">
        <v>92</v>
      </c>
      <c r="BK259" s="194">
        <f>ROUND(P259*H259,3)</f>
        <v>0</v>
      </c>
      <c r="BL259" s="15" t="s">
        <v>226</v>
      </c>
      <c r="BM259" s="193" t="s">
        <v>570</v>
      </c>
    </row>
    <row r="260" spans="2:51" s="12" customFormat="1" ht="11.25">
      <c r="B260" s="195"/>
      <c r="D260" s="196" t="s">
        <v>208</v>
      </c>
      <c r="E260" s="203" t="s">
        <v>1</v>
      </c>
      <c r="F260" s="197" t="s">
        <v>571</v>
      </c>
      <c r="H260" s="198">
        <v>64</v>
      </c>
      <c r="I260" s="199"/>
      <c r="J260" s="199"/>
      <c r="M260" s="195"/>
      <c r="N260" s="200"/>
      <c r="O260" s="201"/>
      <c r="P260" s="201"/>
      <c r="Q260" s="201"/>
      <c r="R260" s="201"/>
      <c r="S260" s="201"/>
      <c r="T260" s="201"/>
      <c r="U260" s="201"/>
      <c r="V260" s="201"/>
      <c r="W260" s="201"/>
      <c r="X260" s="202"/>
      <c r="AT260" s="203" t="s">
        <v>208</v>
      </c>
      <c r="AU260" s="203" t="s">
        <v>92</v>
      </c>
      <c r="AV260" s="12" t="s">
        <v>92</v>
      </c>
      <c r="AW260" s="12" t="s">
        <v>4</v>
      </c>
      <c r="AX260" s="12" t="s">
        <v>87</v>
      </c>
      <c r="AY260" s="203" t="s">
        <v>196</v>
      </c>
    </row>
    <row r="261" spans="2:63" s="11" customFormat="1" ht="25.5" customHeight="1">
      <c r="B261" s="168"/>
      <c r="D261" s="169" t="s">
        <v>79</v>
      </c>
      <c r="E261" s="170" t="s">
        <v>572</v>
      </c>
      <c r="F261" s="170" t="s">
        <v>573</v>
      </c>
      <c r="I261" s="171"/>
      <c r="J261" s="171"/>
      <c r="K261" s="172">
        <f>BK261</f>
        <v>0</v>
      </c>
      <c r="M261" s="168"/>
      <c r="N261" s="173"/>
      <c r="O261" s="174"/>
      <c r="P261" s="174"/>
      <c r="Q261" s="175">
        <f>Q262</f>
        <v>0</v>
      </c>
      <c r="R261" s="175">
        <f>R262</f>
        <v>0</v>
      </c>
      <c r="S261" s="174"/>
      <c r="T261" s="176">
        <f>T262</f>
        <v>0</v>
      </c>
      <c r="U261" s="174"/>
      <c r="V261" s="176">
        <f>V262</f>
        <v>0</v>
      </c>
      <c r="W261" s="174"/>
      <c r="X261" s="177">
        <f>X262</f>
        <v>0</v>
      </c>
      <c r="AR261" s="169" t="s">
        <v>203</v>
      </c>
      <c r="AT261" s="178" t="s">
        <v>79</v>
      </c>
      <c r="AU261" s="178" t="s">
        <v>80</v>
      </c>
      <c r="AY261" s="169" t="s">
        <v>196</v>
      </c>
      <c r="BK261" s="179">
        <f>BK262</f>
        <v>0</v>
      </c>
    </row>
    <row r="262" spans="2:65" s="1" customFormat="1" ht="16.5" customHeight="1">
      <c r="B262" s="151"/>
      <c r="C262" s="182" t="s">
        <v>574</v>
      </c>
      <c r="D262" s="182" t="s">
        <v>199</v>
      </c>
      <c r="E262" s="183" t="s">
        <v>575</v>
      </c>
      <c r="F262" s="184" t="s">
        <v>576</v>
      </c>
      <c r="G262" s="185" t="s">
        <v>577</v>
      </c>
      <c r="H262" s="186">
        <v>72</v>
      </c>
      <c r="I262" s="187"/>
      <c r="J262" s="187"/>
      <c r="K262" s="186">
        <f>ROUND(P262*H262,3)</f>
        <v>0</v>
      </c>
      <c r="L262" s="184" t="s">
        <v>1</v>
      </c>
      <c r="M262" s="32"/>
      <c r="N262" s="188" t="s">
        <v>1</v>
      </c>
      <c r="O262" s="189" t="s">
        <v>44</v>
      </c>
      <c r="P262" s="190">
        <f>I262+J262</f>
        <v>0</v>
      </c>
      <c r="Q262" s="190">
        <f>ROUND(I262*H262,3)</f>
        <v>0</v>
      </c>
      <c r="R262" s="190">
        <f>ROUND(J262*H262,3)</f>
        <v>0</v>
      </c>
      <c r="S262" s="54"/>
      <c r="T262" s="191">
        <f>S262*H262</f>
        <v>0</v>
      </c>
      <c r="U262" s="191">
        <v>0</v>
      </c>
      <c r="V262" s="191">
        <f>U262*H262</f>
        <v>0</v>
      </c>
      <c r="W262" s="191">
        <v>0</v>
      </c>
      <c r="X262" s="192">
        <f>W262*H262</f>
        <v>0</v>
      </c>
      <c r="AR262" s="193" t="s">
        <v>578</v>
      </c>
      <c r="AT262" s="193" t="s">
        <v>199</v>
      </c>
      <c r="AU262" s="193" t="s">
        <v>87</v>
      </c>
      <c r="AY262" s="15" t="s">
        <v>196</v>
      </c>
      <c r="BE262" s="100">
        <f>IF(O262="základná",K262,0)</f>
        <v>0</v>
      </c>
      <c r="BF262" s="100">
        <f>IF(O262="znížená",K262,0)</f>
        <v>0</v>
      </c>
      <c r="BG262" s="100">
        <f>IF(O262="zákl. prenesená",K262,0)</f>
        <v>0</v>
      </c>
      <c r="BH262" s="100">
        <f>IF(O262="zníž. prenesená",K262,0)</f>
        <v>0</v>
      </c>
      <c r="BI262" s="100">
        <f>IF(O262="nulová",K262,0)</f>
        <v>0</v>
      </c>
      <c r="BJ262" s="15" t="s">
        <v>92</v>
      </c>
      <c r="BK262" s="194">
        <f>ROUND(P262*H262,3)</f>
        <v>0</v>
      </c>
      <c r="BL262" s="15" t="s">
        <v>578</v>
      </c>
      <c r="BM262" s="193" t="s">
        <v>579</v>
      </c>
    </row>
    <row r="263" spans="2:63" s="11" customFormat="1" ht="25.5" customHeight="1">
      <c r="B263" s="168"/>
      <c r="D263" s="169" t="s">
        <v>79</v>
      </c>
      <c r="E263" s="170" t="s">
        <v>171</v>
      </c>
      <c r="F263" s="170" t="s">
        <v>580</v>
      </c>
      <c r="I263" s="171"/>
      <c r="J263" s="171"/>
      <c r="K263" s="172">
        <f>BK263</f>
        <v>0</v>
      </c>
      <c r="M263" s="168"/>
      <c r="N263" s="173"/>
      <c r="O263" s="174"/>
      <c r="P263" s="174"/>
      <c r="Q263" s="175">
        <f>SUM(Q264:Q265)</f>
        <v>0</v>
      </c>
      <c r="R263" s="175">
        <f>SUM(R264:R265)</f>
        <v>0</v>
      </c>
      <c r="S263" s="174"/>
      <c r="T263" s="176">
        <f>SUM(T264:T265)</f>
        <v>0</v>
      </c>
      <c r="U263" s="174"/>
      <c r="V263" s="176">
        <f>SUM(V264:V265)</f>
        <v>0</v>
      </c>
      <c r="W263" s="174"/>
      <c r="X263" s="177">
        <f>SUM(X264:X265)</f>
        <v>0</v>
      </c>
      <c r="AR263" s="169" t="s">
        <v>222</v>
      </c>
      <c r="AT263" s="178" t="s">
        <v>79</v>
      </c>
      <c r="AU263" s="178" t="s">
        <v>80</v>
      </c>
      <c r="AY263" s="169" t="s">
        <v>196</v>
      </c>
      <c r="BK263" s="179">
        <f>SUM(BK264:BK265)</f>
        <v>0</v>
      </c>
    </row>
    <row r="264" spans="2:65" s="1" customFormat="1" ht="16.5" customHeight="1">
      <c r="B264" s="151"/>
      <c r="C264" s="182"/>
      <c r="D264" s="182"/>
      <c r="E264" s="183"/>
      <c r="F264" s="184"/>
      <c r="G264" s="185"/>
      <c r="H264" s="186"/>
      <c r="I264" s="187"/>
      <c r="J264" s="187"/>
      <c r="K264" s="186"/>
      <c r="L264" s="184" t="s">
        <v>249</v>
      </c>
      <c r="M264" s="32"/>
      <c r="N264" s="188" t="s">
        <v>1</v>
      </c>
      <c r="O264" s="189" t="s">
        <v>44</v>
      </c>
      <c r="P264" s="190">
        <f>I264+J264</f>
        <v>0</v>
      </c>
      <c r="Q264" s="190">
        <f>ROUND(I264*H264,3)</f>
        <v>0</v>
      </c>
      <c r="R264" s="190">
        <f>ROUND(J264*H264,3)</f>
        <v>0</v>
      </c>
      <c r="S264" s="54"/>
      <c r="T264" s="191">
        <f>S264*H264</f>
        <v>0</v>
      </c>
      <c r="U264" s="191">
        <v>0</v>
      </c>
      <c r="V264" s="191">
        <f>U264*H264</f>
        <v>0</v>
      </c>
      <c r="W264" s="191">
        <v>0</v>
      </c>
      <c r="X264" s="192">
        <f>W264*H264</f>
        <v>0</v>
      </c>
      <c r="AR264" s="193" t="s">
        <v>582</v>
      </c>
      <c r="AT264" s="193" t="s">
        <v>199</v>
      </c>
      <c r="AU264" s="193" t="s">
        <v>87</v>
      </c>
      <c r="AY264" s="15" t="s">
        <v>196</v>
      </c>
      <c r="BE264" s="100">
        <f>IF(O264="základná",K264,0)</f>
        <v>0</v>
      </c>
      <c r="BF264" s="100">
        <f>IF(O264="znížená",K264,0)</f>
        <v>0</v>
      </c>
      <c r="BG264" s="100">
        <f>IF(O264="zákl. prenesená",K264,0)</f>
        <v>0</v>
      </c>
      <c r="BH264" s="100">
        <f>IF(O264="zníž. prenesená",K264,0)</f>
        <v>0</v>
      </c>
      <c r="BI264" s="100">
        <f>IF(O264="nulová",K264,0)</f>
        <v>0</v>
      </c>
      <c r="BJ264" s="15" t="s">
        <v>92</v>
      </c>
      <c r="BK264" s="194">
        <f>ROUND(P264*H264,3)</f>
        <v>0</v>
      </c>
      <c r="BL264" s="15" t="s">
        <v>582</v>
      </c>
      <c r="BM264" s="193" t="s">
        <v>583</v>
      </c>
    </row>
    <row r="265" spans="2:65" s="1" customFormat="1" ht="16.5" customHeight="1">
      <c r="B265" s="151"/>
      <c r="C265" s="182"/>
      <c r="D265" s="182"/>
      <c r="E265" s="183"/>
      <c r="F265" s="184"/>
      <c r="G265" s="185"/>
      <c r="H265" s="186"/>
      <c r="I265" s="187"/>
      <c r="J265" s="187"/>
      <c r="K265" s="186"/>
      <c r="L265" s="184" t="s">
        <v>249</v>
      </c>
      <c r="M265" s="32"/>
      <c r="N265" s="204" t="s">
        <v>1</v>
      </c>
      <c r="O265" s="205" t="s">
        <v>44</v>
      </c>
      <c r="P265" s="206">
        <f>I265+J265</f>
        <v>0</v>
      </c>
      <c r="Q265" s="206">
        <f>ROUND(I265*H265,3)</f>
        <v>0</v>
      </c>
      <c r="R265" s="206">
        <f>ROUND(J265*H265,3)</f>
        <v>0</v>
      </c>
      <c r="S265" s="207"/>
      <c r="T265" s="208">
        <f>S265*H265</f>
        <v>0</v>
      </c>
      <c r="U265" s="208">
        <v>0</v>
      </c>
      <c r="V265" s="208">
        <f>U265*H265</f>
        <v>0</v>
      </c>
      <c r="W265" s="208">
        <v>0</v>
      </c>
      <c r="X265" s="209">
        <f>W265*H265</f>
        <v>0</v>
      </c>
      <c r="AR265" s="193" t="s">
        <v>582</v>
      </c>
      <c r="AT265" s="193" t="s">
        <v>199</v>
      </c>
      <c r="AU265" s="193" t="s">
        <v>87</v>
      </c>
      <c r="AY265" s="15" t="s">
        <v>196</v>
      </c>
      <c r="BE265" s="100">
        <f>IF(O265="základná",K265,0)</f>
        <v>0</v>
      </c>
      <c r="BF265" s="100">
        <f>IF(O265="znížená",K265,0)</f>
        <v>0</v>
      </c>
      <c r="BG265" s="100">
        <f>IF(O265="zákl. prenesená",K265,0)</f>
        <v>0</v>
      </c>
      <c r="BH265" s="100">
        <f>IF(O265="zníž. prenesená",K265,0)</f>
        <v>0</v>
      </c>
      <c r="BI265" s="100">
        <f>IF(O265="nulová",K265,0)</f>
        <v>0</v>
      </c>
      <c r="BJ265" s="15" t="s">
        <v>92</v>
      </c>
      <c r="BK265" s="194">
        <f>ROUND(P265*H265,3)</f>
        <v>0</v>
      </c>
      <c r="BL265" s="15" t="s">
        <v>582</v>
      </c>
      <c r="BM265" s="193" t="s">
        <v>585</v>
      </c>
    </row>
    <row r="266" spans="2:13" s="1" customFormat="1" ht="6.75" customHeight="1">
      <c r="B266" s="44"/>
      <c r="C266" s="45"/>
      <c r="D266" s="45"/>
      <c r="E266" s="45"/>
      <c r="F266" s="45"/>
      <c r="G266" s="45"/>
      <c r="H266" s="45"/>
      <c r="I266" s="131"/>
      <c r="J266" s="131"/>
      <c r="K266" s="45"/>
      <c r="L266" s="45"/>
      <c r="M266" s="32"/>
    </row>
  </sheetData>
  <sheetProtection/>
  <autoFilter ref="C145:L265"/>
  <mergeCells count="20">
    <mergeCell ref="M2:Z2"/>
    <mergeCell ref="E138:H138"/>
    <mergeCell ref="E7:H7"/>
    <mergeCell ref="E11:H11"/>
    <mergeCell ref="E9:H9"/>
    <mergeCell ref="E13:H13"/>
    <mergeCell ref="E22:H22"/>
    <mergeCell ref="E31:H31"/>
    <mergeCell ref="E136:H136"/>
    <mergeCell ref="E85:H85"/>
    <mergeCell ref="D119:F119"/>
    <mergeCell ref="D120:F120"/>
    <mergeCell ref="E132:H132"/>
    <mergeCell ref="E134:H134"/>
    <mergeCell ref="E89:H89"/>
    <mergeCell ref="E87:H87"/>
    <mergeCell ref="E91:H91"/>
    <mergeCell ref="D116:F116"/>
    <mergeCell ref="D117:F117"/>
    <mergeCell ref="D118:F11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zoomScalePageLayoutView="0" workbookViewId="0" topLeftCell="A136">
      <selection activeCell="C136" sqref="C136:K14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104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" customHeight="1">
      <c r="B8" s="18"/>
      <c r="D8" s="25" t="s">
        <v>149</v>
      </c>
      <c r="M8" s="18"/>
    </row>
    <row r="9" spans="2:13" s="1" customFormat="1" ht="25.5" customHeight="1">
      <c r="B9" s="32"/>
      <c r="E9" s="278" t="s">
        <v>150</v>
      </c>
      <c r="F9" s="281"/>
      <c r="G9" s="281"/>
      <c r="H9" s="281"/>
      <c r="I9" s="110"/>
      <c r="J9" s="110"/>
      <c r="M9" s="32"/>
    </row>
    <row r="10" spans="2:13" s="1" customFormat="1" ht="12" customHeight="1">
      <c r="B10" s="32"/>
      <c r="D10" s="25" t="s">
        <v>151</v>
      </c>
      <c r="I10" s="110"/>
      <c r="J10" s="110"/>
      <c r="M10" s="32"/>
    </row>
    <row r="11" spans="2:13" s="1" customFormat="1" ht="36.75" customHeight="1">
      <c r="B11" s="32"/>
      <c r="E11" s="239" t="s">
        <v>586</v>
      </c>
      <c r="F11" s="281"/>
      <c r="G11" s="281"/>
      <c r="H11" s="281"/>
      <c r="I11" s="110"/>
      <c r="J11" s="110"/>
      <c r="M11" s="32"/>
    </row>
    <row r="12" spans="2:13" s="1" customFormat="1" ht="11.25">
      <c r="B12" s="32"/>
      <c r="I12" s="110"/>
      <c r="J12" s="110"/>
      <c r="M12" s="32"/>
    </row>
    <row r="13" spans="2:13" s="1" customFormat="1" ht="12" customHeight="1">
      <c r="B13" s="32"/>
      <c r="D13" s="25" t="s">
        <v>17</v>
      </c>
      <c r="F13" s="23" t="s">
        <v>1</v>
      </c>
      <c r="I13" s="111" t="s">
        <v>18</v>
      </c>
      <c r="J13" s="112" t="s">
        <v>1</v>
      </c>
      <c r="M13" s="32"/>
    </row>
    <row r="14" spans="2:13" s="1" customFormat="1" ht="12" customHeight="1">
      <c r="B14" s="32"/>
      <c r="D14" s="25" t="s">
        <v>19</v>
      </c>
      <c r="F14" s="23" t="s">
        <v>20</v>
      </c>
      <c r="I14" s="111" t="s">
        <v>21</v>
      </c>
      <c r="J14" s="113" t="str">
        <f>'Rekapitulácia stavby'!AN8</f>
        <v>29. 11. 2018</v>
      </c>
      <c r="M14" s="32"/>
    </row>
    <row r="15" spans="2:13" s="1" customFormat="1" ht="10.5" customHeight="1">
      <c r="B15" s="32"/>
      <c r="I15" s="110"/>
      <c r="J15" s="110"/>
      <c r="M15" s="32"/>
    </row>
    <row r="16" spans="2:13" s="1" customFormat="1" ht="12" customHeight="1">
      <c r="B16" s="32"/>
      <c r="D16" s="25" t="s">
        <v>23</v>
      </c>
      <c r="I16" s="111" t="s">
        <v>24</v>
      </c>
      <c r="J16" s="112">
        <f>IF('Rekapitulácia stavby'!AN10="","",'Rekapitulácia stavby'!AN10)</f>
      </c>
      <c r="M16" s="32"/>
    </row>
    <row r="17" spans="2:13" s="1" customFormat="1" ht="18" customHeight="1">
      <c r="B17" s="32"/>
      <c r="E17" s="23" t="str">
        <f>IF('Rekapitulácia stavby'!E11="","",'Rekapitulácia stavby'!E11)</f>
        <v> </v>
      </c>
      <c r="I17" s="111" t="s">
        <v>26</v>
      </c>
      <c r="J17" s="112">
        <f>IF('Rekapitulácia stavby'!AN11="","",'Rekapitulácia stavby'!AN11)</f>
      </c>
      <c r="M17" s="32"/>
    </row>
    <row r="18" spans="2:13" s="1" customFormat="1" ht="6.75" customHeight="1">
      <c r="B18" s="32"/>
      <c r="I18" s="110"/>
      <c r="J18" s="110"/>
      <c r="M18" s="32"/>
    </row>
    <row r="19" spans="2:13" s="1" customFormat="1" ht="12" customHeight="1">
      <c r="B19" s="32"/>
      <c r="D19" s="25" t="s">
        <v>27</v>
      </c>
      <c r="I19" s="111" t="s">
        <v>24</v>
      </c>
      <c r="J19" s="26" t="str">
        <f>'Rekapitulácia stavby'!AN13</f>
        <v>Vyplň údaj</v>
      </c>
      <c r="M19" s="32"/>
    </row>
    <row r="20" spans="2:13" s="1" customFormat="1" ht="18" customHeight="1">
      <c r="B20" s="32"/>
      <c r="E20" s="282" t="str">
        <f>'Rekapitulácia stavby'!E14</f>
        <v>Vyplň údaj</v>
      </c>
      <c r="F20" s="251"/>
      <c r="G20" s="251"/>
      <c r="H20" s="251"/>
      <c r="I20" s="111" t="s">
        <v>26</v>
      </c>
      <c r="J20" s="26" t="str">
        <f>'Rekapitulácia stavby'!AN14</f>
        <v>Vyplň údaj</v>
      </c>
      <c r="M20" s="32"/>
    </row>
    <row r="21" spans="2:13" s="1" customFormat="1" ht="6.75" customHeight="1">
      <c r="B21" s="32"/>
      <c r="I21" s="110"/>
      <c r="J21" s="110"/>
      <c r="M21" s="32"/>
    </row>
    <row r="22" spans="2:13" s="1" customFormat="1" ht="12" customHeight="1">
      <c r="B22" s="32"/>
      <c r="D22" s="25" t="s">
        <v>29</v>
      </c>
      <c r="I22" s="111" t="s">
        <v>24</v>
      </c>
      <c r="J22" s="112" t="s">
        <v>1</v>
      </c>
      <c r="M22" s="32"/>
    </row>
    <row r="23" spans="2:13" s="1" customFormat="1" ht="18" customHeight="1">
      <c r="B23" s="32"/>
      <c r="E23" s="23" t="s">
        <v>30</v>
      </c>
      <c r="I23" s="111" t="s">
        <v>26</v>
      </c>
      <c r="J23" s="112" t="s">
        <v>1</v>
      </c>
      <c r="M23" s="32"/>
    </row>
    <row r="24" spans="2:13" s="1" customFormat="1" ht="6.75" customHeight="1">
      <c r="B24" s="32"/>
      <c r="I24" s="110"/>
      <c r="J24" s="110"/>
      <c r="M24" s="32"/>
    </row>
    <row r="25" spans="2:13" s="1" customFormat="1" ht="12" customHeight="1">
      <c r="B25" s="32"/>
      <c r="D25" s="25" t="s">
        <v>32</v>
      </c>
      <c r="I25" s="111" t="s">
        <v>24</v>
      </c>
      <c r="J25" s="112">
        <f>IF('Rekapitulácia stavby'!AN19="","",'Rekapitulácia stavby'!AN19)</f>
      </c>
      <c r="M25" s="32"/>
    </row>
    <row r="26" spans="2:13" s="1" customFormat="1" ht="18" customHeight="1">
      <c r="B26" s="32"/>
      <c r="E26" s="23" t="str">
        <f>IF('Rekapitulácia stavby'!E20="","",'Rekapitulácia stavby'!E20)</f>
        <v> </v>
      </c>
      <c r="I26" s="111" t="s">
        <v>26</v>
      </c>
      <c r="J26" s="112">
        <f>IF('Rekapitulácia stavby'!AN20="","",'Rekapitulácia stavby'!AN20)</f>
      </c>
      <c r="M26" s="32"/>
    </row>
    <row r="27" spans="2:13" s="1" customFormat="1" ht="6.75" customHeight="1">
      <c r="B27" s="32"/>
      <c r="I27" s="110"/>
      <c r="J27" s="110"/>
      <c r="M27" s="32"/>
    </row>
    <row r="28" spans="2:13" s="1" customFormat="1" ht="12" customHeight="1">
      <c r="B28" s="32"/>
      <c r="D28" s="25" t="s">
        <v>33</v>
      </c>
      <c r="I28" s="110"/>
      <c r="J28" s="110"/>
      <c r="M28" s="32"/>
    </row>
    <row r="29" spans="2:13" s="7" customFormat="1" ht="16.5" customHeight="1">
      <c r="B29" s="114"/>
      <c r="E29" s="255" t="s">
        <v>1</v>
      </c>
      <c r="F29" s="255"/>
      <c r="G29" s="255"/>
      <c r="H29" s="255"/>
      <c r="I29" s="115"/>
      <c r="J29" s="115"/>
      <c r="M29" s="114"/>
    </row>
    <row r="30" spans="2:13" s="1" customFormat="1" ht="6.75" customHeight="1">
      <c r="B30" s="32"/>
      <c r="I30" s="110"/>
      <c r="J30" s="110"/>
      <c r="M30" s="32"/>
    </row>
    <row r="31" spans="2:13" s="1" customFormat="1" ht="6.75" customHeight="1">
      <c r="B31" s="32"/>
      <c r="D31" s="52"/>
      <c r="E31" s="52"/>
      <c r="F31" s="52"/>
      <c r="G31" s="52"/>
      <c r="H31" s="52"/>
      <c r="I31" s="116"/>
      <c r="J31" s="116"/>
      <c r="K31" s="52"/>
      <c r="L31" s="52"/>
      <c r="M31" s="32"/>
    </row>
    <row r="32" spans="2:13" s="1" customFormat="1" ht="14.25" customHeight="1">
      <c r="B32" s="32"/>
      <c r="D32" s="23" t="s">
        <v>155</v>
      </c>
      <c r="I32" s="110"/>
      <c r="J32" s="110"/>
      <c r="K32" s="30">
        <f>K98</f>
        <v>0</v>
      </c>
      <c r="M32" s="32"/>
    </row>
    <row r="33" spans="2:13" s="1" customFormat="1" ht="12.75">
      <c r="B33" s="32"/>
      <c r="E33" s="25" t="s">
        <v>35</v>
      </c>
      <c r="I33" s="110"/>
      <c r="J33" s="110"/>
      <c r="K33" s="117">
        <f>I98</f>
        <v>0</v>
      </c>
      <c r="M33" s="32"/>
    </row>
    <row r="34" spans="2:13" s="1" customFormat="1" ht="12.75">
      <c r="B34" s="32"/>
      <c r="E34" s="25" t="s">
        <v>36</v>
      </c>
      <c r="I34" s="110"/>
      <c r="J34" s="110"/>
      <c r="K34" s="117">
        <f>J98</f>
        <v>0</v>
      </c>
      <c r="M34" s="32"/>
    </row>
    <row r="35" spans="2:13" s="1" customFormat="1" ht="14.25" customHeight="1">
      <c r="B35" s="32"/>
      <c r="D35" s="29" t="s">
        <v>142</v>
      </c>
      <c r="I35" s="110"/>
      <c r="J35" s="110"/>
      <c r="K35" s="30">
        <f>K104</f>
        <v>0</v>
      </c>
      <c r="M35" s="32"/>
    </row>
    <row r="36" spans="2:13" s="1" customFormat="1" ht="24.75" customHeight="1">
      <c r="B36" s="32"/>
      <c r="D36" s="118" t="s">
        <v>38</v>
      </c>
      <c r="I36" s="110"/>
      <c r="J36" s="110"/>
      <c r="K36" s="65">
        <f>ROUND(K32+K35,2)</f>
        <v>0</v>
      </c>
      <c r="M36" s="32"/>
    </row>
    <row r="37" spans="2:13" s="1" customFormat="1" ht="6.75" customHeight="1">
      <c r="B37" s="32"/>
      <c r="D37" s="52"/>
      <c r="E37" s="52"/>
      <c r="F37" s="52"/>
      <c r="G37" s="52"/>
      <c r="H37" s="52"/>
      <c r="I37" s="116"/>
      <c r="J37" s="116"/>
      <c r="K37" s="52"/>
      <c r="L37" s="52"/>
      <c r="M37" s="32"/>
    </row>
    <row r="38" spans="2:13" s="1" customFormat="1" ht="14.25" customHeight="1">
      <c r="B38" s="32"/>
      <c r="F38" s="35" t="s">
        <v>40</v>
      </c>
      <c r="I38" s="119" t="s">
        <v>39</v>
      </c>
      <c r="J38" s="110"/>
      <c r="K38" s="35" t="s">
        <v>41</v>
      </c>
      <c r="M38" s="32"/>
    </row>
    <row r="39" spans="2:13" s="1" customFormat="1" ht="14.25" customHeight="1">
      <c r="B39" s="32"/>
      <c r="D39" s="109" t="s">
        <v>42</v>
      </c>
      <c r="E39" s="25" t="s">
        <v>43</v>
      </c>
      <c r="F39" s="117">
        <f>ROUND((SUM(BE104:BE111)+SUM(BE133:BE139)),2)</f>
        <v>0</v>
      </c>
      <c r="I39" s="120">
        <v>0.2</v>
      </c>
      <c r="J39" s="110"/>
      <c r="K39" s="117">
        <f>ROUND(((SUM(BE104:BE111)+SUM(BE133:BE139))*I39),2)</f>
        <v>0</v>
      </c>
      <c r="M39" s="32"/>
    </row>
    <row r="40" spans="2:13" s="1" customFormat="1" ht="14.25" customHeight="1">
      <c r="B40" s="32"/>
      <c r="E40" s="25" t="s">
        <v>44</v>
      </c>
      <c r="F40" s="117">
        <f>ROUND((SUM(BF104:BF111)+SUM(BF133:BF139)),2)</f>
        <v>0</v>
      </c>
      <c r="I40" s="120">
        <v>0.2</v>
      </c>
      <c r="J40" s="110"/>
      <c r="K40" s="117">
        <f>ROUND(((SUM(BF104:BF111)+SUM(BF133:BF139))*I40),2)</f>
        <v>0</v>
      </c>
      <c r="M40" s="32"/>
    </row>
    <row r="41" spans="2:13" s="1" customFormat="1" ht="14.25" customHeight="1" hidden="1">
      <c r="B41" s="32"/>
      <c r="E41" s="25" t="s">
        <v>45</v>
      </c>
      <c r="F41" s="117">
        <f>ROUND((SUM(BG104:BG111)+SUM(BG133:BG139)),2)</f>
        <v>0</v>
      </c>
      <c r="I41" s="120">
        <v>0.2</v>
      </c>
      <c r="J41" s="110"/>
      <c r="K41" s="117">
        <f>0</f>
        <v>0</v>
      </c>
      <c r="M41" s="32"/>
    </row>
    <row r="42" spans="2:13" s="1" customFormat="1" ht="14.25" customHeight="1" hidden="1">
      <c r="B42" s="32"/>
      <c r="E42" s="25" t="s">
        <v>46</v>
      </c>
      <c r="F42" s="117">
        <f>ROUND((SUM(BH104:BH111)+SUM(BH133:BH139)),2)</f>
        <v>0</v>
      </c>
      <c r="I42" s="120">
        <v>0.2</v>
      </c>
      <c r="J42" s="110"/>
      <c r="K42" s="117">
        <f>0</f>
        <v>0</v>
      </c>
      <c r="M42" s="32"/>
    </row>
    <row r="43" spans="2:13" s="1" customFormat="1" ht="14.25" customHeight="1" hidden="1">
      <c r="B43" s="32"/>
      <c r="E43" s="25" t="s">
        <v>47</v>
      </c>
      <c r="F43" s="117">
        <f>ROUND((SUM(BI104:BI111)+SUM(BI133:BI139)),2)</f>
        <v>0</v>
      </c>
      <c r="I43" s="120">
        <v>0</v>
      </c>
      <c r="J43" s="110"/>
      <c r="K43" s="117">
        <f>0</f>
        <v>0</v>
      </c>
      <c r="M43" s="32"/>
    </row>
    <row r="44" spans="2:13" s="1" customFormat="1" ht="6.75" customHeight="1">
      <c r="B44" s="32"/>
      <c r="I44" s="110"/>
      <c r="J44" s="110"/>
      <c r="M44" s="32"/>
    </row>
    <row r="45" spans="2:13" s="1" customFormat="1" ht="24.75" customHeight="1">
      <c r="B45" s="32"/>
      <c r="C45" s="104"/>
      <c r="D45" s="121" t="s">
        <v>48</v>
      </c>
      <c r="E45" s="56"/>
      <c r="F45" s="56"/>
      <c r="G45" s="122" t="s">
        <v>49</v>
      </c>
      <c r="H45" s="123" t="s">
        <v>50</v>
      </c>
      <c r="I45" s="124"/>
      <c r="J45" s="124"/>
      <c r="K45" s="125">
        <f>SUM(K36:K43)</f>
        <v>0</v>
      </c>
      <c r="L45" s="126"/>
      <c r="M45" s="32"/>
    </row>
    <row r="46" spans="2:13" s="1" customFormat="1" ht="14.25" customHeight="1">
      <c r="B46" s="32"/>
      <c r="I46" s="110"/>
      <c r="J46" s="110"/>
      <c r="M46" s="32"/>
    </row>
    <row r="47" spans="2:13" ht="14.25" customHeight="1">
      <c r="B47" s="18"/>
      <c r="M47" s="18"/>
    </row>
    <row r="48" spans="2:13" ht="14.25" customHeight="1">
      <c r="B48" s="18"/>
      <c r="M48" s="18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s="1" customFormat="1" ht="25.5" customHeight="1">
      <c r="B87" s="32"/>
      <c r="E87" s="278" t="s">
        <v>150</v>
      </c>
      <c r="F87" s="281"/>
      <c r="G87" s="281"/>
      <c r="H87" s="281"/>
      <c r="I87" s="110"/>
      <c r="J87" s="110"/>
      <c r="M87" s="32"/>
    </row>
    <row r="88" spans="2:13" s="1" customFormat="1" ht="12" customHeight="1">
      <c r="B88" s="32"/>
      <c r="C88" s="25" t="s">
        <v>151</v>
      </c>
      <c r="I88" s="110"/>
      <c r="J88" s="110"/>
      <c r="M88" s="32"/>
    </row>
    <row r="89" spans="2:13" s="1" customFormat="1" ht="16.5" customHeight="1">
      <c r="B89" s="32"/>
      <c r="E89" s="239" t="str">
        <f>E11</f>
        <v>02 - Elektro a MaR - I.etapa</v>
      </c>
      <c r="F89" s="281"/>
      <c r="G89" s="281"/>
      <c r="H89" s="281"/>
      <c r="I89" s="110"/>
      <c r="J89" s="110"/>
      <c r="M89" s="32"/>
    </row>
    <row r="90" spans="2:13" s="1" customFormat="1" ht="6.75" customHeight="1">
      <c r="B90" s="32"/>
      <c r="I90" s="110"/>
      <c r="J90" s="110"/>
      <c r="M90" s="32"/>
    </row>
    <row r="91" spans="2:13" s="1" customFormat="1" ht="12" customHeight="1">
      <c r="B91" s="32"/>
      <c r="C91" s="25" t="s">
        <v>19</v>
      </c>
      <c r="F91" s="23" t="str">
        <f>F14</f>
        <v>R. Sobota</v>
      </c>
      <c r="I91" s="111" t="s">
        <v>21</v>
      </c>
      <c r="J91" s="113" t="str">
        <f>IF(J14="","",J14)</f>
        <v>29. 11. 2018</v>
      </c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42.75" customHeight="1">
      <c r="B93" s="32"/>
      <c r="C93" s="25" t="s">
        <v>23</v>
      </c>
      <c r="F93" s="23" t="str">
        <f>E17</f>
        <v> </v>
      </c>
      <c r="I93" s="111" t="s">
        <v>29</v>
      </c>
      <c r="J93" s="133" t="str">
        <f>E23</f>
        <v>Ján Cirák, Gemerterm-projekcia s.r.o.</v>
      </c>
      <c r="M93" s="32"/>
    </row>
    <row r="94" spans="2:13" s="1" customFormat="1" ht="15" customHeight="1">
      <c r="B94" s="32"/>
      <c r="C94" s="25" t="s">
        <v>27</v>
      </c>
      <c r="F94" s="23" t="str">
        <f>IF(E20="","",E20)</f>
        <v>Vyplň údaj</v>
      </c>
      <c r="I94" s="111" t="s">
        <v>32</v>
      </c>
      <c r="J94" s="133" t="str">
        <f>E26</f>
        <v> </v>
      </c>
      <c r="M94" s="32"/>
    </row>
    <row r="95" spans="2:13" s="1" customFormat="1" ht="9.75" customHeight="1">
      <c r="B95" s="32"/>
      <c r="I95" s="110"/>
      <c r="J95" s="110"/>
      <c r="M95" s="32"/>
    </row>
    <row r="96" spans="2:13" s="1" customFormat="1" ht="29.25" customHeight="1">
      <c r="B96" s="32"/>
      <c r="C96" s="134" t="s">
        <v>157</v>
      </c>
      <c r="D96" s="104"/>
      <c r="E96" s="104"/>
      <c r="F96" s="104"/>
      <c r="G96" s="104"/>
      <c r="H96" s="104"/>
      <c r="I96" s="135" t="s">
        <v>158</v>
      </c>
      <c r="J96" s="135" t="s">
        <v>159</v>
      </c>
      <c r="K96" s="136" t="s">
        <v>160</v>
      </c>
      <c r="L96" s="104"/>
      <c r="M96" s="32"/>
    </row>
    <row r="97" spans="2:13" s="1" customFormat="1" ht="9.75" customHeight="1">
      <c r="B97" s="32"/>
      <c r="I97" s="110"/>
      <c r="J97" s="110"/>
      <c r="M97" s="32"/>
    </row>
    <row r="98" spans="2:47" s="1" customFormat="1" ht="22.5" customHeight="1">
      <c r="B98" s="32"/>
      <c r="C98" s="137" t="s">
        <v>161</v>
      </c>
      <c r="I98" s="138">
        <f aca="true" t="shared" si="0" ref="I98:J100">Q133</f>
        <v>0</v>
      </c>
      <c r="J98" s="138">
        <f t="shared" si="0"/>
        <v>0</v>
      </c>
      <c r="K98" s="65">
        <f>K133</f>
        <v>0</v>
      </c>
      <c r="M98" s="32"/>
      <c r="AU98" s="15" t="s">
        <v>162</v>
      </c>
    </row>
    <row r="99" spans="2:13" s="8" customFormat="1" ht="24.75" customHeight="1">
      <c r="B99" s="139"/>
      <c r="D99" s="140" t="s">
        <v>587</v>
      </c>
      <c r="E99" s="141"/>
      <c r="F99" s="141"/>
      <c r="G99" s="141"/>
      <c r="H99" s="141"/>
      <c r="I99" s="142">
        <f t="shared" si="0"/>
        <v>0</v>
      </c>
      <c r="J99" s="142">
        <f t="shared" si="0"/>
        <v>0</v>
      </c>
      <c r="K99" s="143">
        <f>K134</f>
        <v>0</v>
      </c>
      <c r="M99" s="139"/>
    </row>
    <row r="100" spans="2:13" s="9" customFormat="1" ht="19.5" customHeight="1">
      <c r="B100" s="144"/>
      <c r="D100" s="145" t="s">
        <v>588</v>
      </c>
      <c r="E100" s="146"/>
      <c r="F100" s="146"/>
      <c r="G100" s="146"/>
      <c r="H100" s="146"/>
      <c r="I100" s="147">
        <f t="shared" si="0"/>
        <v>0</v>
      </c>
      <c r="J100" s="147">
        <f t="shared" si="0"/>
        <v>0</v>
      </c>
      <c r="K100" s="148">
        <f>K135</f>
        <v>0</v>
      </c>
      <c r="M100" s="144"/>
    </row>
    <row r="101" spans="2:13" s="8" customFormat="1" ht="24.75" customHeight="1">
      <c r="B101" s="139"/>
      <c r="D101" s="140" t="s">
        <v>276</v>
      </c>
      <c r="E101" s="141"/>
      <c r="F101" s="141"/>
      <c r="G101" s="141"/>
      <c r="H101" s="141"/>
      <c r="I101" s="142">
        <f>Q138</f>
        <v>0</v>
      </c>
      <c r="J101" s="142">
        <f>R138</f>
        <v>0</v>
      </c>
      <c r="K101" s="143">
        <f>K138</f>
        <v>0</v>
      </c>
      <c r="M101" s="139"/>
    </row>
    <row r="102" spans="2:13" s="1" customFormat="1" ht="21.75" customHeight="1">
      <c r="B102" s="32"/>
      <c r="I102" s="110"/>
      <c r="J102" s="110"/>
      <c r="M102" s="32"/>
    </row>
    <row r="103" spans="2:13" s="1" customFormat="1" ht="6.75" customHeight="1">
      <c r="B103" s="32"/>
      <c r="I103" s="110"/>
      <c r="J103" s="110"/>
      <c r="M103" s="32"/>
    </row>
    <row r="104" spans="2:15" s="1" customFormat="1" ht="29.25" customHeight="1">
      <c r="B104" s="32"/>
      <c r="C104" s="137" t="s">
        <v>169</v>
      </c>
      <c r="I104" s="110"/>
      <c r="J104" s="110"/>
      <c r="K104" s="149">
        <f>ROUND(K105+K106+K107+K108+K109+K110,2)</f>
        <v>0</v>
      </c>
      <c r="M104" s="32"/>
      <c r="O104" s="150" t="s">
        <v>42</v>
      </c>
    </row>
    <row r="105" spans="2:65" s="1" customFormat="1" ht="18" customHeight="1">
      <c r="B105" s="151"/>
      <c r="C105" s="110"/>
      <c r="D105" s="272" t="s">
        <v>170</v>
      </c>
      <c r="E105" s="277"/>
      <c r="F105" s="277"/>
      <c r="G105" s="110"/>
      <c r="H105" s="110"/>
      <c r="I105" s="110"/>
      <c r="J105" s="110"/>
      <c r="K105" s="97">
        <v>0</v>
      </c>
      <c r="L105" s="110"/>
      <c r="M105" s="151"/>
      <c r="N105" s="110"/>
      <c r="O105" s="153" t="s">
        <v>44</v>
      </c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54" t="s">
        <v>171</v>
      </c>
      <c r="AZ105" s="110"/>
      <c r="BA105" s="110"/>
      <c r="BB105" s="110"/>
      <c r="BC105" s="110"/>
      <c r="BD105" s="110"/>
      <c r="BE105" s="155">
        <f aca="true" t="shared" si="1" ref="BE105:BE110">IF(O105="základná",K105,0)</f>
        <v>0</v>
      </c>
      <c r="BF105" s="155">
        <f aca="true" t="shared" si="2" ref="BF105:BF110">IF(O105="znížená",K105,0)</f>
        <v>0</v>
      </c>
      <c r="BG105" s="155">
        <f aca="true" t="shared" si="3" ref="BG105:BG110">IF(O105="zákl. prenesená",K105,0)</f>
        <v>0</v>
      </c>
      <c r="BH105" s="155">
        <f aca="true" t="shared" si="4" ref="BH105:BH110">IF(O105="zníž. prenesená",K105,0)</f>
        <v>0</v>
      </c>
      <c r="BI105" s="155">
        <f aca="true" t="shared" si="5" ref="BI105:BI110">IF(O105="nulová",K105,0)</f>
        <v>0</v>
      </c>
      <c r="BJ105" s="154" t="s">
        <v>92</v>
      </c>
      <c r="BK105" s="110"/>
      <c r="BL105" s="110"/>
      <c r="BM105" s="110"/>
    </row>
    <row r="106" spans="2:65" s="1" customFormat="1" ht="18" customHeight="1">
      <c r="B106" s="151"/>
      <c r="C106" s="110"/>
      <c r="D106" s="272" t="s">
        <v>172</v>
      </c>
      <c r="E106" s="277"/>
      <c r="F106" s="277"/>
      <c r="G106" s="110"/>
      <c r="H106" s="110"/>
      <c r="I106" s="110"/>
      <c r="J106" s="110"/>
      <c r="K106" s="97">
        <v>0</v>
      </c>
      <c r="L106" s="110"/>
      <c r="M106" s="151"/>
      <c r="N106" s="110"/>
      <c r="O106" s="153" t="s">
        <v>44</v>
      </c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54" t="s">
        <v>171</v>
      </c>
      <c r="AZ106" s="110"/>
      <c r="BA106" s="110"/>
      <c r="BB106" s="110"/>
      <c r="BC106" s="110"/>
      <c r="BD106" s="110"/>
      <c r="BE106" s="155">
        <f t="shared" si="1"/>
        <v>0</v>
      </c>
      <c r="BF106" s="155">
        <f t="shared" si="2"/>
        <v>0</v>
      </c>
      <c r="BG106" s="155">
        <f t="shared" si="3"/>
        <v>0</v>
      </c>
      <c r="BH106" s="155">
        <f t="shared" si="4"/>
        <v>0</v>
      </c>
      <c r="BI106" s="155">
        <f t="shared" si="5"/>
        <v>0</v>
      </c>
      <c r="BJ106" s="154" t="s">
        <v>92</v>
      </c>
      <c r="BK106" s="110"/>
      <c r="BL106" s="110"/>
      <c r="BM106" s="110"/>
    </row>
    <row r="107" spans="2:65" s="1" customFormat="1" ht="18" customHeight="1">
      <c r="B107" s="151"/>
      <c r="C107" s="110"/>
      <c r="D107" s="272" t="s">
        <v>173</v>
      </c>
      <c r="E107" s="277"/>
      <c r="F107" s="277"/>
      <c r="G107" s="110"/>
      <c r="H107" s="110"/>
      <c r="I107" s="110"/>
      <c r="J107" s="110"/>
      <c r="K107" s="97">
        <v>0</v>
      </c>
      <c r="L107" s="110"/>
      <c r="M107" s="151"/>
      <c r="N107" s="110"/>
      <c r="O107" s="153" t="s">
        <v>44</v>
      </c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54" t="s">
        <v>171</v>
      </c>
      <c r="AZ107" s="110"/>
      <c r="BA107" s="110"/>
      <c r="BB107" s="110"/>
      <c r="BC107" s="110"/>
      <c r="BD107" s="110"/>
      <c r="BE107" s="155">
        <f t="shared" si="1"/>
        <v>0</v>
      </c>
      <c r="BF107" s="155">
        <f t="shared" si="2"/>
        <v>0</v>
      </c>
      <c r="BG107" s="155">
        <f t="shared" si="3"/>
        <v>0</v>
      </c>
      <c r="BH107" s="155">
        <f t="shared" si="4"/>
        <v>0</v>
      </c>
      <c r="BI107" s="155">
        <f t="shared" si="5"/>
        <v>0</v>
      </c>
      <c r="BJ107" s="154" t="s">
        <v>92</v>
      </c>
      <c r="BK107" s="110"/>
      <c r="BL107" s="110"/>
      <c r="BM107" s="110"/>
    </row>
    <row r="108" spans="2:65" s="1" customFormat="1" ht="18" customHeight="1">
      <c r="B108" s="151"/>
      <c r="C108" s="110"/>
      <c r="D108" s="272" t="s">
        <v>174</v>
      </c>
      <c r="E108" s="277"/>
      <c r="F108" s="277"/>
      <c r="G108" s="110"/>
      <c r="H108" s="110"/>
      <c r="I108" s="110"/>
      <c r="J108" s="110"/>
      <c r="K108" s="97">
        <v>0</v>
      </c>
      <c r="L108" s="110"/>
      <c r="M108" s="151"/>
      <c r="N108" s="110"/>
      <c r="O108" s="153" t="s">
        <v>44</v>
      </c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54" t="s">
        <v>171</v>
      </c>
      <c r="AZ108" s="110"/>
      <c r="BA108" s="110"/>
      <c r="BB108" s="110"/>
      <c r="BC108" s="110"/>
      <c r="BD108" s="110"/>
      <c r="BE108" s="155">
        <f t="shared" si="1"/>
        <v>0</v>
      </c>
      <c r="BF108" s="155">
        <f t="shared" si="2"/>
        <v>0</v>
      </c>
      <c r="BG108" s="155">
        <f t="shared" si="3"/>
        <v>0</v>
      </c>
      <c r="BH108" s="155">
        <f t="shared" si="4"/>
        <v>0</v>
      </c>
      <c r="BI108" s="155">
        <f t="shared" si="5"/>
        <v>0</v>
      </c>
      <c r="BJ108" s="154" t="s">
        <v>92</v>
      </c>
      <c r="BK108" s="110"/>
      <c r="BL108" s="110"/>
      <c r="BM108" s="110"/>
    </row>
    <row r="109" spans="2:65" s="1" customFormat="1" ht="18" customHeight="1">
      <c r="B109" s="151"/>
      <c r="C109" s="110"/>
      <c r="D109" s="272" t="s">
        <v>175</v>
      </c>
      <c r="E109" s="277"/>
      <c r="F109" s="277"/>
      <c r="G109" s="110"/>
      <c r="H109" s="110"/>
      <c r="I109" s="110"/>
      <c r="J109" s="110"/>
      <c r="K109" s="97">
        <v>0</v>
      </c>
      <c r="L109" s="110"/>
      <c r="M109" s="151"/>
      <c r="N109" s="110"/>
      <c r="O109" s="153" t="s">
        <v>44</v>
      </c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54" t="s">
        <v>171</v>
      </c>
      <c r="AZ109" s="110"/>
      <c r="BA109" s="110"/>
      <c r="BB109" s="110"/>
      <c r="BC109" s="110"/>
      <c r="BD109" s="110"/>
      <c r="BE109" s="155">
        <f t="shared" si="1"/>
        <v>0</v>
      </c>
      <c r="BF109" s="155">
        <f t="shared" si="2"/>
        <v>0</v>
      </c>
      <c r="BG109" s="155">
        <f t="shared" si="3"/>
        <v>0</v>
      </c>
      <c r="BH109" s="155">
        <f t="shared" si="4"/>
        <v>0</v>
      </c>
      <c r="BI109" s="155">
        <f t="shared" si="5"/>
        <v>0</v>
      </c>
      <c r="BJ109" s="154" t="s">
        <v>92</v>
      </c>
      <c r="BK109" s="110"/>
      <c r="BL109" s="110"/>
      <c r="BM109" s="110"/>
    </row>
    <row r="110" spans="2:65" s="1" customFormat="1" ht="18" customHeight="1">
      <c r="B110" s="151"/>
      <c r="C110" s="110"/>
      <c r="D110" s="152" t="s">
        <v>176</v>
      </c>
      <c r="E110" s="110"/>
      <c r="F110" s="110"/>
      <c r="G110" s="110"/>
      <c r="H110" s="110"/>
      <c r="I110" s="110"/>
      <c r="J110" s="110"/>
      <c r="K110" s="97">
        <f>ROUND(K32*T110,2)</f>
        <v>0</v>
      </c>
      <c r="L110" s="110"/>
      <c r="M110" s="151"/>
      <c r="N110" s="110"/>
      <c r="O110" s="153" t="s">
        <v>44</v>
      </c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54" t="s">
        <v>177</v>
      </c>
      <c r="AZ110" s="110"/>
      <c r="BA110" s="110"/>
      <c r="BB110" s="110"/>
      <c r="BC110" s="110"/>
      <c r="BD110" s="110"/>
      <c r="BE110" s="155">
        <f t="shared" si="1"/>
        <v>0</v>
      </c>
      <c r="BF110" s="155">
        <f t="shared" si="2"/>
        <v>0</v>
      </c>
      <c r="BG110" s="155">
        <f t="shared" si="3"/>
        <v>0</v>
      </c>
      <c r="BH110" s="155">
        <f t="shared" si="4"/>
        <v>0</v>
      </c>
      <c r="BI110" s="155">
        <f t="shared" si="5"/>
        <v>0</v>
      </c>
      <c r="BJ110" s="154" t="s">
        <v>92</v>
      </c>
      <c r="BK110" s="110"/>
      <c r="BL110" s="110"/>
      <c r="BM110" s="110"/>
    </row>
    <row r="111" spans="2:13" s="1" customFormat="1" ht="11.25">
      <c r="B111" s="32"/>
      <c r="I111" s="110"/>
      <c r="J111" s="110"/>
      <c r="M111" s="32"/>
    </row>
    <row r="112" spans="2:13" s="1" customFormat="1" ht="29.25" customHeight="1">
      <c r="B112" s="32"/>
      <c r="C112" s="103" t="s">
        <v>147</v>
      </c>
      <c r="D112" s="104"/>
      <c r="E112" s="104"/>
      <c r="F112" s="104"/>
      <c r="G112" s="104"/>
      <c r="H112" s="104"/>
      <c r="I112" s="156"/>
      <c r="J112" s="156"/>
      <c r="K112" s="105">
        <f>ROUND(K98+K104,2)</f>
        <v>0</v>
      </c>
      <c r="L112" s="104"/>
      <c r="M112" s="32"/>
    </row>
    <row r="113" spans="2:13" s="1" customFormat="1" ht="6.75" customHeight="1">
      <c r="B113" s="44"/>
      <c r="C113" s="45"/>
      <c r="D113" s="45"/>
      <c r="E113" s="45"/>
      <c r="F113" s="45"/>
      <c r="G113" s="45"/>
      <c r="H113" s="45"/>
      <c r="I113" s="131"/>
      <c r="J113" s="131"/>
      <c r="K113" s="45"/>
      <c r="L113" s="45"/>
      <c r="M113" s="32"/>
    </row>
    <row r="117" spans="2:13" s="1" customFormat="1" ht="6.75" customHeight="1">
      <c r="B117" s="46"/>
      <c r="C117" s="47"/>
      <c r="D117" s="47"/>
      <c r="E117" s="47"/>
      <c r="F117" s="47"/>
      <c r="G117" s="47"/>
      <c r="H117" s="47"/>
      <c r="I117" s="132"/>
      <c r="J117" s="132"/>
      <c r="K117" s="47"/>
      <c r="L117" s="47"/>
      <c r="M117" s="32"/>
    </row>
    <row r="118" spans="2:13" s="1" customFormat="1" ht="24.75" customHeight="1">
      <c r="B118" s="32"/>
      <c r="C118" s="19" t="s">
        <v>178</v>
      </c>
      <c r="I118" s="110"/>
      <c r="J118" s="110"/>
      <c r="M118" s="32"/>
    </row>
    <row r="119" spans="2:13" s="1" customFormat="1" ht="6.75" customHeight="1">
      <c r="B119" s="32"/>
      <c r="I119" s="110"/>
      <c r="J119" s="110"/>
      <c r="M119" s="32"/>
    </row>
    <row r="120" spans="2:13" s="1" customFormat="1" ht="12" customHeight="1">
      <c r="B120" s="32"/>
      <c r="C120" s="25" t="s">
        <v>15</v>
      </c>
      <c r="I120" s="110"/>
      <c r="J120" s="110"/>
      <c r="M120" s="32"/>
    </row>
    <row r="121" spans="2:13" s="1" customFormat="1" ht="16.5" customHeight="1">
      <c r="B121" s="32"/>
      <c r="E121" s="278" t="str">
        <f>E7</f>
        <v>Obchodná akadémia R. Sobota – rekonštrukcia vykurovacieho systému</v>
      </c>
      <c r="F121" s="279"/>
      <c r="G121" s="279"/>
      <c r="H121" s="279"/>
      <c r="I121" s="110"/>
      <c r="J121" s="110"/>
      <c r="M121" s="32"/>
    </row>
    <row r="122" spans="2:13" ht="12" customHeight="1">
      <c r="B122" s="18"/>
      <c r="C122" s="25" t="s">
        <v>149</v>
      </c>
      <c r="M122" s="18"/>
    </row>
    <row r="123" spans="2:13" s="1" customFormat="1" ht="25.5" customHeight="1">
      <c r="B123" s="32"/>
      <c r="E123" s="278" t="s">
        <v>150</v>
      </c>
      <c r="F123" s="281"/>
      <c r="G123" s="281"/>
      <c r="H123" s="281"/>
      <c r="I123" s="110"/>
      <c r="J123" s="110"/>
      <c r="M123" s="32"/>
    </row>
    <row r="124" spans="2:13" s="1" customFormat="1" ht="12" customHeight="1">
      <c r="B124" s="32"/>
      <c r="C124" s="25" t="s">
        <v>151</v>
      </c>
      <c r="I124" s="110"/>
      <c r="J124" s="110"/>
      <c r="M124" s="32"/>
    </row>
    <row r="125" spans="2:13" s="1" customFormat="1" ht="16.5" customHeight="1">
      <c r="B125" s="32"/>
      <c r="E125" s="239" t="str">
        <f>E11</f>
        <v>02 - Elektro a MaR - I.etapa</v>
      </c>
      <c r="F125" s="281"/>
      <c r="G125" s="281"/>
      <c r="H125" s="281"/>
      <c r="I125" s="110"/>
      <c r="J125" s="110"/>
      <c r="M125" s="32"/>
    </row>
    <row r="126" spans="2:13" s="1" customFormat="1" ht="6.75" customHeight="1">
      <c r="B126" s="32"/>
      <c r="I126" s="110"/>
      <c r="J126" s="110"/>
      <c r="M126" s="32"/>
    </row>
    <row r="127" spans="2:13" s="1" customFormat="1" ht="12" customHeight="1">
      <c r="B127" s="32"/>
      <c r="C127" s="25" t="s">
        <v>19</v>
      </c>
      <c r="F127" s="23" t="str">
        <f>F14</f>
        <v>R. Sobota</v>
      </c>
      <c r="I127" s="111" t="s">
        <v>21</v>
      </c>
      <c r="J127" s="113" t="str">
        <f>IF(J14="","",J14)</f>
        <v>29. 11. 2018</v>
      </c>
      <c r="M127" s="32"/>
    </row>
    <row r="128" spans="2:13" s="1" customFormat="1" ht="6.75" customHeight="1">
      <c r="B128" s="32"/>
      <c r="I128" s="110"/>
      <c r="J128" s="110"/>
      <c r="M128" s="32"/>
    </row>
    <row r="129" spans="2:13" s="1" customFormat="1" ht="42.75" customHeight="1">
      <c r="B129" s="32"/>
      <c r="C129" s="25" t="s">
        <v>23</v>
      </c>
      <c r="F129" s="23" t="str">
        <f>E17</f>
        <v> </v>
      </c>
      <c r="I129" s="111" t="s">
        <v>29</v>
      </c>
      <c r="J129" s="133" t="str">
        <f>E23</f>
        <v>Ján Cirák, Gemerterm-projekcia s.r.o.</v>
      </c>
      <c r="M129" s="32"/>
    </row>
    <row r="130" spans="2:13" s="1" customFormat="1" ht="15" customHeight="1">
      <c r="B130" s="32"/>
      <c r="C130" s="25" t="s">
        <v>27</v>
      </c>
      <c r="F130" s="23" t="str">
        <f>IF(E20="","",E20)</f>
        <v>Vyplň údaj</v>
      </c>
      <c r="I130" s="111" t="s">
        <v>32</v>
      </c>
      <c r="J130" s="133" t="str">
        <f>E26</f>
        <v> </v>
      </c>
      <c r="M130" s="32"/>
    </row>
    <row r="131" spans="2:13" s="1" customFormat="1" ht="9.75" customHeight="1">
      <c r="B131" s="32"/>
      <c r="I131" s="110"/>
      <c r="J131" s="110"/>
      <c r="M131" s="32"/>
    </row>
    <row r="132" spans="2:24" s="10" customFormat="1" ht="29.25" customHeight="1">
      <c r="B132" s="157"/>
      <c r="C132" s="158" t="s">
        <v>179</v>
      </c>
      <c r="D132" s="159" t="s">
        <v>63</v>
      </c>
      <c r="E132" s="159" t="s">
        <v>59</v>
      </c>
      <c r="F132" s="159" t="s">
        <v>60</v>
      </c>
      <c r="G132" s="159" t="s">
        <v>180</v>
      </c>
      <c r="H132" s="159" t="s">
        <v>181</v>
      </c>
      <c r="I132" s="160" t="s">
        <v>182</v>
      </c>
      <c r="J132" s="160" t="s">
        <v>183</v>
      </c>
      <c r="K132" s="161" t="s">
        <v>160</v>
      </c>
      <c r="L132" s="162" t="s">
        <v>184</v>
      </c>
      <c r="M132" s="157"/>
      <c r="N132" s="58" t="s">
        <v>1</v>
      </c>
      <c r="O132" s="59" t="s">
        <v>42</v>
      </c>
      <c r="P132" s="59" t="s">
        <v>185</v>
      </c>
      <c r="Q132" s="59" t="s">
        <v>186</v>
      </c>
      <c r="R132" s="59" t="s">
        <v>187</v>
      </c>
      <c r="S132" s="59" t="s">
        <v>188</v>
      </c>
      <c r="T132" s="59" t="s">
        <v>189</v>
      </c>
      <c r="U132" s="59" t="s">
        <v>190</v>
      </c>
      <c r="V132" s="59" t="s">
        <v>191</v>
      </c>
      <c r="W132" s="59" t="s">
        <v>192</v>
      </c>
      <c r="X132" s="60" t="s">
        <v>193</v>
      </c>
    </row>
    <row r="133" spans="2:63" s="1" customFormat="1" ht="22.5" customHeight="1">
      <c r="B133" s="32"/>
      <c r="C133" s="63" t="s">
        <v>155</v>
      </c>
      <c r="I133" s="110"/>
      <c r="J133" s="110"/>
      <c r="K133" s="163"/>
      <c r="M133" s="32"/>
      <c r="N133" s="61"/>
      <c r="O133" s="52"/>
      <c r="P133" s="52"/>
      <c r="Q133" s="164">
        <f>Q134+Q138</f>
        <v>0</v>
      </c>
      <c r="R133" s="164">
        <f>R134+R138</f>
        <v>0</v>
      </c>
      <c r="S133" s="52"/>
      <c r="T133" s="165">
        <f>T134+T138</f>
        <v>0</v>
      </c>
      <c r="U133" s="52"/>
      <c r="V133" s="165">
        <f>V134+V138</f>
        <v>0.0004632</v>
      </c>
      <c r="W133" s="52"/>
      <c r="X133" s="166">
        <f>X134+X138</f>
        <v>0</v>
      </c>
      <c r="AT133" s="15" t="s">
        <v>79</v>
      </c>
      <c r="AU133" s="15" t="s">
        <v>162</v>
      </c>
      <c r="BK133" s="167">
        <f>BK134+BK138</f>
        <v>0</v>
      </c>
    </row>
    <row r="134" spans="2:63" s="11" customFormat="1" ht="25.5" customHeight="1">
      <c r="B134" s="168"/>
      <c r="D134" s="169" t="s">
        <v>79</v>
      </c>
      <c r="E134" s="170" t="s">
        <v>291</v>
      </c>
      <c r="F134" s="170" t="s">
        <v>589</v>
      </c>
      <c r="I134" s="171"/>
      <c r="J134" s="171"/>
      <c r="K134" s="172"/>
      <c r="M134" s="168"/>
      <c r="N134" s="173"/>
      <c r="O134" s="174"/>
      <c r="P134" s="174"/>
      <c r="Q134" s="175">
        <f>Q135</f>
        <v>0</v>
      </c>
      <c r="R134" s="175">
        <f>R135</f>
        <v>0</v>
      </c>
      <c r="S134" s="174"/>
      <c r="T134" s="176">
        <f>T135</f>
        <v>0</v>
      </c>
      <c r="U134" s="174"/>
      <c r="V134" s="176">
        <f>V135</f>
        <v>0.0004632</v>
      </c>
      <c r="W134" s="174"/>
      <c r="X134" s="177">
        <f>X135</f>
        <v>0</v>
      </c>
      <c r="AR134" s="169" t="s">
        <v>97</v>
      </c>
      <c r="AT134" s="178" t="s">
        <v>79</v>
      </c>
      <c r="AU134" s="178" t="s">
        <v>80</v>
      </c>
      <c r="AY134" s="169" t="s">
        <v>196</v>
      </c>
      <c r="BK134" s="179">
        <f>BK135</f>
        <v>0</v>
      </c>
    </row>
    <row r="135" spans="2:63" s="11" customFormat="1" ht="22.5" customHeight="1">
      <c r="B135" s="168"/>
      <c r="D135" s="169" t="s">
        <v>79</v>
      </c>
      <c r="E135" s="180" t="s">
        <v>590</v>
      </c>
      <c r="F135" s="180" t="s">
        <v>591</v>
      </c>
      <c r="I135" s="171"/>
      <c r="J135" s="171"/>
      <c r="K135" s="181"/>
      <c r="M135" s="168"/>
      <c r="N135" s="173"/>
      <c r="O135" s="174"/>
      <c r="P135" s="174"/>
      <c r="Q135" s="175">
        <f>SUM(Q136:Q137)</f>
        <v>0</v>
      </c>
      <c r="R135" s="175">
        <f>SUM(R136:R137)</f>
        <v>0</v>
      </c>
      <c r="S135" s="174"/>
      <c r="T135" s="176">
        <f>SUM(T136:T137)</f>
        <v>0</v>
      </c>
      <c r="U135" s="174"/>
      <c r="V135" s="176">
        <f>SUM(V136:V137)</f>
        <v>0.0004632</v>
      </c>
      <c r="W135" s="174"/>
      <c r="X135" s="177">
        <f>SUM(X136:X137)</f>
        <v>0</v>
      </c>
      <c r="AR135" s="169" t="s">
        <v>97</v>
      </c>
      <c r="AT135" s="178" t="s">
        <v>79</v>
      </c>
      <c r="AU135" s="178" t="s">
        <v>87</v>
      </c>
      <c r="AY135" s="169" t="s">
        <v>196</v>
      </c>
      <c r="BK135" s="179">
        <f>SUM(BK136:BK137)</f>
        <v>0</v>
      </c>
    </row>
    <row r="136" spans="2:65" s="1" customFormat="1" ht="24" customHeight="1">
      <c r="B136" s="151"/>
      <c r="C136" s="182">
        <v>1</v>
      </c>
      <c r="D136" s="182" t="s">
        <v>1758</v>
      </c>
      <c r="E136" s="183" t="s">
        <v>592</v>
      </c>
      <c r="F136" s="184" t="s">
        <v>1759</v>
      </c>
      <c r="G136" s="185" t="s">
        <v>225</v>
      </c>
      <c r="H136" s="186">
        <v>10</v>
      </c>
      <c r="I136" s="187"/>
      <c r="J136" s="187"/>
      <c r="K136" s="186"/>
      <c r="L136" s="184" t="s">
        <v>249</v>
      </c>
      <c r="M136" s="32"/>
      <c r="N136" s="188" t="s">
        <v>1</v>
      </c>
      <c r="O136" s="189" t="s">
        <v>44</v>
      </c>
      <c r="P136" s="190">
        <f>I136+J136</f>
        <v>0</v>
      </c>
      <c r="Q136" s="190">
        <f>ROUND(I136*H136,3)</f>
        <v>0</v>
      </c>
      <c r="R136" s="190">
        <f>ROUND(J136*H136,3)</f>
        <v>0</v>
      </c>
      <c r="S136" s="54"/>
      <c r="T136" s="191">
        <f>S136*H136</f>
        <v>0</v>
      </c>
      <c r="U136" s="191">
        <v>0</v>
      </c>
      <c r="V136" s="191">
        <f>U136*H136</f>
        <v>0</v>
      </c>
      <c r="W136" s="191">
        <v>0</v>
      </c>
      <c r="X136" s="192">
        <f>W136*H136</f>
        <v>0</v>
      </c>
      <c r="AR136" s="193" t="s">
        <v>551</v>
      </c>
      <c r="AT136" s="193" t="s">
        <v>199</v>
      </c>
      <c r="AU136" s="193" t="s">
        <v>92</v>
      </c>
      <c r="AY136" s="15" t="s">
        <v>196</v>
      </c>
      <c r="BE136" s="100">
        <f>IF(O136="základná",K136,0)</f>
        <v>0</v>
      </c>
      <c r="BF136" s="100">
        <f>IF(O136="znížená",K136,0)</f>
        <v>0</v>
      </c>
      <c r="BG136" s="100">
        <f>IF(O136="zákl. prenesená",K136,0)</f>
        <v>0</v>
      </c>
      <c r="BH136" s="100">
        <f>IF(O136="zníž. prenesená",K136,0)</f>
        <v>0</v>
      </c>
      <c r="BI136" s="100">
        <f>IF(O136="nulová",K136,0)</f>
        <v>0</v>
      </c>
      <c r="BJ136" s="15" t="s">
        <v>92</v>
      </c>
      <c r="BK136" s="194">
        <f>ROUND(P136*H136,3)</f>
        <v>0</v>
      </c>
      <c r="BL136" s="15" t="s">
        <v>551</v>
      </c>
      <c r="BM136" s="193" t="s">
        <v>593</v>
      </c>
    </row>
    <row r="137" spans="2:65" s="1" customFormat="1" ht="24" customHeight="1">
      <c r="B137" s="151"/>
      <c r="C137" s="210">
        <v>2</v>
      </c>
      <c r="D137" s="210" t="s">
        <v>1760</v>
      </c>
      <c r="E137" s="211" t="s">
        <v>1761</v>
      </c>
      <c r="F137" s="212" t="s">
        <v>1762</v>
      </c>
      <c r="G137" s="213" t="s">
        <v>248</v>
      </c>
      <c r="H137" s="214">
        <v>2</v>
      </c>
      <c r="I137" s="215"/>
      <c r="J137" s="187"/>
      <c r="K137" s="214"/>
      <c r="L137" s="212" t="s">
        <v>249</v>
      </c>
      <c r="M137" s="217"/>
      <c r="N137" s="218" t="s">
        <v>1</v>
      </c>
      <c r="O137" s="189" t="s">
        <v>44</v>
      </c>
      <c r="P137" s="190">
        <f>I137+J137</f>
        <v>0</v>
      </c>
      <c r="Q137" s="190">
        <f>ROUND(I137*H137,3)</f>
        <v>0</v>
      </c>
      <c r="R137" s="190">
        <f>ROUND(J137*H137,3)</f>
        <v>0</v>
      </c>
      <c r="S137" s="54"/>
      <c r="T137" s="191">
        <f>S137*H137</f>
        <v>0</v>
      </c>
      <c r="U137" s="191">
        <v>0.0002316</v>
      </c>
      <c r="V137" s="191">
        <f>U137*H137</f>
        <v>0.0004632</v>
      </c>
      <c r="W137" s="191">
        <v>0</v>
      </c>
      <c r="X137" s="192">
        <f>W137*H137</f>
        <v>0</v>
      </c>
      <c r="AR137" s="193" t="s">
        <v>594</v>
      </c>
      <c r="AT137" s="193" t="s">
        <v>291</v>
      </c>
      <c r="AU137" s="193" t="s">
        <v>92</v>
      </c>
      <c r="AY137" s="15" t="s">
        <v>196</v>
      </c>
      <c r="BE137" s="100">
        <f>IF(O137="základná",K137,0)</f>
        <v>0</v>
      </c>
      <c r="BF137" s="100">
        <f>IF(O137="znížená",K137,0)</f>
        <v>0</v>
      </c>
      <c r="BG137" s="100">
        <f>IF(O137="zákl. prenesená",K137,0)</f>
        <v>0</v>
      </c>
      <c r="BH137" s="100">
        <f>IF(O137="zníž. prenesená",K137,0)</f>
        <v>0</v>
      </c>
      <c r="BI137" s="100">
        <f>IF(O137="nulová",K137,0)</f>
        <v>0</v>
      </c>
      <c r="BJ137" s="15" t="s">
        <v>92</v>
      </c>
      <c r="BK137" s="194">
        <f>ROUND(P137*H137,3)</f>
        <v>0</v>
      </c>
      <c r="BL137" s="15" t="s">
        <v>594</v>
      </c>
      <c r="BM137" s="193" t="s">
        <v>595</v>
      </c>
    </row>
    <row r="138" spans="2:63" s="11" customFormat="1" ht="24" customHeight="1">
      <c r="B138" s="168"/>
      <c r="C138" s="210">
        <v>3</v>
      </c>
      <c r="D138" s="210" t="s">
        <v>1760</v>
      </c>
      <c r="E138" s="211" t="s">
        <v>1763</v>
      </c>
      <c r="F138" s="212" t="s">
        <v>1764</v>
      </c>
      <c r="G138" s="213" t="s">
        <v>248</v>
      </c>
      <c r="H138" s="214">
        <v>10</v>
      </c>
      <c r="I138" s="215"/>
      <c r="J138" s="187"/>
      <c r="K138" s="214"/>
      <c r="M138" s="168"/>
      <c r="N138" s="173"/>
      <c r="O138" s="174"/>
      <c r="P138" s="174"/>
      <c r="Q138" s="175">
        <f>Q139</f>
        <v>0</v>
      </c>
      <c r="R138" s="175">
        <f>R139</f>
        <v>0</v>
      </c>
      <c r="S138" s="174"/>
      <c r="T138" s="176">
        <f>T139</f>
        <v>0</v>
      </c>
      <c r="U138" s="174"/>
      <c r="V138" s="176">
        <f>V139</f>
        <v>0</v>
      </c>
      <c r="W138" s="174"/>
      <c r="X138" s="177">
        <f>X139</f>
        <v>0</v>
      </c>
      <c r="AR138" s="169" t="s">
        <v>203</v>
      </c>
      <c r="AT138" s="178" t="s">
        <v>79</v>
      </c>
      <c r="AU138" s="178" t="s">
        <v>80</v>
      </c>
      <c r="AY138" s="169" t="s">
        <v>196</v>
      </c>
      <c r="BK138" s="179">
        <f>BK139</f>
        <v>0</v>
      </c>
    </row>
    <row r="139" spans="2:65" s="1" customFormat="1" ht="24" customHeight="1">
      <c r="B139" s="151"/>
      <c r="C139" s="182">
        <v>4</v>
      </c>
      <c r="D139" s="182" t="s">
        <v>1758</v>
      </c>
      <c r="E139" s="183" t="s">
        <v>1765</v>
      </c>
      <c r="F139" s="184" t="s">
        <v>1766</v>
      </c>
      <c r="G139" s="185" t="s">
        <v>225</v>
      </c>
      <c r="H139" s="186">
        <v>26</v>
      </c>
      <c r="I139" s="187"/>
      <c r="J139" s="187"/>
      <c r="K139" s="186"/>
      <c r="L139" s="184" t="s">
        <v>1</v>
      </c>
      <c r="M139" s="32"/>
      <c r="N139" s="204" t="s">
        <v>1</v>
      </c>
      <c r="O139" s="205" t="s">
        <v>44</v>
      </c>
      <c r="P139" s="206">
        <f>I139+J139</f>
        <v>0</v>
      </c>
      <c r="Q139" s="206">
        <f>ROUND(I139*H139,3)</f>
        <v>0</v>
      </c>
      <c r="R139" s="206">
        <f>ROUND(J139*H139,3)</f>
        <v>0</v>
      </c>
      <c r="S139" s="207"/>
      <c r="T139" s="208">
        <f>S139*H139</f>
        <v>0</v>
      </c>
      <c r="U139" s="208">
        <v>0</v>
      </c>
      <c r="V139" s="208">
        <f>U139*H139</f>
        <v>0</v>
      </c>
      <c r="W139" s="208">
        <v>0</v>
      </c>
      <c r="X139" s="209">
        <f>W139*H139</f>
        <v>0</v>
      </c>
      <c r="AR139" s="193" t="s">
        <v>578</v>
      </c>
      <c r="AT139" s="193" t="s">
        <v>199</v>
      </c>
      <c r="AU139" s="193" t="s">
        <v>87</v>
      </c>
      <c r="AY139" s="15" t="s">
        <v>196</v>
      </c>
      <c r="BE139" s="100">
        <f>IF(O139="základná",K139,0)</f>
        <v>0</v>
      </c>
      <c r="BF139" s="100">
        <f>IF(O139="znížená",K139,0)</f>
        <v>0</v>
      </c>
      <c r="BG139" s="100">
        <f>IF(O139="zákl. prenesená",K139,0)</f>
        <v>0</v>
      </c>
      <c r="BH139" s="100">
        <f>IF(O139="zníž. prenesená",K139,0)</f>
        <v>0</v>
      </c>
      <c r="BI139" s="100">
        <f>IF(O139="nulová",K139,0)</f>
        <v>0</v>
      </c>
      <c r="BJ139" s="15" t="s">
        <v>92</v>
      </c>
      <c r="BK139" s="194">
        <f>ROUND(P139*H139,3)</f>
        <v>0</v>
      </c>
      <c r="BL139" s="15" t="s">
        <v>578</v>
      </c>
      <c r="BM139" s="193" t="s">
        <v>596</v>
      </c>
    </row>
    <row r="140" spans="2:13" s="1" customFormat="1" ht="24" customHeight="1">
      <c r="B140" s="44"/>
      <c r="C140" s="210">
        <v>5</v>
      </c>
      <c r="D140" s="210" t="s">
        <v>1760</v>
      </c>
      <c r="E140" s="211" t="s">
        <v>1767</v>
      </c>
      <c r="F140" s="212" t="s">
        <v>1768</v>
      </c>
      <c r="G140" s="213" t="s">
        <v>225</v>
      </c>
      <c r="H140" s="214">
        <v>27.3</v>
      </c>
      <c r="I140" s="215"/>
      <c r="J140" s="187"/>
      <c r="K140" s="214"/>
      <c r="L140" s="45"/>
      <c r="M140" s="32"/>
    </row>
    <row r="141" spans="3:11" ht="24" customHeight="1">
      <c r="C141" s="182">
        <v>6</v>
      </c>
      <c r="D141" s="182" t="s">
        <v>1758</v>
      </c>
      <c r="E141" s="183" t="s">
        <v>1769</v>
      </c>
      <c r="F141" s="184" t="s">
        <v>1770</v>
      </c>
      <c r="G141" s="185" t="s">
        <v>248</v>
      </c>
      <c r="H141" s="186">
        <v>4</v>
      </c>
      <c r="I141" s="187"/>
      <c r="J141" s="187"/>
      <c r="K141" s="186"/>
    </row>
    <row r="142" spans="3:11" ht="24" customHeight="1">
      <c r="C142" s="210">
        <v>7</v>
      </c>
      <c r="D142" s="210" t="s">
        <v>1771</v>
      </c>
      <c r="E142" s="211" t="s">
        <v>1772</v>
      </c>
      <c r="F142" s="212" t="s">
        <v>1773</v>
      </c>
      <c r="G142" s="213" t="s">
        <v>248</v>
      </c>
      <c r="H142" s="214">
        <v>2</v>
      </c>
      <c r="I142" s="215"/>
      <c r="J142" s="187"/>
      <c r="K142" s="214"/>
    </row>
    <row r="143" spans="3:11" ht="24" customHeight="1">
      <c r="C143" s="210">
        <v>8</v>
      </c>
      <c r="D143" s="210" t="s">
        <v>1771</v>
      </c>
      <c r="E143" s="211" t="s">
        <v>1774</v>
      </c>
      <c r="F143" s="212" t="s">
        <v>1775</v>
      </c>
      <c r="G143" s="213" t="s">
        <v>248</v>
      </c>
      <c r="H143" s="214">
        <v>2</v>
      </c>
      <c r="I143" s="215"/>
      <c r="J143" s="187"/>
      <c r="K143" s="214"/>
    </row>
    <row r="144" spans="3:11" ht="24" customHeight="1">
      <c r="C144" s="182">
        <v>9</v>
      </c>
      <c r="D144" s="182" t="s">
        <v>1758</v>
      </c>
      <c r="E144" s="183" t="s">
        <v>1776</v>
      </c>
      <c r="F144" s="184" t="s">
        <v>1777</v>
      </c>
      <c r="G144" s="185" t="s">
        <v>225</v>
      </c>
      <c r="H144" s="186">
        <v>130</v>
      </c>
      <c r="I144" s="187"/>
      <c r="J144" s="187"/>
      <c r="K144" s="186"/>
    </row>
    <row r="145" spans="3:11" ht="24" customHeight="1">
      <c r="C145" s="210">
        <v>10</v>
      </c>
      <c r="D145" s="210" t="s">
        <v>1778</v>
      </c>
      <c r="E145" s="211" t="s">
        <v>1779</v>
      </c>
      <c r="F145" s="212" t="s">
        <v>1780</v>
      </c>
      <c r="G145" s="213" t="s">
        <v>225</v>
      </c>
      <c r="H145" s="214">
        <v>136.5</v>
      </c>
      <c r="I145" s="215"/>
      <c r="J145" s="187"/>
      <c r="K145" s="214"/>
    </row>
    <row r="146" spans="3:11" ht="24" customHeight="1">
      <c r="C146" s="182"/>
      <c r="D146" s="182"/>
      <c r="E146" s="183" t="s">
        <v>572</v>
      </c>
      <c r="F146" s="184" t="s">
        <v>573</v>
      </c>
      <c r="G146" s="185"/>
      <c r="H146" s="186"/>
      <c r="I146" s="187"/>
      <c r="J146" s="187"/>
      <c r="K146" s="186"/>
    </row>
    <row r="147" spans="3:11" ht="24" customHeight="1">
      <c r="C147" s="182">
        <v>11</v>
      </c>
      <c r="D147" s="182" t="s">
        <v>1781</v>
      </c>
      <c r="E147" s="183" t="s">
        <v>1400</v>
      </c>
      <c r="F147" s="184" t="s">
        <v>1782</v>
      </c>
      <c r="G147" s="185" t="s">
        <v>577</v>
      </c>
      <c r="H147" s="186">
        <v>15</v>
      </c>
      <c r="I147" s="187"/>
      <c r="J147" s="187"/>
      <c r="K147" s="186"/>
    </row>
    <row r="148" spans="3:11" ht="24" customHeight="1">
      <c r="C148" s="182">
        <v>12</v>
      </c>
      <c r="D148" s="182" t="s">
        <v>1781</v>
      </c>
      <c r="E148" s="183" t="s">
        <v>1406</v>
      </c>
      <c r="F148" s="184" t="s">
        <v>1783</v>
      </c>
      <c r="G148" s="185" t="s">
        <v>577</v>
      </c>
      <c r="H148" s="186">
        <v>5</v>
      </c>
      <c r="I148" s="187"/>
      <c r="J148" s="187"/>
      <c r="K148" s="186"/>
    </row>
    <row r="149" ht="29.25" customHeight="1">
      <c r="F149" s="283" t="s">
        <v>1784</v>
      </c>
    </row>
  </sheetData>
  <sheetProtection/>
  <autoFilter ref="C132:L139"/>
  <mergeCells count="17">
    <mergeCell ref="E121:H121"/>
    <mergeCell ref="E29:H29"/>
    <mergeCell ref="M2:Z2"/>
    <mergeCell ref="E7:H7"/>
    <mergeCell ref="E9:H9"/>
    <mergeCell ref="E11:H11"/>
    <mergeCell ref="E20:H20"/>
    <mergeCell ref="E123:H123"/>
    <mergeCell ref="E125:H125"/>
    <mergeCell ref="E85:H85"/>
    <mergeCell ref="E87:H87"/>
    <mergeCell ref="E89:H89"/>
    <mergeCell ref="D105:F105"/>
    <mergeCell ref="D106:F106"/>
    <mergeCell ref="D107:F107"/>
    <mergeCell ref="D108:F108"/>
    <mergeCell ref="D109:F10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111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.75">
      <c r="B8" s="18"/>
      <c r="D8" s="25" t="s">
        <v>149</v>
      </c>
      <c r="M8" s="18"/>
    </row>
    <row r="9" spans="2:13" ht="25.5" customHeight="1">
      <c r="B9" s="18"/>
      <c r="E9" s="278" t="s">
        <v>597</v>
      </c>
      <c r="F9" s="243"/>
      <c r="G9" s="243"/>
      <c r="H9" s="243"/>
      <c r="M9" s="18"/>
    </row>
    <row r="10" spans="2:13" ht="12" customHeight="1">
      <c r="B10" s="18"/>
      <c r="D10" s="25" t="s">
        <v>151</v>
      </c>
      <c r="M10" s="18"/>
    </row>
    <row r="11" spans="2:13" s="1" customFormat="1" ht="16.5" customHeight="1">
      <c r="B11" s="32"/>
      <c r="E11" s="280" t="s">
        <v>598</v>
      </c>
      <c r="F11" s="281"/>
      <c r="G11" s="281"/>
      <c r="H11" s="281"/>
      <c r="I11" s="110"/>
      <c r="J11" s="110"/>
      <c r="M11" s="32"/>
    </row>
    <row r="12" spans="2:13" s="1" customFormat="1" ht="12" customHeight="1">
      <c r="B12" s="32"/>
      <c r="D12" s="25" t="s">
        <v>153</v>
      </c>
      <c r="I12" s="110"/>
      <c r="J12" s="110"/>
      <c r="M12" s="32"/>
    </row>
    <row r="13" spans="2:13" s="1" customFormat="1" ht="36.75" customHeight="1">
      <c r="B13" s="32"/>
      <c r="E13" s="239" t="s">
        <v>599</v>
      </c>
      <c r="F13" s="281"/>
      <c r="G13" s="281"/>
      <c r="H13" s="281"/>
      <c r="I13" s="110"/>
      <c r="J13" s="110"/>
      <c r="M13" s="32"/>
    </row>
    <row r="14" spans="2:13" s="1" customFormat="1" ht="11.25">
      <c r="B14" s="32"/>
      <c r="I14" s="110"/>
      <c r="J14" s="110"/>
      <c r="M14" s="32"/>
    </row>
    <row r="15" spans="2:13" s="1" customFormat="1" ht="12" customHeight="1">
      <c r="B15" s="32"/>
      <c r="D15" s="25" t="s">
        <v>17</v>
      </c>
      <c r="F15" s="23" t="s">
        <v>1</v>
      </c>
      <c r="I15" s="111" t="s">
        <v>18</v>
      </c>
      <c r="J15" s="112" t="s">
        <v>1</v>
      </c>
      <c r="M15" s="32"/>
    </row>
    <row r="16" spans="2:13" s="1" customFormat="1" ht="12" customHeight="1">
      <c r="B16" s="32"/>
      <c r="D16" s="25" t="s">
        <v>19</v>
      </c>
      <c r="F16" s="23" t="s">
        <v>20</v>
      </c>
      <c r="I16" s="111" t="s">
        <v>21</v>
      </c>
      <c r="J16" s="113" t="str">
        <f>'Rekapitulácia stavby'!AN8</f>
        <v>29. 11. 2018</v>
      </c>
      <c r="M16" s="32"/>
    </row>
    <row r="17" spans="2:13" s="1" customFormat="1" ht="10.5" customHeight="1">
      <c r="B17" s="32"/>
      <c r="I17" s="110"/>
      <c r="J17" s="110"/>
      <c r="M17" s="32"/>
    </row>
    <row r="18" spans="2:13" s="1" customFormat="1" ht="12" customHeight="1">
      <c r="B18" s="32"/>
      <c r="D18" s="25" t="s">
        <v>23</v>
      </c>
      <c r="I18" s="111" t="s">
        <v>24</v>
      </c>
      <c r="J18" s="112">
        <f>IF('Rekapitulácia stavby'!AN10="","",'Rekapitulácia stavby'!AN10)</f>
      </c>
      <c r="M18" s="32"/>
    </row>
    <row r="19" spans="2:13" s="1" customFormat="1" ht="18" customHeight="1">
      <c r="B19" s="32"/>
      <c r="E19" s="23" t="str">
        <f>IF('Rekapitulácia stavby'!E11="","",'Rekapitulácia stavby'!E11)</f>
        <v> </v>
      </c>
      <c r="I19" s="111" t="s">
        <v>26</v>
      </c>
      <c r="J19" s="112">
        <f>IF('Rekapitulácia stavby'!AN11="","",'Rekapitulácia stavby'!AN11)</f>
      </c>
      <c r="M19" s="32"/>
    </row>
    <row r="20" spans="2:13" s="1" customFormat="1" ht="6.75" customHeight="1">
      <c r="B20" s="32"/>
      <c r="I20" s="110"/>
      <c r="J20" s="110"/>
      <c r="M20" s="32"/>
    </row>
    <row r="21" spans="2:13" s="1" customFormat="1" ht="12" customHeight="1">
      <c r="B21" s="32"/>
      <c r="D21" s="25" t="s">
        <v>27</v>
      </c>
      <c r="I21" s="111" t="s">
        <v>24</v>
      </c>
      <c r="J21" s="26" t="str">
        <f>'Rekapitulácia stavby'!AN13</f>
        <v>Vyplň údaj</v>
      </c>
      <c r="M21" s="32"/>
    </row>
    <row r="22" spans="2:13" s="1" customFormat="1" ht="18" customHeight="1">
      <c r="B22" s="32"/>
      <c r="E22" s="282" t="str">
        <f>'Rekapitulácia stavby'!E14</f>
        <v>Vyplň údaj</v>
      </c>
      <c r="F22" s="251"/>
      <c r="G22" s="251"/>
      <c r="H22" s="251"/>
      <c r="I22" s="111" t="s">
        <v>26</v>
      </c>
      <c r="J22" s="26" t="str">
        <f>'Rekapitulácia stavby'!AN14</f>
        <v>Vyplň údaj</v>
      </c>
      <c r="M22" s="32"/>
    </row>
    <row r="23" spans="2:13" s="1" customFormat="1" ht="6.75" customHeight="1">
      <c r="B23" s="32"/>
      <c r="I23" s="110"/>
      <c r="J23" s="110"/>
      <c r="M23" s="32"/>
    </row>
    <row r="24" spans="2:13" s="1" customFormat="1" ht="12" customHeight="1">
      <c r="B24" s="32"/>
      <c r="D24" s="25" t="s">
        <v>29</v>
      </c>
      <c r="I24" s="111" t="s">
        <v>24</v>
      </c>
      <c r="J24" s="112" t="s">
        <v>1</v>
      </c>
      <c r="M24" s="32"/>
    </row>
    <row r="25" spans="2:13" s="1" customFormat="1" ht="18" customHeight="1">
      <c r="B25" s="32"/>
      <c r="E25" s="23" t="s">
        <v>30</v>
      </c>
      <c r="I25" s="111" t="s">
        <v>26</v>
      </c>
      <c r="J25" s="112" t="s">
        <v>1</v>
      </c>
      <c r="M25" s="32"/>
    </row>
    <row r="26" spans="2:13" s="1" customFormat="1" ht="6.75" customHeight="1">
      <c r="B26" s="32"/>
      <c r="I26" s="110"/>
      <c r="J26" s="110"/>
      <c r="M26" s="32"/>
    </row>
    <row r="27" spans="2:13" s="1" customFormat="1" ht="12" customHeight="1">
      <c r="B27" s="32"/>
      <c r="D27" s="25" t="s">
        <v>32</v>
      </c>
      <c r="I27" s="111" t="s">
        <v>24</v>
      </c>
      <c r="J27" s="112">
        <f>IF('Rekapitulácia stavby'!AN19="","",'Rekapitulácia stavby'!AN19)</f>
      </c>
      <c r="M27" s="32"/>
    </row>
    <row r="28" spans="2:13" s="1" customFormat="1" ht="18" customHeight="1">
      <c r="B28" s="32"/>
      <c r="E28" s="23" t="str">
        <f>IF('Rekapitulácia stavby'!E20="","",'Rekapitulácia stavby'!E20)</f>
        <v> </v>
      </c>
      <c r="I28" s="111" t="s">
        <v>26</v>
      </c>
      <c r="J28" s="112">
        <f>IF('Rekapitulácia stavby'!AN20="","",'Rekapitulácia stavby'!AN20)</f>
      </c>
      <c r="M28" s="32"/>
    </row>
    <row r="29" spans="2:13" s="1" customFormat="1" ht="6.75" customHeight="1">
      <c r="B29" s="32"/>
      <c r="I29" s="110"/>
      <c r="J29" s="110"/>
      <c r="M29" s="32"/>
    </row>
    <row r="30" spans="2:13" s="1" customFormat="1" ht="12" customHeight="1">
      <c r="B30" s="32"/>
      <c r="D30" s="25" t="s">
        <v>33</v>
      </c>
      <c r="I30" s="110"/>
      <c r="J30" s="110"/>
      <c r="M30" s="32"/>
    </row>
    <row r="31" spans="2:13" s="7" customFormat="1" ht="16.5" customHeight="1">
      <c r="B31" s="114"/>
      <c r="E31" s="255" t="s">
        <v>1</v>
      </c>
      <c r="F31" s="255"/>
      <c r="G31" s="255"/>
      <c r="H31" s="255"/>
      <c r="I31" s="115"/>
      <c r="J31" s="115"/>
      <c r="M31" s="114"/>
    </row>
    <row r="32" spans="2:13" s="1" customFormat="1" ht="6.75" customHeight="1">
      <c r="B32" s="32"/>
      <c r="I32" s="110"/>
      <c r="J32" s="110"/>
      <c r="M32" s="32"/>
    </row>
    <row r="33" spans="2:13" s="1" customFormat="1" ht="6.75" customHeight="1">
      <c r="B33" s="32"/>
      <c r="D33" s="52"/>
      <c r="E33" s="52"/>
      <c r="F33" s="52"/>
      <c r="G33" s="52"/>
      <c r="H33" s="52"/>
      <c r="I33" s="116"/>
      <c r="J33" s="116"/>
      <c r="K33" s="52"/>
      <c r="L33" s="52"/>
      <c r="M33" s="32"/>
    </row>
    <row r="34" spans="2:13" s="1" customFormat="1" ht="14.25" customHeight="1">
      <c r="B34" s="32"/>
      <c r="D34" s="23" t="s">
        <v>155</v>
      </c>
      <c r="I34" s="110"/>
      <c r="J34" s="110"/>
      <c r="K34" s="30">
        <f>K100</f>
        <v>0</v>
      </c>
      <c r="M34" s="32"/>
    </row>
    <row r="35" spans="2:13" s="1" customFormat="1" ht="12.75">
      <c r="B35" s="32"/>
      <c r="E35" s="25" t="s">
        <v>35</v>
      </c>
      <c r="I35" s="110"/>
      <c r="J35" s="110"/>
      <c r="K35" s="117">
        <f>I100</f>
        <v>0</v>
      </c>
      <c r="M35" s="32"/>
    </row>
    <row r="36" spans="2:13" s="1" customFormat="1" ht="12.75">
      <c r="B36" s="32"/>
      <c r="E36" s="25" t="s">
        <v>36</v>
      </c>
      <c r="I36" s="110"/>
      <c r="J36" s="110"/>
      <c r="K36" s="117">
        <f>J100</f>
        <v>0</v>
      </c>
      <c r="M36" s="32"/>
    </row>
    <row r="37" spans="2:13" s="1" customFormat="1" ht="14.25" customHeight="1">
      <c r="B37" s="32"/>
      <c r="D37" s="29" t="s">
        <v>142</v>
      </c>
      <c r="I37" s="110"/>
      <c r="J37" s="110"/>
      <c r="K37" s="30">
        <f>K112</f>
        <v>0</v>
      </c>
      <c r="M37" s="32"/>
    </row>
    <row r="38" spans="2:13" s="1" customFormat="1" ht="24.75" customHeight="1">
      <c r="B38" s="32"/>
      <c r="D38" s="118" t="s">
        <v>38</v>
      </c>
      <c r="I38" s="110"/>
      <c r="J38" s="110"/>
      <c r="K38" s="65">
        <f>ROUND(K34+K37,2)</f>
        <v>0</v>
      </c>
      <c r="M38" s="32"/>
    </row>
    <row r="39" spans="2:13" s="1" customFormat="1" ht="6.75" customHeight="1">
      <c r="B39" s="32"/>
      <c r="D39" s="52"/>
      <c r="E39" s="52"/>
      <c r="F39" s="52"/>
      <c r="G39" s="52"/>
      <c r="H39" s="52"/>
      <c r="I39" s="116"/>
      <c r="J39" s="116"/>
      <c r="K39" s="52"/>
      <c r="L39" s="52"/>
      <c r="M39" s="32"/>
    </row>
    <row r="40" spans="2:13" s="1" customFormat="1" ht="14.25" customHeight="1">
      <c r="B40" s="32"/>
      <c r="F40" s="35" t="s">
        <v>40</v>
      </c>
      <c r="I40" s="119" t="s">
        <v>39</v>
      </c>
      <c r="J40" s="110"/>
      <c r="K40" s="35" t="s">
        <v>41</v>
      </c>
      <c r="M40" s="32"/>
    </row>
    <row r="41" spans="2:13" s="1" customFormat="1" ht="14.25" customHeight="1">
      <c r="B41" s="32"/>
      <c r="D41" s="109" t="s">
        <v>42</v>
      </c>
      <c r="E41" s="25" t="s">
        <v>43</v>
      </c>
      <c r="F41" s="117">
        <f>ROUND((SUM(BE112:BE119)+SUM(BE143:BE197)),2)</f>
        <v>0</v>
      </c>
      <c r="I41" s="120">
        <v>0.2</v>
      </c>
      <c r="J41" s="110"/>
      <c r="K41" s="117">
        <f>ROUND(((SUM(BE112:BE119)+SUM(BE143:BE197))*I41),2)</f>
        <v>0</v>
      </c>
      <c r="M41" s="32"/>
    </row>
    <row r="42" spans="2:13" s="1" customFormat="1" ht="14.25" customHeight="1">
      <c r="B42" s="32"/>
      <c r="E42" s="25" t="s">
        <v>44</v>
      </c>
      <c r="F42" s="117">
        <f>ROUND((SUM(BF112:BF119)+SUM(BF143:BF197)),2)</f>
        <v>0</v>
      </c>
      <c r="I42" s="120">
        <v>0.2</v>
      </c>
      <c r="J42" s="110"/>
      <c r="K42" s="117">
        <f>ROUND(((SUM(BF112:BF119)+SUM(BF143:BF197))*I42),2)</f>
        <v>0</v>
      </c>
      <c r="M42" s="32"/>
    </row>
    <row r="43" spans="2:13" s="1" customFormat="1" ht="14.25" customHeight="1" hidden="1">
      <c r="B43" s="32"/>
      <c r="E43" s="25" t="s">
        <v>45</v>
      </c>
      <c r="F43" s="117">
        <f>ROUND((SUM(BG112:BG119)+SUM(BG143:BG197)),2)</f>
        <v>0</v>
      </c>
      <c r="I43" s="120">
        <v>0.2</v>
      </c>
      <c r="J43" s="110"/>
      <c r="K43" s="117">
        <f>0</f>
        <v>0</v>
      </c>
      <c r="M43" s="32"/>
    </row>
    <row r="44" spans="2:13" s="1" customFormat="1" ht="14.25" customHeight="1" hidden="1">
      <c r="B44" s="32"/>
      <c r="E44" s="25" t="s">
        <v>46</v>
      </c>
      <c r="F44" s="117">
        <f>ROUND((SUM(BH112:BH119)+SUM(BH143:BH197)),2)</f>
        <v>0</v>
      </c>
      <c r="I44" s="120">
        <v>0.2</v>
      </c>
      <c r="J44" s="110"/>
      <c r="K44" s="117">
        <f>0</f>
        <v>0</v>
      </c>
      <c r="M44" s="32"/>
    </row>
    <row r="45" spans="2:13" s="1" customFormat="1" ht="14.25" customHeight="1" hidden="1">
      <c r="B45" s="32"/>
      <c r="E45" s="25" t="s">
        <v>47</v>
      </c>
      <c r="F45" s="117">
        <f>ROUND((SUM(BI112:BI119)+SUM(BI143:BI197)),2)</f>
        <v>0</v>
      </c>
      <c r="I45" s="120">
        <v>0</v>
      </c>
      <c r="J45" s="110"/>
      <c r="K45" s="117">
        <f>0</f>
        <v>0</v>
      </c>
      <c r="M45" s="32"/>
    </row>
    <row r="46" spans="2:13" s="1" customFormat="1" ht="6.75" customHeight="1">
      <c r="B46" s="32"/>
      <c r="I46" s="110"/>
      <c r="J46" s="110"/>
      <c r="M46" s="32"/>
    </row>
    <row r="47" spans="2:13" s="1" customFormat="1" ht="24.75" customHeight="1">
      <c r="B47" s="32"/>
      <c r="C47" s="104"/>
      <c r="D47" s="121" t="s">
        <v>48</v>
      </c>
      <c r="E47" s="56"/>
      <c r="F47" s="56"/>
      <c r="G47" s="122" t="s">
        <v>49</v>
      </c>
      <c r="H47" s="123" t="s">
        <v>50</v>
      </c>
      <c r="I47" s="124"/>
      <c r="J47" s="124"/>
      <c r="K47" s="125">
        <f>SUM(K38:K45)</f>
        <v>0</v>
      </c>
      <c r="L47" s="126"/>
      <c r="M47" s="32"/>
    </row>
    <row r="48" spans="2:13" s="1" customFormat="1" ht="14.25" customHeight="1">
      <c r="B48" s="32"/>
      <c r="I48" s="110"/>
      <c r="J48" s="110"/>
      <c r="M48" s="32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ht="25.5" customHeight="1">
      <c r="B87" s="18"/>
      <c r="E87" s="278" t="s">
        <v>597</v>
      </c>
      <c r="F87" s="243"/>
      <c r="G87" s="243"/>
      <c r="H87" s="243"/>
      <c r="M87" s="18"/>
    </row>
    <row r="88" spans="2:13" ht="12" customHeight="1">
      <c r="B88" s="18"/>
      <c r="C88" s="25" t="s">
        <v>151</v>
      </c>
      <c r="M88" s="18"/>
    </row>
    <row r="89" spans="2:13" s="1" customFormat="1" ht="16.5" customHeight="1">
      <c r="B89" s="32"/>
      <c r="E89" s="280" t="s">
        <v>598</v>
      </c>
      <c r="F89" s="281"/>
      <c r="G89" s="281"/>
      <c r="H89" s="281"/>
      <c r="I89" s="110"/>
      <c r="J89" s="110"/>
      <c r="M89" s="32"/>
    </row>
    <row r="90" spans="2:13" s="1" customFormat="1" ht="12" customHeight="1">
      <c r="B90" s="32"/>
      <c r="C90" s="25" t="s">
        <v>153</v>
      </c>
      <c r="I90" s="110"/>
      <c r="J90" s="110"/>
      <c r="M90" s="32"/>
    </row>
    <row r="91" spans="2:13" s="1" customFormat="1" ht="16.5" customHeight="1">
      <c r="B91" s="32"/>
      <c r="E91" s="239" t="str">
        <f>E13</f>
        <v>01.1 - UK Demontáž-II. etapa</v>
      </c>
      <c r="F91" s="281"/>
      <c r="G91" s="281"/>
      <c r="H91" s="281"/>
      <c r="I91" s="110"/>
      <c r="J91" s="110"/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12" customHeight="1">
      <c r="B93" s="32"/>
      <c r="C93" s="25" t="s">
        <v>19</v>
      </c>
      <c r="F93" s="23" t="str">
        <f>F16</f>
        <v>R. Sobota</v>
      </c>
      <c r="I93" s="111" t="s">
        <v>21</v>
      </c>
      <c r="J93" s="113" t="str">
        <f>IF(J16="","",J16)</f>
        <v>29. 11. 2018</v>
      </c>
      <c r="M93" s="32"/>
    </row>
    <row r="94" spans="2:13" s="1" customFormat="1" ht="6.75" customHeight="1">
      <c r="B94" s="32"/>
      <c r="I94" s="110"/>
      <c r="J94" s="110"/>
      <c r="M94" s="32"/>
    </row>
    <row r="95" spans="2:13" s="1" customFormat="1" ht="42.75" customHeight="1">
      <c r="B95" s="32"/>
      <c r="C95" s="25" t="s">
        <v>23</v>
      </c>
      <c r="F95" s="23" t="str">
        <f>E19</f>
        <v> </v>
      </c>
      <c r="I95" s="111" t="s">
        <v>29</v>
      </c>
      <c r="J95" s="133" t="str">
        <f>E25</f>
        <v>Ján Cirák, Gemerterm-projekcia s.r.o.</v>
      </c>
      <c r="M95" s="32"/>
    </row>
    <row r="96" spans="2:13" s="1" customFormat="1" ht="15" customHeight="1">
      <c r="B96" s="32"/>
      <c r="C96" s="25" t="s">
        <v>27</v>
      </c>
      <c r="F96" s="23" t="str">
        <f>IF(E22="","",E22)</f>
        <v>Vyplň údaj</v>
      </c>
      <c r="I96" s="111" t="s">
        <v>32</v>
      </c>
      <c r="J96" s="133" t="str">
        <f>E28</f>
        <v> </v>
      </c>
      <c r="M96" s="32"/>
    </row>
    <row r="97" spans="2:13" s="1" customFormat="1" ht="9.75" customHeight="1">
      <c r="B97" s="32"/>
      <c r="I97" s="110"/>
      <c r="J97" s="110"/>
      <c r="M97" s="32"/>
    </row>
    <row r="98" spans="2:13" s="1" customFormat="1" ht="29.25" customHeight="1">
      <c r="B98" s="32"/>
      <c r="C98" s="134" t="s">
        <v>157</v>
      </c>
      <c r="D98" s="104"/>
      <c r="E98" s="104"/>
      <c r="F98" s="104"/>
      <c r="G98" s="104"/>
      <c r="H98" s="104"/>
      <c r="I98" s="135" t="s">
        <v>158</v>
      </c>
      <c r="J98" s="135" t="s">
        <v>159</v>
      </c>
      <c r="K98" s="136" t="s">
        <v>160</v>
      </c>
      <c r="L98" s="104"/>
      <c r="M98" s="32"/>
    </row>
    <row r="99" spans="2:13" s="1" customFormat="1" ht="9.75" customHeight="1">
      <c r="B99" s="32"/>
      <c r="I99" s="110"/>
      <c r="J99" s="110"/>
      <c r="M99" s="32"/>
    </row>
    <row r="100" spans="2:47" s="1" customFormat="1" ht="22.5" customHeight="1">
      <c r="B100" s="32"/>
      <c r="C100" s="137" t="s">
        <v>161</v>
      </c>
      <c r="I100" s="138">
        <f aca="true" t="shared" si="0" ref="I100:J102">Q143</f>
        <v>0</v>
      </c>
      <c r="J100" s="138">
        <f t="shared" si="0"/>
        <v>0</v>
      </c>
      <c r="K100" s="65">
        <f>K143</f>
        <v>0</v>
      </c>
      <c r="M100" s="32"/>
      <c r="AU100" s="15" t="s">
        <v>162</v>
      </c>
    </row>
    <row r="101" spans="2:13" s="8" customFormat="1" ht="24.75" customHeight="1">
      <c r="B101" s="139"/>
      <c r="D101" s="140" t="s">
        <v>163</v>
      </c>
      <c r="E101" s="141"/>
      <c r="F101" s="141"/>
      <c r="G101" s="141"/>
      <c r="H101" s="141"/>
      <c r="I101" s="142">
        <f t="shared" si="0"/>
        <v>0</v>
      </c>
      <c r="J101" s="142">
        <f t="shared" si="0"/>
        <v>0</v>
      </c>
      <c r="K101" s="143">
        <f>K144</f>
        <v>0</v>
      </c>
      <c r="M101" s="139"/>
    </row>
    <row r="102" spans="2:13" s="9" customFormat="1" ht="19.5" customHeight="1">
      <c r="B102" s="144"/>
      <c r="D102" s="145" t="s">
        <v>272</v>
      </c>
      <c r="E102" s="146"/>
      <c r="F102" s="146"/>
      <c r="G102" s="146"/>
      <c r="H102" s="146"/>
      <c r="I102" s="147">
        <f t="shared" si="0"/>
        <v>0</v>
      </c>
      <c r="J102" s="147">
        <f t="shared" si="0"/>
        <v>0</v>
      </c>
      <c r="K102" s="148">
        <f>K145</f>
        <v>0</v>
      </c>
      <c r="M102" s="144"/>
    </row>
    <row r="103" spans="2:13" s="9" customFormat="1" ht="19.5" customHeight="1">
      <c r="B103" s="144"/>
      <c r="D103" s="145" t="s">
        <v>164</v>
      </c>
      <c r="E103" s="146"/>
      <c r="F103" s="146"/>
      <c r="G103" s="146"/>
      <c r="H103" s="146"/>
      <c r="I103" s="147">
        <f>Q152</f>
        <v>0</v>
      </c>
      <c r="J103" s="147">
        <f>R152</f>
        <v>0</v>
      </c>
      <c r="K103" s="148">
        <f>K152</f>
        <v>0</v>
      </c>
      <c r="M103" s="144"/>
    </row>
    <row r="104" spans="2:13" s="8" customFormat="1" ht="24.75" customHeight="1">
      <c r="B104" s="139"/>
      <c r="D104" s="140" t="s">
        <v>165</v>
      </c>
      <c r="E104" s="141"/>
      <c r="F104" s="141"/>
      <c r="G104" s="141"/>
      <c r="H104" s="141"/>
      <c r="I104" s="142">
        <f>Q166</f>
        <v>0</v>
      </c>
      <c r="J104" s="142">
        <f>R166</f>
        <v>0</v>
      </c>
      <c r="K104" s="143">
        <f>K166</f>
        <v>0</v>
      </c>
      <c r="M104" s="139"/>
    </row>
    <row r="105" spans="2:13" s="9" customFormat="1" ht="19.5" customHeight="1">
      <c r="B105" s="144"/>
      <c r="D105" s="145" t="s">
        <v>600</v>
      </c>
      <c r="E105" s="146"/>
      <c r="F105" s="146"/>
      <c r="G105" s="146"/>
      <c r="H105" s="146"/>
      <c r="I105" s="147">
        <f>Q167</f>
        <v>0</v>
      </c>
      <c r="J105" s="147">
        <f>R167</f>
        <v>0</v>
      </c>
      <c r="K105" s="148">
        <f>K167</f>
        <v>0</v>
      </c>
      <c r="M105" s="144"/>
    </row>
    <row r="106" spans="2:13" s="9" customFormat="1" ht="19.5" customHeight="1">
      <c r="B106" s="144"/>
      <c r="D106" s="145" t="s">
        <v>166</v>
      </c>
      <c r="E106" s="146"/>
      <c r="F106" s="146"/>
      <c r="G106" s="146"/>
      <c r="H106" s="146"/>
      <c r="I106" s="147">
        <f>Q177</f>
        <v>0</v>
      </c>
      <c r="J106" s="147">
        <f>R177</f>
        <v>0</v>
      </c>
      <c r="K106" s="148">
        <f>K177</f>
        <v>0</v>
      </c>
      <c r="M106" s="144"/>
    </row>
    <row r="107" spans="2:13" s="9" customFormat="1" ht="19.5" customHeight="1">
      <c r="B107" s="144"/>
      <c r="D107" s="145" t="s">
        <v>167</v>
      </c>
      <c r="E107" s="146"/>
      <c r="F107" s="146"/>
      <c r="G107" s="146"/>
      <c r="H107" s="146"/>
      <c r="I107" s="147">
        <f>Q185</f>
        <v>0</v>
      </c>
      <c r="J107" s="147">
        <f>R185</f>
        <v>0</v>
      </c>
      <c r="K107" s="148">
        <f>K185</f>
        <v>0</v>
      </c>
      <c r="M107" s="144"/>
    </row>
    <row r="108" spans="2:13" s="9" customFormat="1" ht="19.5" customHeight="1">
      <c r="B108" s="144"/>
      <c r="D108" s="145" t="s">
        <v>168</v>
      </c>
      <c r="E108" s="146"/>
      <c r="F108" s="146"/>
      <c r="G108" s="146"/>
      <c r="H108" s="146"/>
      <c r="I108" s="147">
        <f>Q190</f>
        <v>0</v>
      </c>
      <c r="J108" s="147">
        <f>R190</f>
        <v>0</v>
      </c>
      <c r="K108" s="148">
        <f>K190</f>
        <v>0</v>
      </c>
      <c r="M108" s="144"/>
    </row>
    <row r="109" spans="2:13" s="9" customFormat="1" ht="19.5" customHeight="1">
      <c r="B109" s="144"/>
      <c r="D109" s="145" t="s">
        <v>601</v>
      </c>
      <c r="E109" s="146"/>
      <c r="F109" s="146"/>
      <c r="G109" s="146"/>
      <c r="H109" s="146"/>
      <c r="I109" s="147">
        <f>Q196</f>
        <v>0</v>
      </c>
      <c r="J109" s="147">
        <f>R196</f>
        <v>0</v>
      </c>
      <c r="K109" s="148">
        <f>K196</f>
        <v>0</v>
      </c>
      <c r="M109" s="144"/>
    </row>
    <row r="110" spans="2:13" s="1" customFormat="1" ht="21.75" customHeight="1">
      <c r="B110" s="32"/>
      <c r="I110" s="110"/>
      <c r="J110" s="110"/>
      <c r="M110" s="32"/>
    </row>
    <row r="111" spans="2:13" s="1" customFormat="1" ht="6.75" customHeight="1">
      <c r="B111" s="32"/>
      <c r="I111" s="110"/>
      <c r="J111" s="110"/>
      <c r="M111" s="32"/>
    </row>
    <row r="112" spans="2:15" s="1" customFormat="1" ht="29.25" customHeight="1">
      <c r="B112" s="32"/>
      <c r="C112" s="137" t="s">
        <v>169</v>
      </c>
      <c r="I112" s="110"/>
      <c r="J112" s="110"/>
      <c r="K112" s="149">
        <f>ROUND(K113+K114+K115+K116+K117+K118,2)</f>
        <v>0</v>
      </c>
      <c r="M112" s="32"/>
      <c r="O112" s="150" t="s">
        <v>42</v>
      </c>
    </row>
    <row r="113" spans="2:65" s="1" customFormat="1" ht="18" customHeight="1">
      <c r="B113" s="151"/>
      <c r="C113" s="110"/>
      <c r="D113" s="272" t="s">
        <v>170</v>
      </c>
      <c r="E113" s="277"/>
      <c r="F113" s="277"/>
      <c r="G113" s="110"/>
      <c r="H113" s="110"/>
      <c r="I113" s="110"/>
      <c r="J113" s="110"/>
      <c r="K113" s="97">
        <v>0</v>
      </c>
      <c r="L113" s="110"/>
      <c r="M113" s="151"/>
      <c r="N113" s="110"/>
      <c r="O113" s="153" t="s">
        <v>44</v>
      </c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54" t="s">
        <v>171</v>
      </c>
      <c r="AZ113" s="110"/>
      <c r="BA113" s="110"/>
      <c r="BB113" s="110"/>
      <c r="BC113" s="110"/>
      <c r="BD113" s="110"/>
      <c r="BE113" s="155">
        <f aca="true" t="shared" si="1" ref="BE113:BE118">IF(O113="základná",K113,0)</f>
        <v>0</v>
      </c>
      <c r="BF113" s="155">
        <f aca="true" t="shared" si="2" ref="BF113:BF118">IF(O113="znížená",K113,0)</f>
        <v>0</v>
      </c>
      <c r="BG113" s="155">
        <f aca="true" t="shared" si="3" ref="BG113:BG118">IF(O113="zákl. prenesená",K113,0)</f>
        <v>0</v>
      </c>
      <c r="BH113" s="155">
        <f aca="true" t="shared" si="4" ref="BH113:BH118">IF(O113="zníž. prenesená",K113,0)</f>
        <v>0</v>
      </c>
      <c r="BI113" s="155">
        <f aca="true" t="shared" si="5" ref="BI113:BI118">IF(O113="nulová",K113,0)</f>
        <v>0</v>
      </c>
      <c r="BJ113" s="154" t="s">
        <v>92</v>
      </c>
      <c r="BK113" s="110"/>
      <c r="BL113" s="110"/>
      <c r="BM113" s="110"/>
    </row>
    <row r="114" spans="2:65" s="1" customFormat="1" ht="18" customHeight="1">
      <c r="B114" s="151"/>
      <c r="C114" s="110"/>
      <c r="D114" s="272" t="s">
        <v>172</v>
      </c>
      <c r="E114" s="277"/>
      <c r="F114" s="277"/>
      <c r="G114" s="110"/>
      <c r="H114" s="110"/>
      <c r="I114" s="110"/>
      <c r="J114" s="110"/>
      <c r="K114" s="97">
        <v>0</v>
      </c>
      <c r="L114" s="110"/>
      <c r="M114" s="151"/>
      <c r="N114" s="110"/>
      <c r="O114" s="153" t="s">
        <v>44</v>
      </c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54" t="s">
        <v>171</v>
      </c>
      <c r="AZ114" s="110"/>
      <c r="BA114" s="110"/>
      <c r="BB114" s="110"/>
      <c r="BC114" s="110"/>
      <c r="BD114" s="110"/>
      <c r="BE114" s="155">
        <f t="shared" si="1"/>
        <v>0</v>
      </c>
      <c r="BF114" s="155">
        <f t="shared" si="2"/>
        <v>0</v>
      </c>
      <c r="BG114" s="155">
        <f t="shared" si="3"/>
        <v>0</v>
      </c>
      <c r="BH114" s="155">
        <f t="shared" si="4"/>
        <v>0</v>
      </c>
      <c r="BI114" s="155">
        <f t="shared" si="5"/>
        <v>0</v>
      </c>
      <c r="BJ114" s="154" t="s">
        <v>92</v>
      </c>
      <c r="BK114" s="110"/>
      <c r="BL114" s="110"/>
      <c r="BM114" s="110"/>
    </row>
    <row r="115" spans="2:65" s="1" customFormat="1" ht="18" customHeight="1">
      <c r="B115" s="151"/>
      <c r="C115" s="110"/>
      <c r="D115" s="272" t="s">
        <v>173</v>
      </c>
      <c r="E115" s="277"/>
      <c r="F115" s="277"/>
      <c r="G115" s="110"/>
      <c r="H115" s="110"/>
      <c r="I115" s="110"/>
      <c r="J115" s="110"/>
      <c r="K115" s="97">
        <v>0</v>
      </c>
      <c r="L115" s="110"/>
      <c r="M115" s="151"/>
      <c r="N115" s="110"/>
      <c r="O115" s="153" t="s">
        <v>44</v>
      </c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54" t="s">
        <v>171</v>
      </c>
      <c r="AZ115" s="110"/>
      <c r="BA115" s="110"/>
      <c r="BB115" s="110"/>
      <c r="BC115" s="110"/>
      <c r="BD115" s="110"/>
      <c r="BE115" s="155">
        <f t="shared" si="1"/>
        <v>0</v>
      </c>
      <c r="BF115" s="155">
        <f t="shared" si="2"/>
        <v>0</v>
      </c>
      <c r="BG115" s="155">
        <f t="shared" si="3"/>
        <v>0</v>
      </c>
      <c r="BH115" s="155">
        <f t="shared" si="4"/>
        <v>0</v>
      </c>
      <c r="BI115" s="155">
        <f t="shared" si="5"/>
        <v>0</v>
      </c>
      <c r="BJ115" s="154" t="s">
        <v>92</v>
      </c>
      <c r="BK115" s="110"/>
      <c r="BL115" s="110"/>
      <c r="BM115" s="110"/>
    </row>
    <row r="116" spans="2:65" s="1" customFormat="1" ht="18" customHeight="1">
      <c r="B116" s="151"/>
      <c r="C116" s="110"/>
      <c r="D116" s="272" t="s">
        <v>174</v>
      </c>
      <c r="E116" s="277"/>
      <c r="F116" s="277"/>
      <c r="G116" s="110"/>
      <c r="H116" s="110"/>
      <c r="I116" s="110"/>
      <c r="J116" s="110"/>
      <c r="K116" s="97">
        <v>0</v>
      </c>
      <c r="L116" s="110"/>
      <c r="M116" s="151"/>
      <c r="N116" s="110"/>
      <c r="O116" s="153" t="s">
        <v>44</v>
      </c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54" t="s">
        <v>171</v>
      </c>
      <c r="AZ116" s="110"/>
      <c r="BA116" s="110"/>
      <c r="BB116" s="110"/>
      <c r="BC116" s="110"/>
      <c r="BD116" s="110"/>
      <c r="BE116" s="155">
        <f t="shared" si="1"/>
        <v>0</v>
      </c>
      <c r="BF116" s="155">
        <f t="shared" si="2"/>
        <v>0</v>
      </c>
      <c r="BG116" s="155">
        <f t="shared" si="3"/>
        <v>0</v>
      </c>
      <c r="BH116" s="155">
        <f t="shared" si="4"/>
        <v>0</v>
      </c>
      <c r="BI116" s="155">
        <f t="shared" si="5"/>
        <v>0</v>
      </c>
      <c r="BJ116" s="154" t="s">
        <v>92</v>
      </c>
      <c r="BK116" s="110"/>
      <c r="BL116" s="110"/>
      <c r="BM116" s="110"/>
    </row>
    <row r="117" spans="2:65" s="1" customFormat="1" ht="18" customHeight="1">
      <c r="B117" s="151"/>
      <c r="C117" s="110"/>
      <c r="D117" s="272" t="s">
        <v>175</v>
      </c>
      <c r="E117" s="277"/>
      <c r="F117" s="277"/>
      <c r="G117" s="110"/>
      <c r="H117" s="110"/>
      <c r="I117" s="110"/>
      <c r="J117" s="110"/>
      <c r="K117" s="97">
        <v>0</v>
      </c>
      <c r="L117" s="110"/>
      <c r="M117" s="151"/>
      <c r="N117" s="110"/>
      <c r="O117" s="153" t="s">
        <v>44</v>
      </c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54" t="s">
        <v>171</v>
      </c>
      <c r="AZ117" s="110"/>
      <c r="BA117" s="110"/>
      <c r="BB117" s="110"/>
      <c r="BC117" s="110"/>
      <c r="BD117" s="110"/>
      <c r="BE117" s="155">
        <f t="shared" si="1"/>
        <v>0</v>
      </c>
      <c r="BF117" s="155">
        <f t="shared" si="2"/>
        <v>0</v>
      </c>
      <c r="BG117" s="155">
        <f t="shared" si="3"/>
        <v>0</v>
      </c>
      <c r="BH117" s="155">
        <f t="shared" si="4"/>
        <v>0</v>
      </c>
      <c r="BI117" s="155">
        <f t="shared" si="5"/>
        <v>0</v>
      </c>
      <c r="BJ117" s="154" t="s">
        <v>92</v>
      </c>
      <c r="BK117" s="110"/>
      <c r="BL117" s="110"/>
      <c r="BM117" s="110"/>
    </row>
    <row r="118" spans="2:65" s="1" customFormat="1" ht="18" customHeight="1">
      <c r="B118" s="151"/>
      <c r="C118" s="110"/>
      <c r="D118" s="152" t="s">
        <v>176</v>
      </c>
      <c r="E118" s="110"/>
      <c r="F118" s="110"/>
      <c r="G118" s="110"/>
      <c r="H118" s="110"/>
      <c r="I118" s="110"/>
      <c r="J118" s="110"/>
      <c r="K118" s="97">
        <f>ROUND(K34*T118,2)</f>
        <v>0</v>
      </c>
      <c r="L118" s="110"/>
      <c r="M118" s="151"/>
      <c r="N118" s="110"/>
      <c r="O118" s="153" t="s">
        <v>44</v>
      </c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54" t="s">
        <v>177</v>
      </c>
      <c r="AZ118" s="110"/>
      <c r="BA118" s="110"/>
      <c r="BB118" s="110"/>
      <c r="BC118" s="110"/>
      <c r="BD118" s="110"/>
      <c r="BE118" s="155">
        <f t="shared" si="1"/>
        <v>0</v>
      </c>
      <c r="BF118" s="155">
        <f t="shared" si="2"/>
        <v>0</v>
      </c>
      <c r="BG118" s="155">
        <f t="shared" si="3"/>
        <v>0</v>
      </c>
      <c r="BH118" s="155">
        <f t="shared" si="4"/>
        <v>0</v>
      </c>
      <c r="BI118" s="155">
        <f t="shared" si="5"/>
        <v>0</v>
      </c>
      <c r="BJ118" s="154" t="s">
        <v>92</v>
      </c>
      <c r="BK118" s="110"/>
      <c r="BL118" s="110"/>
      <c r="BM118" s="110"/>
    </row>
    <row r="119" spans="2:13" s="1" customFormat="1" ht="11.25">
      <c r="B119" s="32"/>
      <c r="I119" s="110"/>
      <c r="J119" s="110"/>
      <c r="M119" s="32"/>
    </row>
    <row r="120" spans="2:13" s="1" customFormat="1" ht="29.25" customHeight="1">
      <c r="B120" s="32"/>
      <c r="C120" s="103" t="s">
        <v>147</v>
      </c>
      <c r="D120" s="104"/>
      <c r="E120" s="104"/>
      <c r="F120" s="104"/>
      <c r="G120" s="104"/>
      <c r="H120" s="104"/>
      <c r="I120" s="156"/>
      <c r="J120" s="156"/>
      <c r="K120" s="105">
        <f>ROUND(K100+K112,2)</f>
        <v>0</v>
      </c>
      <c r="L120" s="104"/>
      <c r="M120" s="32"/>
    </row>
    <row r="121" spans="2:13" s="1" customFormat="1" ht="6.75" customHeight="1">
      <c r="B121" s="44"/>
      <c r="C121" s="45"/>
      <c r="D121" s="45"/>
      <c r="E121" s="45"/>
      <c r="F121" s="45"/>
      <c r="G121" s="45"/>
      <c r="H121" s="45"/>
      <c r="I121" s="131"/>
      <c r="J121" s="131"/>
      <c r="K121" s="45"/>
      <c r="L121" s="45"/>
      <c r="M121" s="32"/>
    </row>
    <row r="125" spans="2:13" s="1" customFormat="1" ht="6.75" customHeight="1">
      <c r="B125" s="46"/>
      <c r="C125" s="47"/>
      <c r="D125" s="47"/>
      <c r="E125" s="47"/>
      <c r="F125" s="47"/>
      <c r="G125" s="47"/>
      <c r="H125" s="47"/>
      <c r="I125" s="132"/>
      <c r="J125" s="132"/>
      <c r="K125" s="47"/>
      <c r="L125" s="47"/>
      <c r="M125" s="32"/>
    </row>
    <row r="126" spans="2:13" s="1" customFormat="1" ht="24.75" customHeight="1">
      <c r="B126" s="32"/>
      <c r="C126" s="19" t="s">
        <v>178</v>
      </c>
      <c r="I126" s="110"/>
      <c r="J126" s="110"/>
      <c r="M126" s="32"/>
    </row>
    <row r="127" spans="2:13" s="1" customFormat="1" ht="6.75" customHeight="1">
      <c r="B127" s="32"/>
      <c r="I127" s="110"/>
      <c r="J127" s="110"/>
      <c r="M127" s="32"/>
    </row>
    <row r="128" spans="2:13" s="1" customFormat="1" ht="12" customHeight="1">
      <c r="B128" s="32"/>
      <c r="C128" s="25" t="s">
        <v>15</v>
      </c>
      <c r="I128" s="110"/>
      <c r="J128" s="110"/>
      <c r="M128" s="32"/>
    </row>
    <row r="129" spans="2:13" s="1" customFormat="1" ht="16.5" customHeight="1">
      <c r="B129" s="32"/>
      <c r="E129" s="278" t="str">
        <f>E7</f>
        <v>Obchodná akadémia R. Sobota – rekonštrukcia vykurovacieho systému</v>
      </c>
      <c r="F129" s="279"/>
      <c r="G129" s="279"/>
      <c r="H129" s="279"/>
      <c r="I129" s="110"/>
      <c r="J129" s="110"/>
      <c r="M129" s="32"/>
    </row>
    <row r="130" spans="2:13" ht="12" customHeight="1">
      <c r="B130" s="18"/>
      <c r="C130" s="25" t="s">
        <v>149</v>
      </c>
      <c r="M130" s="18"/>
    </row>
    <row r="131" spans="2:13" ht="25.5" customHeight="1">
      <c r="B131" s="18"/>
      <c r="E131" s="278" t="s">
        <v>597</v>
      </c>
      <c r="F131" s="243"/>
      <c r="G131" s="243"/>
      <c r="H131" s="243"/>
      <c r="M131" s="18"/>
    </row>
    <row r="132" spans="2:13" ht="12" customHeight="1">
      <c r="B132" s="18"/>
      <c r="C132" s="25" t="s">
        <v>151</v>
      </c>
      <c r="M132" s="18"/>
    </row>
    <row r="133" spans="2:13" s="1" customFormat="1" ht="16.5" customHeight="1">
      <c r="B133" s="32"/>
      <c r="E133" s="280" t="s">
        <v>598</v>
      </c>
      <c r="F133" s="281"/>
      <c r="G133" s="281"/>
      <c r="H133" s="281"/>
      <c r="I133" s="110"/>
      <c r="J133" s="110"/>
      <c r="M133" s="32"/>
    </row>
    <row r="134" spans="2:13" s="1" customFormat="1" ht="12" customHeight="1">
      <c r="B134" s="32"/>
      <c r="C134" s="25" t="s">
        <v>153</v>
      </c>
      <c r="I134" s="110"/>
      <c r="J134" s="110"/>
      <c r="M134" s="32"/>
    </row>
    <row r="135" spans="2:13" s="1" customFormat="1" ht="16.5" customHeight="1">
      <c r="B135" s="32"/>
      <c r="E135" s="239" t="str">
        <f>E13</f>
        <v>01.1 - UK Demontáž-II. etapa</v>
      </c>
      <c r="F135" s="281"/>
      <c r="G135" s="281"/>
      <c r="H135" s="281"/>
      <c r="I135" s="110"/>
      <c r="J135" s="110"/>
      <c r="M135" s="32"/>
    </row>
    <row r="136" spans="2:13" s="1" customFormat="1" ht="6.75" customHeight="1">
      <c r="B136" s="32"/>
      <c r="I136" s="110"/>
      <c r="J136" s="110"/>
      <c r="M136" s="32"/>
    </row>
    <row r="137" spans="2:13" s="1" customFormat="1" ht="12" customHeight="1">
      <c r="B137" s="32"/>
      <c r="C137" s="25" t="s">
        <v>19</v>
      </c>
      <c r="F137" s="23" t="str">
        <f>F16</f>
        <v>R. Sobota</v>
      </c>
      <c r="I137" s="111" t="s">
        <v>21</v>
      </c>
      <c r="J137" s="113" t="str">
        <f>IF(J16="","",J16)</f>
        <v>29. 11. 2018</v>
      </c>
      <c r="M137" s="32"/>
    </row>
    <row r="138" spans="2:13" s="1" customFormat="1" ht="6.75" customHeight="1">
      <c r="B138" s="32"/>
      <c r="I138" s="110"/>
      <c r="J138" s="110"/>
      <c r="M138" s="32"/>
    </row>
    <row r="139" spans="2:13" s="1" customFormat="1" ht="42.75" customHeight="1">
      <c r="B139" s="32"/>
      <c r="C139" s="25" t="s">
        <v>23</v>
      </c>
      <c r="F139" s="23" t="str">
        <f>E19</f>
        <v> </v>
      </c>
      <c r="I139" s="111" t="s">
        <v>29</v>
      </c>
      <c r="J139" s="133" t="str">
        <f>E25</f>
        <v>Ján Cirák, Gemerterm-projekcia s.r.o.</v>
      </c>
      <c r="M139" s="32"/>
    </row>
    <row r="140" spans="2:13" s="1" customFormat="1" ht="15" customHeight="1">
      <c r="B140" s="32"/>
      <c r="C140" s="25" t="s">
        <v>27</v>
      </c>
      <c r="F140" s="23" t="str">
        <f>IF(E22="","",E22)</f>
        <v>Vyplň údaj</v>
      </c>
      <c r="I140" s="111" t="s">
        <v>32</v>
      </c>
      <c r="J140" s="133" t="str">
        <f>E28</f>
        <v> </v>
      </c>
      <c r="M140" s="32"/>
    </row>
    <row r="141" spans="2:13" s="1" customFormat="1" ht="9.75" customHeight="1">
      <c r="B141" s="32"/>
      <c r="I141" s="110"/>
      <c r="J141" s="110"/>
      <c r="M141" s="32"/>
    </row>
    <row r="142" spans="2:24" s="10" customFormat="1" ht="29.25" customHeight="1">
      <c r="B142" s="157"/>
      <c r="C142" s="158" t="s">
        <v>179</v>
      </c>
      <c r="D142" s="159" t="s">
        <v>63</v>
      </c>
      <c r="E142" s="159" t="s">
        <v>59</v>
      </c>
      <c r="F142" s="159" t="s">
        <v>60</v>
      </c>
      <c r="G142" s="159" t="s">
        <v>180</v>
      </c>
      <c r="H142" s="159" t="s">
        <v>181</v>
      </c>
      <c r="I142" s="160" t="s">
        <v>182</v>
      </c>
      <c r="J142" s="160" t="s">
        <v>183</v>
      </c>
      <c r="K142" s="161" t="s">
        <v>160</v>
      </c>
      <c r="L142" s="162" t="s">
        <v>184</v>
      </c>
      <c r="M142" s="157"/>
      <c r="N142" s="58" t="s">
        <v>1</v>
      </c>
      <c r="O142" s="59" t="s">
        <v>42</v>
      </c>
      <c r="P142" s="59" t="s">
        <v>185</v>
      </c>
      <c r="Q142" s="59" t="s">
        <v>186</v>
      </c>
      <c r="R142" s="59" t="s">
        <v>187</v>
      </c>
      <c r="S142" s="59" t="s">
        <v>188</v>
      </c>
      <c r="T142" s="59" t="s">
        <v>189</v>
      </c>
      <c r="U142" s="59" t="s">
        <v>190</v>
      </c>
      <c r="V142" s="59" t="s">
        <v>191</v>
      </c>
      <c r="W142" s="59" t="s">
        <v>192</v>
      </c>
      <c r="X142" s="60" t="s">
        <v>193</v>
      </c>
    </row>
    <row r="143" spans="2:63" s="1" customFormat="1" ht="22.5" customHeight="1">
      <c r="B143" s="32"/>
      <c r="C143" s="63" t="s">
        <v>155</v>
      </c>
      <c r="I143" s="110"/>
      <c r="J143" s="110"/>
      <c r="K143" s="163">
        <f>BK143</f>
        <v>0</v>
      </c>
      <c r="M143" s="32"/>
      <c r="N143" s="61"/>
      <c r="O143" s="52"/>
      <c r="P143" s="52"/>
      <c r="Q143" s="164">
        <f>Q144+Q166</f>
        <v>0</v>
      </c>
      <c r="R143" s="164">
        <f>R144+R166</f>
        <v>0</v>
      </c>
      <c r="S143" s="52"/>
      <c r="T143" s="165">
        <f>T144+T166</f>
        <v>0</v>
      </c>
      <c r="U143" s="52"/>
      <c r="V143" s="165">
        <f>V144+V166</f>
        <v>0.42663386000000003</v>
      </c>
      <c r="W143" s="52"/>
      <c r="X143" s="166">
        <f>X144+X166</f>
        <v>32.110823</v>
      </c>
      <c r="AT143" s="15" t="s">
        <v>79</v>
      </c>
      <c r="AU143" s="15" t="s">
        <v>162</v>
      </c>
      <c r="BK143" s="167">
        <f>BK144+BK166</f>
        <v>0</v>
      </c>
    </row>
    <row r="144" spans="2:63" s="11" customFormat="1" ht="25.5" customHeight="1">
      <c r="B144" s="168"/>
      <c r="D144" s="169" t="s">
        <v>79</v>
      </c>
      <c r="E144" s="170" t="s">
        <v>194</v>
      </c>
      <c r="F144" s="170" t="s">
        <v>195</v>
      </c>
      <c r="I144" s="171"/>
      <c r="J144" s="171"/>
      <c r="K144" s="172">
        <f>BK144</f>
        <v>0</v>
      </c>
      <c r="M144" s="168"/>
      <c r="N144" s="173"/>
      <c r="O144" s="174"/>
      <c r="P144" s="174"/>
      <c r="Q144" s="175">
        <f>Q145+Q152</f>
        <v>0</v>
      </c>
      <c r="R144" s="175">
        <f>R145+R152</f>
        <v>0</v>
      </c>
      <c r="S144" s="174"/>
      <c r="T144" s="176">
        <f>T145+T152</f>
        <v>0</v>
      </c>
      <c r="U144" s="174"/>
      <c r="V144" s="176">
        <f>V145+V152</f>
        <v>0.28675386</v>
      </c>
      <c r="W144" s="174"/>
      <c r="X144" s="177">
        <f>X145+X152</f>
        <v>3.0932</v>
      </c>
      <c r="AR144" s="169" t="s">
        <v>87</v>
      </c>
      <c r="AT144" s="178" t="s">
        <v>79</v>
      </c>
      <c r="AU144" s="178" t="s">
        <v>80</v>
      </c>
      <c r="AY144" s="169" t="s">
        <v>196</v>
      </c>
      <c r="BK144" s="179">
        <f>BK145+BK152</f>
        <v>0</v>
      </c>
    </row>
    <row r="145" spans="2:63" s="11" customFormat="1" ht="22.5" customHeight="1">
      <c r="B145" s="168"/>
      <c r="D145" s="169" t="s">
        <v>79</v>
      </c>
      <c r="E145" s="180" t="s">
        <v>228</v>
      </c>
      <c r="F145" s="180" t="s">
        <v>278</v>
      </c>
      <c r="I145" s="171"/>
      <c r="J145" s="171"/>
      <c r="K145" s="181">
        <f>BK145</f>
        <v>0</v>
      </c>
      <c r="M145" s="168"/>
      <c r="N145" s="173"/>
      <c r="O145" s="174"/>
      <c r="P145" s="174"/>
      <c r="Q145" s="175">
        <f>SUM(Q146:Q151)</f>
        <v>0</v>
      </c>
      <c r="R145" s="175">
        <f>SUM(R146:R151)</f>
        <v>0</v>
      </c>
      <c r="S145" s="174"/>
      <c r="T145" s="176">
        <f>SUM(T146:T151)</f>
        <v>0</v>
      </c>
      <c r="U145" s="174"/>
      <c r="V145" s="176">
        <f>SUM(V146:V151)</f>
        <v>0.28675386</v>
      </c>
      <c r="W145" s="174"/>
      <c r="X145" s="177">
        <f>SUM(X146:X151)</f>
        <v>0</v>
      </c>
      <c r="AR145" s="169" t="s">
        <v>87</v>
      </c>
      <c r="AT145" s="178" t="s">
        <v>79</v>
      </c>
      <c r="AU145" s="178" t="s">
        <v>87</v>
      </c>
      <c r="AY145" s="169" t="s">
        <v>196</v>
      </c>
      <c r="BK145" s="179">
        <f>SUM(BK146:BK151)</f>
        <v>0</v>
      </c>
    </row>
    <row r="146" spans="2:65" s="1" customFormat="1" ht="24" customHeight="1">
      <c r="B146" s="151"/>
      <c r="C146" s="182" t="s">
        <v>87</v>
      </c>
      <c r="D146" s="182" t="s">
        <v>199</v>
      </c>
      <c r="E146" s="183" t="s">
        <v>602</v>
      </c>
      <c r="F146" s="184" t="s">
        <v>603</v>
      </c>
      <c r="G146" s="185" t="s">
        <v>569</v>
      </c>
      <c r="H146" s="186">
        <v>3.123</v>
      </c>
      <c r="I146" s="187"/>
      <c r="J146" s="187"/>
      <c r="K146" s="186">
        <f>ROUND(P146*H146,3)</f>
        <v>0</v>
      </c>
      <c r="L146" s="184" t="s">
        <v>215</v>
      </c>
      <c r="M146" s="32"/>
      <c r="N146" s="188" t="s">
        <v>1</v>
      </c>
      <c r="O146" s="189" t="s">
        <v>44</v>
      </c>
      <c r="P146" s="190">
        <f>I146+J146</f>
        <v>0</v>
      </c>
      <c r="Q146" s="190">
        <f>ROUND(I146*H146,3)</f>
        <v>0</v>
      </c>
      <c r="R146" s="190">
        <f>ROUND(J146*H146,3)</f>
        <v>0</v>
      </c>
      <c r="S146" s="54"/>
      <c r="T146" s="191">
        <f>S146*H146</f>
        <v>0</v>
      </c>
      <c r="U146" s="191">
        <v>0.09182</v>
      </c>
      <c r="V146" s="191">
        <f>U146*H146</f>
        <v>0.28675386</v>
      </c>
      <c r="W146" s="191">
        <v>0</v>
      </c>
      <c r="X146" s="192">
        <f>W146*H146</f>
        <v>0</v>
      </c>
      <c r="AR146" s="193" t="s">
        <v>203</v>
      </c>
      <c r="AT146" s="193" t="s">
        <v>199</v>
      </c>
      <c r="AU146" s="193" t="s">
        <v>92</v>
      </c>
      <c r="AY146" s="15" t="s">
        <v>196</v>
      </c>
      <c r="BE146" s="100">
        <f>IF(O146="základná",K146,0)</f>
        <v>0</v>
      </c>
      <c r="BF146" s="100">
        <f>IF(O146="znížená",K146,0)</f>
        <v>0</v>
      </c>
      <c r="BG146" s="100">
        <f>IF(O146="zákl. prenesená",K146,0)</f>
        <v>0</v>
      </c>
      <c r="BH146" s="100">
        <f>IF(O146="zníž. prenesená",K146,0)</f>
        <v>0</v>
      </c>
      <c r="BI146" s="100">
        <f>IF(O146="nulová",K146,0)</f>
        <v>0</v>
      </c>
      <c r="BJ146" s="15" t="s">
        <v>92</v>
      </c>
      <c r="BK146" s="194">
        <f>ROUND(P146*H146,3)</f>
        <v>0</v>
      </c>
      <c r="BL146" s="15" t="s">
        <v>203</v>
      </c>
      <c r="BM146" s="193" t="s">
        <v>604</v>
      </c>
    </row>
    <row r="147" spans="2:51" s="12" customFormat="1" ht="11.25">
      <c r="B147" s="195"/>
      <c r="D147" s="196" t="s">
        <v>208</v>
      </c>
      <c r="E147" s="203" t="s">
        <v>1</v>
      </c>
      <c r="F147" s="197" t="s">
        <v>605</v>
      </c>
      <c r="H147" s="198">
        <v>0.858</v>
      </c>
      <c r="I147" s="199"/>
      <c r="J147" s="199"/>
      <c r="M147" s="195"/>
      <c r="N147" s="200"/>
      <c r="O147" s="201"/>
      <c r="P147" s="201"/>
      <c r="Q147" s="201"/>
      <c r="R147" s="201"/>
      <c r="S147" s="201"/>
      <c r="T147" s="201"/>
      <c r="U147" s="201"/>
      <c r="V147" s="201"/>
      <c r="W147" s="201"/>
      <c r="X147" s="202"/>
      <c r="AT147" s="203" t="s">
        <v>208</v>
      </c>
      <c r="AU147" s="203" t="s">
        <v>92</v>
      </c>
      <c r="AV147" s="12" t="s">
        <v>92</v>
      </c>
      <c r="AW147" s="12" t="s">
        <v>4</v>
      </c>
      <c r="AX147" s="12" t="s">
        <v>80</v>
      </c>
      <c r="AY147" s="203" t="s">
        <v>196</v>
      </c>
    </row>
    <row r="148" spans="2:51" s="12" customFormat="1" ht="11.25">
      <c r="B148" s="195"/>
      <c r="D148" s="196" t="s">
        <v>208</v>
      </c>
      <c r="E148" s="203" t="s">
        <v>1</v>
      </c>
      <c r="F148" s="197" t="s">
        <v>606</v>
      </c>
      <c r="H148" s="198">
        <v>1.92</v>
      </c>
      <c r="I148" s="199"/>
      <c r="J148" s="199"/>
      <c r="M148" s="195"/>
      <c r="N148" s="200"/>
      <c r="O148" s="201"/>
      <c r="P148" s="201"/>
      <c r="Q148" s="201"/>
      <c r="R148" s="201"/>
      <c r="S148" s="201"/>
      <c r="T148" s="201"/>
      <c r="U148" s="201"/>
      <c r="V148" s="201"/>
      <c r="W148" s="201"/>
      <c r="X148" s="202"/>
      <c r="AT148" s="203" t="s">
        <v>208</v>
      </c>
      <c r="AU148" s="203" t="s">
        <v>92</v>
      </c>
      <c r="AV148" s="12" t="s">
        <v>92</v>
      </c>
      <c r="AW148" s="12" t="s">
        <v>4</v>
      </c>
      <c r="AX148" s="12" t="s">
        <v>80</v>
      </c>
      <c r="AY148" s="203" t="s">
        <v>196</v>
      </c>
    </row>
    <row r="149" spans="2:51" s="12" customFormat="1" ht="11.25">
      <c r="B149" s="195"/>
      <c r="D149" s="196" t="s">
        <v>208</v>
      </c>
      <c r="E149" s="203" t="s">
        <v>1</v>
      </c>
      <c r="F149" s="197" t="s">
        <v>607</v>
      </c>
      <c r="H149" s="198">
        <v>0.185</v>
      </c>
      <c r="I149" s="199"/>
      <c r="J149" s="199"/>
      <c r="M149" s="195"/>
      <c r="N149" s="200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  <c r="AT149" s="203" t="s">
        <v>208</v>
      </c>
      <c r="AU149" s="203" t="s">
        <v>92</v>
      </c>
      <c r="AV149" s="12" t="s">
        <v>92</v>
      </c>
      <c r="AW149" s="12" t="s">
        <v>4</v>
      </c>
      <c r="AX149" s="12" t="s">
        <v>80</v>
      </c>
      <c r="AY149" s="203" t="s">
        <v>196</v>
      </c>
    </row>
    <row r="150" spans="2:51" s="12" customFormat="1" ht="11.25">
      <c r="B150" s="195"/>
      <c r="D150" s="196" t="s">
        <v>208</v>
      </c>
      <c r="E150" s="203" t="s">
        <v>1</v>
      </c>
      <c r="F150" s="197" t="s">
        <v>608</v>
      </c>
      <c r="H150" s="198">
        <v>0.16</v>
      </c>
      <c r="I150" s="199"/>
      <c r="J150" s="199"/>
      <c r="M150" s="195"/>
      <c r="N150" s="200"/>
      <c r="O150" s="201"/>
      <c r="P150" s="201"/>
      <c r="Q150" s="201"/>
      <c r="R150" s="201"/>
      <c r="S150" s="201"/>
      <c r="T150" s="201"/>
      <c r="U150" s="201"/>
      <c r="V150" s="201"/>
      <c r="W150" s="201"/>
      <c r="X150" s="202"/>
      <c r="AT150" s="203" t="s">
        <v>208</v>
      </c>
      <c r="AU150" s="203" t="s">
        <v>92</v>
      </c>
      <c r="AV150" s="12" t="s">
        <v>92</v>
      </c>
      <c r="AW150" s="12" t="s">
        <v>4</v>
      </c>
      <c r="AX150" s="12" t="s">
        <v>80</v>
      </c>
      <c r="AY150" s="203" t="s">
        <v>196</v>
      </c>
    </row>
    <row r="151" spans="2:51" s="13" customFormat="1" ht="11.25">
      <c r="B151" s="219"/>
      <c r="D151" s="196" t="s">
        <v>208</v>
      </c>
      <c r="E151" s="220" t="s">
        <v>1</v>
      </c>
      <c r="F151" s="221" t="s">
        <v>354</v>
      </c>
      <c r="H151" s="222">
        <v>3.123</v>
      </c>
      <c r="I151" s="223"/>
      <c r="J151" s="223"/>
      <c r="M151" s="219"/>
      <c r="N151" s="224"/>
      <c r="O151" s="225"/>
      <c r="P151" s="225"/>
      <c r="Q151" s="225"/>
      <c r="R151" s="225"/>
      <c r="S151" s="225"/>
      <c r="T151" s="225"/>
      <c r="U151" s="225"/>
      <c r="V151" s="225"/>
      <c r="W151" s="225"/>
      <c r="X151" s="226"/>
      <c r="AT151" s="220" t="s">
        <v>208</v>
      </c>
      <c r="AU151" s="220" t="s">
        <v>92</v>
      </c>
      <c r="AV151" s="13" t="s">
        <v>203</v>
      </c>
      <c r="AW151" s="13" t="s">
        <v>4</v>
      </c>
      <c r="AX151" s="13" t="s">
        <v>87</v>
      </c>
      <c r="AY151" s="220" t="s">
        <v>196</v>
      </c>
    </row>
    <row r="152" spans="2:63" s="11" customFormat="1" ht="22.5" customHeight="1">
      <c r="B152" s="168"/>
      <c r="D152" s="169" t="s">
        <v>79</v>
      </c>
      <c r="E152" s="180" t="s">
        <v>197</v>
      </c>
      <c r="F152" s="180" t="s">
        <v>198</v>
      </c>
      <c r="I152" s="171"/>
      <c r="J152" s="171"/>
      <c r="K152" s="181">
        <f>BK152</f>
        <v>0</v>
      </c>
      <c r="M152" s="168"/>
      <c r="N152" s="173"/>
      <c r="O152" s="174"/>
      <c r="P152" s="174"/>
      <c r="Q152" s="175">
        <f>SUM(Q153:Q165)</f>
        <v>0</v>
      </c>
      <c r="R152" s="175">
        <f>SUM(R153:R165)</f>
        <v>0</v>
      </c>
      <c r="S152" s="174"/>
      <c r="T152" s="176">
        <f>SUM(T153:T165)</f>
        <v>0</v>
      </c>
      <c r="U152" s="174"/>
      <c r="V152" s="176">
        <f>SUM(V153:V165)</f>
        <v>0</v>
      </c>
      <c r="W152" s="174"/>
      <c r="X152" s="177">
        <f>SUM(X153:X165)</f>
        <v>3.0932</v>
      </c>
      <c r="AR152" s="169" t="s">
        <v>87</v>
      </c>
      <c r="AT152" s="178" t="s">
        <v>79</v>
      </c>
      <c r="AU152" s="178" t="s">
        <v>87</v>
      </c>
      <c r="AY152" s="169" t="s">
        <v>196</v>
      </c>
      <c r="BK152" s="179">
        <f>SUM(BK153:BK165)</f>
        <v>0</v>
      </c>
    </row>
    <row r="153" spans="2:65" s="1" customFormat="1" ht="24" customHeight="1">
      <c r="B153" s="151"/>
      <c r="C153" s="182" t="s">
        <v>92</v>
      </c>
      <c r="D153" s="182" t="s">
        <v>199</v>
      </c>
      <c r="E153" s="183" t="s">
        <v>609</v>
      </c>
      <c r="F153" s="184" t="s">
        <v>610</v>
      </c>
      <c r="G153" s="185" t="s">
        <v>611</v>
      </c>
      <c r="H153" s="186">
        <v>1.406</v>
      </c>
      <c r="I153" s="187"/>
      <c r="J153" s="187"/>
      <c r="K153" s="186">
        <f>ROUND(P153*H153,3)</f>
        <v>0</v>
      </c>
      <c r="L153" s="184" t="s">
        <v>215</v>
      </c>
      <c r="M153" s="32"/>
      <c r="N153" s="188" t="s">
        <v>1</v>
      </c>
      <c r="O153" s="189" t="s">
        <v>44</v>
      </c>
      <c r="P153" s="190">
        <f>I153+J153</f>
        <v>0</v>
      </c>
      <c r="Q153" s="190">
        <f>ROUND(I153*H153,3)</f>
        <v>0</v>
      </c>
      <c r="R153" s="190">
        <f>ROUND(J153*H153,3)</f>
        <v>0</v>
      </c>
      <c r="S153" s="54"/>
      <c r="T153" s="191">
        <f>S153*H153</f>
        <v>0</v>
      </c>
      <c r="U153" s="191">
        <v>0</v>
      </c>
      <c r="V153" s="191">
        <f>U153*H153</f>
        <v>0</v>
      </c>
      <c r="W153" s="191">
        <v>2.2</v>
      </c>
      <c r="X153" s="192">
        <f>W153*H153</f>
        <v>3.0932</v>
      </c>
      <c r="AR153" s="193" t="s">
        <v>203</v>
      </c>
      <c r="AT153" s="193" t="s">
        <v>199</v>
      </c>
      <c r="AU153" s="193" t="s">
        <v>92</v>
      </c>
      <c r="AY153" s="15" t="s">
        <v>196</v>
      </c>
      <c r="BE153" s="100">
        <f>IF(O153="základná",K153,0)</f>
        <v>0</v>
      </c>
      <c r="BF153" s="100">
        <f>IF(O153="znížená",K153,0)</f>
        <v>0</v>
      </c>
      <c r="BG153" s="100">
        <f>IF(O153="zákl. prenesená",K153,0)</f>
        <v>0</v>
      </c>
      <c r="BH153" s="100">
        <f>IF(O153="zníž. prenesená",K153,0)</f>
        <v>0</v>
      </c>
      <c r="BI153" s="100">
        <f>IF(O153="nulová",K153,0)</f>
        <v>0</v>
      </c>
      <c r="BJ153" s="15" t="s">
        <v>92</v>
      </c>
      <c r="BK153" s="194">
        <f>ROUND(P153*H153,3)</f>
        <v>0</v>
      </c>
      <c r="BL153" s="15" t="s">
        <v>203</v>
      </c>
      <c r="BM153" s="193" t="s">
        <v>612</v>
      </c>
    </row>
    <row r="154" spans="2:51" s="12" customFormat="1" ht="11.25">
      <c r="B154" s="195"/>
      <c r="D154" s="196" t="s">
        <v>208</v>
      </c>
      <c r="E154" s="203" t="s">
        <v>1</v>
      </c>
      <c r="F154" s="197" t="s">
        <v>613</v>
      </c>
      <c r="H154" s="198">
        <v>0.772</v>
      </c>
      <c r="I154" s="199"/>
      <c r="J154" s="199"/>
      <c r="M154" s="195"/>
      <c r="N154" s="200"/>
      <c r="O154" s="201"/>
      <c r="P154" s="201"/>
      <c r="Q154" s="201"/>
      <c r="R154" s="201"/>
      <c r="S154" s="201"/>
      <c r="T154" s="201"/>
      <c r="U154" s="201"/>
      <c r="V154" s="201"/>
      <c r="W154" s="201"/>
      <c r="X154" s="202"/>
      <c r="AT154" s="203" t="s">
        <v>208</v>
      </c>
      <c r="AU154" s="203" t="s">
        <v>92</v>
      </c>
      <c r="AV154" s="12" t="s">
        <v>92</v>
      </c>
      <c r="AW154" s="12" t="s">
        <v>4</v>
      </c>
      <c r="AX154" s="12" t="s">
        <v>80</v>
      </c>
      <c r="AY154" s="203" t="s">
        <v>196</v>
      </c>
    </row>
    <row r="155" spans="2:51" s="12" customFormat="1" ht="11.25">
      <c r="B155" s="195"/>
      <c r="D155" s="196" t="s">
        <v>208</v>
      </c>
      <c r="E155" s="203" t="s">
        <v>1</v>
      </c>
      <c r="F155" s="197" t="s">
        <v>614</v>
      </c>
      <c r="H155" s="198">
        <v>0.576</v>
      </c>
      <c r="I155" s="199"/>
      <c r="J155" s="199"/>
      <c r="M155" s="195"/>
      <c r="N155" s="200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  <c r="AT155" s="203" t="s">
        <v>208</v>
      </c>
      <c r="AU155" s="203" t="s">
        <v>92</v>
      </c>
      <c r="AV155" s="12" t="s">
        <v>92</v>
      </c>
      <c r="AW155" s="12" t="s">
        <v>4</v>
      </c>
      <c r="AX155" s="12" t="s">
        <v>80</v>
      </c>
      <c r="AY155" s="203" t="s">
        <v>196</v>
      </c>
    </row>
    <row r="156" spans="2:51" s="12" customFormat="1" ht="11.25">
      <c r="B156" s="195"/>
      <c r="D156" s="196" t="s">
        <v>208</v>
      </c>
      <c r="E156" s="203" t="s">
        <v>1</v>
      </c>
      <c r="F156" s="197" t="s">
        <v>615</v>
      </c>
      <c r="H156" s="198">
        <v>0.026</v>
      </c>
      <c r="I156" s="199"/>
      <c r="J156" s="199"/>
      <c r="M156" s="195"/>
      <c r="N156" s="200"/>
      <c r="O156" s="201"/>
      <c r="P156" s="201"/>
      <c r="Q156" s="201"/>
      <c r="R156" s="201"/>
      <c r="S156" s="201"/>
      <c r="T156" s="201"/>
      <c r="U156" s="201"/>
      <c r="V156" s="201"/>
      <c r="W156" s="201"/>
      <c r="X156" s="202"/>
      <c r="AT156" s="203" t="s">
        <v>208</v>
      </c>
      <c r="AU156" s="203" t="s">
        <v>92</v>
      </c>
      <c r="AV156" s="12" t="s">
        <v>92</v>
      </c>
      <c r="AW156" s="12" t="s">
        <v>4</v>
      </c>
      <c r="AX156" s="12" t="s">
        <v>80</v>
      </c>
      <c r="AY156" s="203" t="s">
        <v>196</v>
      </c>
    </row>
    <row r="157" spans="2:51" s="12" customFormat="1" ht="11.25">
      <c r="B157" s="195"/>
      <c r="D157" s="196" t="s">
        <v>208</v>
      </c>
      <c r="E157" s="203" t="s">
        <v>1</v>
      </c>
      <c r="F157" s="197" t="s">
        <v>616</v>
      </c>
      <c r="H157" s="198">
        <v>0.032</v>
      </c>
      <c r="I157" s="199"/>
      <c r="J157" s="199"/>
      <c r="M157" s="195"/>
      <c r="N157" s="200"/>
      <c r="O157" s="201"/>
      <c r="P157" s="201"/>
      <c r="Q157" s="201"/>
      <c r="R157" s="201"/>
      <c r="S157" s="201"/>
      <c r="T157" s="201"/>
      <c r="U157" s="201"/>
      <c r="V157" s="201"/>
      <c r="W157" s="201"/>
      <c r="X157" s="202"/>
      <c r="AT157" s="203" t="s">
        <v>208</v>
      </c>
      <c r="AU157" s="203" t="s">
        <v>92</v>
      </c>
      <c r="AV157" s="12" t="s">
        <v>92</v>
      </c>
      <c r="AW157" s="12" t="s">
        <v>4</v>
      </c>
      <c r="AX157" s="12" t="s">
        <v>80</v>
      </c>
      <c r="AY157" s="203" t="s">
        <v>196</v>
      </c>
    </row>
    <row r="158" spans="2:51" s="13" customFormat="1" ht="11.25">
      <c r="B158" s="219"/>
      <c r="D158" s="196" t="s">
        <v>208</v>
      </c>
      <c r="E158" s="220" t="s">
        <v>1</v>
      </c>
      <c r="F158" s="221" t="s">
        <v>354</v>
      </c>
      <c r="H158" s="222">
        <v>1.406</v>
      </c>
      <c r="I158" s="223"/>
      <c r="J158" s="223"/>
      <c r="M158" s="219"/>
      <c r="N158" s="224"/>
      <c r="O158" s="225"/>
      <c r="P158" s="225"/>
      <c r="Q158" s="225"/>
      <c r="R158" s="225"/>
      <c r="S158" s="225"/>
      <c r="T158" s="225"/>
      <c r="U158" s="225"/>
      <c r="V158" s="225"/>
      <c r="W158" s="225"/>
      <c r="X158" s="226"/>
      <c r="AT158" s="220" t="s">
        <v>208</v>
      </c>
      <c r="AU158" s="220" t="s">
        <v>92</v>
      </c>
      <c r="AV158" s="13" t="s">
        <v>203</v>
      </c>
      <c r="AW158" s="13" t="s">
        <v>4</v>
      </c>
      <c r="AX158" s="13" t="s">
        <v>87</v>
      </c>
      <c r="AY158" s="220" t="s">
        <v>196</v>
      </c>
    </row>
    <row r="159" spans="2:65" s="1" customFormat="1" ht="16.5" customHeight="1">
      <c r="B159" s="151"/>
      <c r="C159" s="182" t="s">
        <v>97</v>
      </c>
      <c r="D159" s="182" t="s">
        <v>199</v>
      </c>
      <c r="E159" s="183" t="s">
        <v>200</v>
      </c>
      <c r="F159" s="184" t="s">
        <v>201</v>
      </c>
      <c r="G159" s="185" t="s">
        <v>202</v>
      </c>
      <c r="H159" s="186">
        <v>32.111</v>
      </c>
      <c r="I159" s="187"/>
      <c r="J159" s="187"/>
      <c r="K159" s="186">
        <f>ROUND(P159*H159,3)</f>
        <v>0</v>
      </c>
      <c r="L159" s="184" t="s">
        <v>1</v>
      </c>
      <c r="M159" s="32"/>
      <c r="N159" s="188" t="s">
        <v>1</v>
      </c>
      <c r="O159" s="189" t="s">
        <v>44</v>
      </c>
      <c r="P159" s="190">
        <f>I159+J159</f>
        <v>0</v>
      </c>
      <c r="Q159" s="190">
        <f>ROUND(I159*H159,3)</f>
        <v>0</v>
      </c>
      <c r="R159" s="190">
        <f>ROUND(J159*H159,3)</f>
        <v>0</v>
      </c>
      <c r="S159" s="54"/>
      <c r="T159" s="191">
        <f>S159*H159</f>
        <v>0</v>
      </c>
      <c r="U159" s="191">
        <v>0</v>
      </c>
      <c r="V159" s="191">
        <f>U159*H159</f>
        <v>0</v>
      </c>
      <c r="W159" s="191">
        <v>0</v>
      </c>
      <c r="X159" s="192">
        <f>W159*H159</f>
        <v>0</v>
      </c>
      <c r="AR159" s="193" t="s">
        <v>203</v>
      </c>
      <c r="AT159" s="193" t="s">
        <v>199</v>
      </c>
      <c r="AU159" s="193" t="s">
        <v>92</v>
      </c>
      <c r="AY159" s="15" t="s">
        <v>196</v>
      </c>
      <c r="BE159" s="100">
        <f>IF(O159="základná",K159,0)</f>
        <v>0</v>
      </c>
      <c r="BF159" s="100">
        <f>IF(O159="znížená",K159,0)</f>
        <v>0</v>
      </c>
      <c r="BG159" s="100">
        <f>IF(O159="zákl. prenesená",K159,0)</f>
        <v>0</v>
      </c>
      <c r="BH159" s="100">
        <f>IF(O159="zníž. prenesená",K159,0)</f>
        <v>0</v>
      </c>
      <c r="BI159" s="100">
        <f>IF(O159="nulová",K159,0)</f>
        <v>0</v>
      </c>
      <c r="BJ159" s="15" t="s">
        <v>92</v>
      </c>
      <c r="BK159" s="194">
        <f>ROUND(P159*H159,3)</f>
        <v>0</v>
      </c>
      <c r="BL159" s="15" t="s">
        <v>203</v>
      </c>
      <c r="BM159" s="193" t="s">
        <v>617</v>
      </c>
    </row>
    <row r="160" spans="2:65" s="1" customFormat="1" ht="24" customHeight="1">
      <c r="B160" s="151"/>
      <c r="C160" s="182" t="s">
        <v>203</v>
      </c>
      <c r="D160" s="182" t="s">
        <v>199</v>
      </c>
      <c r="E160" s="183" t="s">
        <v>205</v>
      </c>
      <c r="F160" s="184" t="s">
        <v>206</v>
      </c>
      <c r="G160" s="185" t="s">
        <v>202</v>
      </c>
      <c r="H160" s="186">
        <v>321.11</v>
      </c>
      <c r="I160" s="187"/>
      <c r="J160" s="187"/>
      <c r="K160" s="186">
        <f>ROUND(P160*H160,3)</f>
        <v>0</v>
      </c>
      <c r="L160" s="184" t="s">
        <v>1</v>
      </c>
      <c r="M160" s="32"/>
      <c r="N160" s="188" t="s">
        <v>1</v>
      </c>
      <c r="O160" s="189" t="s">
        <v>44</v>
      </c>
      <c r="P160" s="190">
        <f>I160+J160</f>
        <v>0</v>
      </c>
      <c r="Q160" s="190">
        <f>ROUND(I160*H160,3)</f>
        <v>0</v>
      </c>
      <c r="R160" s="190">
        <f>ROUND(J160*H160,3)</f>
        <v>0</v>
      </c>
      <c r="S160" s="54"/>
      <c r="T160" s="191">
        <f>S160*H160</f>
        <v>0</v>
      </c>
      <c r="U160" s="191">
        <v>0</v>
      </c>
      <c r="V160" s="191">
        <f>U160*H160</f>
        <v>0</v>
      </c>
      <c r="W160" s="191">
        <v>0</v>
      </c>
      <c r="X160" s="192">
        <f>W160*H160</f>
        <v>0</v>
      </c>
      <c r="AR160" s="193" t="s">
        <v>203</v>
      </c>
      <c r="AT160" s="193" t="s">
        <v>199</v>
      </c>
      <c r="AU160" s="193" t="s">
        <v>92</v>
      </c>
      <c r="AY160" s="15" t="s">
        <v>196</v>
      </c>
      <c r="BE160" s="100">
        <f>IF(O160="základná",K160,0)</f>
        <v>0</v>
      </c>
      <c r="BF160" s="100">
        <f>IF(O160="znížená",K160,0)</f>
        <v>0</v>
      </c>
      <c r="BG160" s="100">
        <f>IF(O160="zákl. prenesená",K160,0)</f>
        <v>0</v>
      </c>
      <c r="BH160" s="100">
        <f>IF(O160="zníž. prenesená",K160,0)</f>
        <v>0</v>
      </c>
      <c r="BI160" s="100">
        <f>IF(O160="nulová",K160,0)</f>
        <v>0</v>
      </c>
      <c r="BJ160" s="15" t="s">
        <v>92</v>
      </c>
      <c r="BK160" s="194">
        <f>ROUND(P160*H160,3)</f>
        <v>0</v>
      </c>
      <c r="BL160" s="15" t="s">
        <v>203</v>
      </c>
      <c r="BM160" s="193" t="s">
        <v>618</v>
      </c>
    </row>
    <row r="161" spans="2:51" s="12" customFormat="1" ht="11.25">
      <c r="B161" s="195"/>
      <c r="D161" s="196" t="s">
        <v>208</v>
      </c>
      <c r="F161" s="197" t="s">
        <v>619</v>
      </c>
      <c r="H161" s="198">
        <v>321.11</v>
      </c>
      <c r="I161" s="199"/>
      <c r="J161" s="199"/>
      <c r="M161" s="195"/>
      <c r="N161" s="200"/>
      <c r="O161" s="201"/>
      <c r="P161" s="201"/>
      <c r="Q161" s="201"/>
      <c r="R161" s="201"/>
      <c r="S161" s="201"/>
      <c r="T161" s="201"/>
      <c r="U161" s="201"/>
      <c r="V161" s="201"/>
      <c r="W161" s="201"/>
      <c r="X161" s="202"/>
      <c r="AT161" s="203" t="s">
        <v>208</v>
      </c>
      <c r="AU161" s="203" t="s">
        <v>92</v>
      </c>
      <c r="AV161" s="12" t="s">
        <v>92</v>
      </c>
      <c r="AW161" s="12" t="s">
        <v>3</v>
      </c>
      <c r="AX161" s="12" t="s">
        <v>87</v>
      </c>
      <c r="AY161" s="203" t="s">
        <v>196</v>
      </c>
    </row>
    <row r="162" spans="2:65" s="1" customFormat="1" ht="24" customHeight="1">
      <c r="B162" s="151"/>
      <c r="C162" s="182" t="s">
        <v>222</v>
      </c>
      <c r="D162" s="182" t="s">
        <v>199</v>
      </c>
      <c r="E162" s="183" t="s">
        <v>210</v>
      </c>
      <c r="F162" s="184" t="s">
        <v>211</v>
      </c>
      <c r="G162" s="185" t="s">
        <v>202</v>
      </c>
      <c r="H162" s="186">
        <v>32.111</v>
      </c>
      <c r="I162" s="187"/>
      <c r="J162" s="187"/>
      <c r="K162" s="186">
        <f>ROUND(P162*H162,3)</f>
        <v>0</v>
      </c>
      <c r="L162" s="184" t="s">
        <v>1</v>
      </c>
      <c r="M162" s="32"/>
      <c r="N162" s="188" t="s">
        <v>1</v>
      </c>
      <c r="O162" s="189" t="s">
        <v>44</v>
      </c>
      <c r="P162" s="190">
        <f>I162+J162</f>
        <v>0</v>
      </c>
      <c r="Q162" s="190">
        <f>ROUND(I162*H162,3)</f>
        <v>0</v>
      </c>
      <c r="R162" s="190">
        <f>ROUND(J162*H162,3)</f>
        <v>0</v>
      </c>
      <c r="S162" s="54"/>
      <c r="T162" s="191">
        <f>S162*H162</f>
        <v>0</v>
      </c>
      <c r="U162" s="191">
        <v>0</v>
      </c>
      <c r="V162" s="191">
        <f>U162*H162</f>
        <v>0</v>
      </c>
      <c r="W162" s="191">
        <v>0</v>
      </c>
      <c r="X162" s="192">
        <f>W162*H162</f>
        <v>0</v>
      </c>
      <c r="AR162" s="193" t="s">
        <v>203</v>
      </c>
      <c r="AT162" s="193" t="s">
        <v>199</v>
      </c>
      <c r="AU162" s="193" t="s">
        <v>92</v>
      </c>
      <c r="AY162" s="15" t="s">
        <v>196</v>
      </c>
      <c r="BE162" s="100">
        <f>IF(O162="základná",K162,0)</f>
        <v>0</v>
      </c>
      <c r="BF162" s="100">
        <f>IF(O162="znížená",K162,0)</f>
        <v>0</v>
      </c>
      <c r="BG162" s="100">
        <f>IF(O162="zákl. prenesená",K162,0)</f>
        <v>0</v>
      </c>
      <c r="BH162" s="100">
        <f>IF(O162="zníž. prenesená",K162,0)</f>
        <v>0</v>
      </c>
      <c r="BI162" s="100">
        <f>IF(O162="nulová",K162,0)</f>
        <v>0</v>
      </c>
      <c r="BJ162" s="15" t="s">
        <v>92</v>
      </c>
      <c r="BK162" s="194">
        <f>ROUND(P162*H162,3)</f>
        <v>0</v>
      </c>
      <c r="BL162" s="15" t="s">
        <v>203</v>
      </c>
      <c r="BM162" s="193" t="s">
        <v>620</v>
      </c>
    </row>
    <row r="163" spans="2:65" s="1" customFormat="1" ht="24" customHeight="1">
      <c r="B163" s="151"/>
      <c r="C163" s="182" t="s">
        <v>228</v>
      </c>
      <c r="D163" s="182" t="s">
        <v>199</v>
      </c>
      <c r="E163" s="183" t="s">
        <v>621</v>
      </c>
      <c r="F163" s="184" t="s">
        <v>622</v>
      </c>
      <c r="G163" s="185" t="s">
        <v>202</v>
      </c>
      <c r="H163" s="186">
        <v>3.093</v>
      </c>
      <c r="I163" s="187"/>
      <c r="J163" s="187"/>
      <c r="K163" s="186">
        <f>ROUND(P163*H163,3)</f>
        <v>0</v>
      </c>
      <c r="L163" s="184" t="s">
        <v>1</v>
      </c>
      <c r="M163" s="32"/>
      <c r="N163" s="188" t="s">
        <v>1</v>
      </c>
      <c r="O163" s="189" t="s">
        <v>44</v>
      </c>
      <c r="P163" s="190">
        <f>I163+J163</f>
        <v>0</v>
      </c>
      <c r="Q163" s="190">
        <f>ROUND(I163*H163,3)</f>
        <v>0</v>
      </c>
      <c r="R163" s="190">
        <f>ROUND(J163*H163,3)</f>
        <v>0</v>
      </c>
      <c r="S163" s="54"/>
      <c r="T163" s="191">
        <f>S163*H163</f>
        <v>0</v>
      </c>
      <c r="U163" s="191">
        <v>0</v>
      </c>
      <c r="V163" s="191">
        <f>U163*H163</f>
        <v>0</v>
      </c>
      <c r="W163" s="191">
        <v>0</v>
      </c>
      <c r="X163" s="192">
        <f>W163*H163</f>
        <v>0</v>
      </c>
      <c r="AR163" s="193" t="s">
        <v>203</v>
      </c>
      <c r="AT163" s="193" t="s">
        <v>199</v>
      </c>
      <c r="AU163" s="193" t="s">
        <v>92</v>
      </c>
      <c r="AY163" s="15" t="s">
        <v>196</v>
      </c>
      <c r="BE163" s="100">
        <f>IF(O163="základná",K163,0)</f>
        <v>0</v>
      </c>
      <c r="BF163" s="100">
        <f>IF(O163="znížená",K163,0)</f>
        <v>0</v>
      </c>
      <c r="BG163" s="100">
        <f>IF(O163="zákl. prenesená",K163,0)</f>
        <v>0</v>
      </c>
      <c r="BH163" s="100">
        <f>IF(O163="zníž. prenesená",K163,0)</f>
        <v>0</v>
      </c>
      <c r="BI163" s="100">
        <f>IF(O163="nulová",K163,0)</f>
        <v>0</v>
      </c>
      <c r="BJ163" s="15" t="s">
        <v>92</v>
      </c>
      <c r="BK163" s="194">
        <f>ROUND(P163*H163,3)</f>
        <v>0</v>
      </c>
      <c r="BL163" s="15" t="s">
        <v>203</v>
      </c>
      <c r="BM163" s="193" t="s">
        <v>623</v>
      </c>
    </row>
    <row r="164" spans="2:65" s="1" customFormat="1" ht="24" customHeight="1">
      <c r="B164" s="151"/>
      <c r="C164" s="182" t="s">
        <v>232</v>
      </c>
      <c r="D164" s="182" t="s">
        <v>199</v>
      </c>
      <c r="E164" s="183" t="s">
        <v>213</v>
      </c>
      <c r="F164" s="184" t="s">
        <v>214</v>
      </c>
      <c r="G164" s="185" t="s">
        <v>202</v>
      </c>
      <c r="H164" s="186">
        <v>22.045</v>
      </c>
      <c r="I164" s="187"/>
      <c r="J164" s="187"/>
      <c r="K164" s="186">
        <f>ROUND(P164*H164,3)</f>
        <v>0</v>
      </c>
      <c r="L164" s="184" t="s">
        <v>215</v>
      </c>
      <c r="M164" s="32"/>
      <c r="N164" s="188" t="s">
        <v>1</v>
      </c>
      <c r="O164" s="189" t="s">
        <v>44</v>
      </c>
      <c r="P164" s="190">
        <f>I164+J164</f>
        <v>0</v>
      </c>
      <c r="Q164" s="190">
        <f>ROUND(I164*H164,3)</f>
        <v>0</v>
      </c>
      <c r="R164" s="190">
        <f>ROUND(J164*H164,3)</f>
        <v>0</v>
      </c>
      <c r="S164" s="54"/>
      <c r="T164" s="191">
        <f>S164*H164</f>
        <v>0</v>
      </c>
      <c r="U164" s="191">
        <v>0</v>
      </c>
      <c r="V164" s="191">
        <f>U164*H164</f>
        <v>0</v>
      </c>
      <c r="W164" s="191">
        <v>0</v>
      </c>
      <c r="X164" s="192">
        <f>W164*H164</f>
        <v>0</v>
      </c>
      <c r="AR164" s="193" t="s">
        <v>203</v>
      </c>
      <c r="AT164" s="193" t="s">
        <v>199</v>
      </c>
      <c r="AU164" s="193" t="s">
        <v>92</v>
      </c>
      <c r="AY164" s="15" t="s">
        <v>196</v>
      </c>
      <c r="BE164" s="100">
        <f>IF(O164="základná",K164,0)</f>
        <v>0</v>
      </c>
      <c r="BF164" s="100">
        <f>IF(O164="znížená",K164,0)</f>
        <v>0</v>
      </c>
      <c r="BG164" s="100">
        <f>IF(O164="zákl. prenesená",K164,0)</f>
        <v>0</v>
      </c>
      <c r="BH164" s="100">
        <f>IF(O164="zníž. prenesená",K164,0)</f>
        <v>0</v>
      </c>
      <c r="BI164" s="100">
        <f>IF(O164="nulová",K164,0)</f>
        <v>0</v>
      </c>
      <c r="BJ164" s="15" t="s">
        <v>92</v>
      </c>
      <c r="BK164" s="194">
        <f>ROUND(P164*H164,3)</f>
        <v>0</v>
      </c>
      <c r="BL164" s="15" t="s">
        <v>203</v>
      </c>
      <c r="BM164" s="193" t="s">
        <v>624</v>
      </c>
    </row>
    <row r="165" spans="2:51" s="12" customFormat="1" ht="11.25">
      <c r="B165" s="195"/>
      <c r="D165" s="196" t="s">
        <v>208</v>
      </c>
      <c r="E165" s="203" t="s">
        <v>1</v>
      </c>
      <c r="F165" s="197" t="s">
        <v>625</v>
      </c>
      <c r="H165" s="198">
        <v>22.045</v>
      </c>
      <c r="I165" s="199"/>
      <c r="J165" s="199"/>
      <c r="M165" s="195"/>
      <c r="N165" s="200"/>
      <c r="O165" s="201"/>
      <c r="P165" s="201"/>
      <c r="Q165" s="201"/>
      <c r="R165" s="201"/>
      <c r="S165" s="201"/>
      <c r="T165" s="201"/>
      <c r="U165" s="201"/>
      <c r="V165" s="201"/>
      <c r="W165" s="201"/>
      <c r="X165" s="202"/>
      <c r="AT165" s="203" t="s">
        <v>208</v>
      </c>
      <c r="AU165" s="203" t="s">
        <v>92</v>
      </c>
      <c r="AV165" s="12" t="s">
        <v>92</v>
      </c>
      <c r="AW165" s="12" t="s">
        <v>4</v>
      </c>
      <c r="AX165" s="12" t="s">
        <v>87</v>
      </c>
      <c r="AY165" s="203" t="s">
        <v>196</v>
      </c>
    </row>
    <row r="166" spans="2:63" s="11" customFormat="1" ht="25.5" customHeight="1">
      <c r="B166" s="168"/>
      <c r="D166" s="169" t="s">
        <v>79</v>
      </c>
      <c r="E166" s="170" t="s">
        <v>218</v>
      </c>
      <c r="F166" s="170" t="s">
        <v>219</v>
      </c>
      <c r="I166" s="171"/>
      <c r="J166" s="171"/>
      <c r="K166" s="172">
        <f>BK166</f>
        <v>0</v>
      </c>
      <c r="M166" s="168"/>
      <c r="N166" s="173"/>
      <c r="O166" s="174"/>
      <c r="P166" s="174"/>
      <c r="Q166" s="175">
        <f>Q167+Q177+Q185+Q190+Q196</f>
        <v>0</v>
      </c>
      <c r="R166" s="175">
        <f>R167+R177+R185+R190+R196</f>
        <v>0</v>
      </c>
      <c r="S166" s="174"/>
      <c r="T166" s="176">
        <f>T167+T177+T185+T190+T196</f>
        <v>0</v>
      </c>
      <c r="U166" s="174"/>
      <c r="V166" s="176">
        <f>V167+V177+V185+V190+V196</f>
        <v>0.13988</v>
      </c>
      <c r="W166" s="174"/>
      <c r="X166" s="177">
        <f>X167+X177+X185+X190+X196</f>
        <v>29.017623</v>
      </c>
      <c r="AR166" s="169" t="s">
        <v>92</v>
      </c>
      <c r="AT166" s="178" t="s">
        <v>79</v>
      </c>
      <c r="AU166" s="178" t="s">
        <v>80</v>
      </c>
      <c r="AY166" s="169" t="s">
        <v>196</v>
      </c>
      <c r="BK166" s="179">
        <f>BK167+BK177+BK185+BK190+BK196</f>
        <v>0</v>
      </c>
    </row>
    <row r="167" spans="2:63" s="11" customFormat="1" ht="22.5" customHeight="1">
      <c r="B167" s="168"/>
      <c r="D167" s="169" t="s">
        <v>79</v>
      </c>
      <c r="E167" s="180" t="s">
        <v>626</v>
      </c>
      <c r="F167" s="180" t="s">
        <v>627</v>
      </c>
      <c r="I167" s="171"/>
      <c r="J167" s="171"/>
      <c r="K167" s="181">
        <f>BK167</f>
        <v>0</v>
      </c>
      <c r="M167" s="168"/>
      <c r="N167" s="173"/>
      <c r="O167" s="174"/>
      <c r="P167" s="174"/>
      <c r="Q167" s="175">
        <f>SUM(Q168:Q176)</f>
        <v>0</v>
      </c>
      <c r="R167" s="175">
        <f>SUM(R168:R176)</f>
        <v>0</v>
      </c>
      <c r="S167" s="174"/>
      <c r="T167" s="176">
        <f>SUM(T168:T176)</f>
        <v>0</v>
      </c>
      <c r="U167" s="174"/>
      <c r="V167" s="176">
        <f>SUM(V168:V176)</f>
        <v>0.023799999999999998</v>
      </c>
      <c r="W167" s="174"/>
      <c r="X167" s="177">
        <f>SUM(X168:X176)</f>
        <v>4.210073</v>
      </c>
      <c r="AR167" s="169" t="s">
        <v>92</v>
      </c>
      <c r="AT167" s="178" t="s">
        <v>79</v>
      </c>
      <c r="AU167" s="178" t="s">
        <v>87</v>
      </c>
      <c r="AY167" s="169" t="s">
        <v>196</v>
      </c>
      <c r="BK167" s="179">
        <f>SUM(BK168:BK176)</f>
        <v>0</v>
      </c>
    </row>
    <row r="168" spans="2:65" s="1" customFormat="1" ht="24" customHeight="1">
      <c r="B168" s="151"/>
      <c r="C168" s="182" t="s">
        <v>236</v>
      </c>
      <c r="D168" s="182" t="s">
        <v>199</v>
      </c>
      <c r="E168" s="183" t="s">
        <v>628</v>
      </c>
      <c r="F168" s="184" t="s">
        <v>629</v>
      </c>
      <c r="G168" s="185" t="s">
        <v>225</v>
      </c>
      <c r="H168" s="186">
        <v>5.7</v>
      </c>
      <c r="I168" s="187"/>
      <c r="J168" s="187"/>
      <c r="K168" s="186">
        <f>ROUND(P168*H168,3)</f>
        <v>0</v>
      </c>
      <c r="L168" s="184" t="s">
        <v>215</v>
      </c>
      <c r="M168" s="32"/>
      <c r="N168" s="188" t="s">
        <v>1</v>
      </c>
      <c r="O168" s="189" t="s">
        <v>44</v>
      </c>
      <c r="P168" s="190">
        <f>I168+J168</f>
        <v>0</v>
      </c>
      <c r="Q168" s="190">
        <f>ROUND(I168*H168,3)</f>
        <v>0</v>
      </c>
      <c r="R168" s="190">
        <f>ROUND(J168*H168,3)</f>
        <v>0</v>
      </c>
      <c r="S168" s="54"/>
      <c r="T168" s="191">
        <f>S168*H168</f>
        <v>0</v>
      </c>
      <c r="U168" s="191">
        <v>0</v>
      </c>
      <c r="V168" s="191">
        <f>U168*H168</f>
        <v>0</v>
      </c>
      <c r="W168" s="191">
        <v>0.27689</v>
      </c>
      <c r="X168" s="192">
        <f>W168*H168</f>
        <v>1.5782730000000003</v>
      </c>
      <c r="AR168" s="193" t="s">
        <v>226</v>
      </c>
      <c r="AT168" s="193" t="s">
        <v>199</v>
      </c>
      <c r="AU168" s="193" t="s">
        <v>92</v>
      </c>
      <c r="AY168" s="15" t="s">
        <v>196</v>
      </c>
      <c r="BE168" s="100">
        <f>IF(O168="základná",K168,0)</f>
        <v>0</v>
      </c>
      <c r="BF168" s="100">
        <f>IF(O168="znížená",K168,0)</f>
        <v>0</v>
      </c>
      <c r="BG168" s="100">
        <f>IF(O168="zákl. prenesená",K168,0)</f>
        <v>0</v>
      </c>
      <c r="BH168" s="100">
        <f>IF(O168="zníž. prenesená",K168,0)</f>
        <v>0</v>
      </c>
      <c r="BI168" s="100">
        <f>IF(O168="nulová",K168,0)</f>
        <v>0</v>
      </c>
      <c r="BJ168" s="15" t="s">
        <v>92</v>
      </c>
      <c r="BK168" s="194">
        <f>ROUND(P168*H168,3)</f>
        <v>0</v>
      </c>
      <c r="BL168" s="15" t="s">
        <v>226</v>
      </c>
      <c r="BM168" s="193" t="s">
        <v>630</v>
      </c>
    </row>
    <row r="169" spans="2:51" s="12" customFormat="1" ht="11.25">
      <c r="B169" s="195"/>
      <c r="D169" s="196" t="s">
        <v>208</v>
      </c>
      <c r="E169" s="203" t="s">
        <v>1</v>
      </c>
      <c r="F169" s="197" t="s">
        <v>631</v>
      </c>
      <c r="H169" s="198">
        <v>5.7</v>
      </c>
      <c r="I169" s="199"/>
      <c r="J169" s="199"/>
      <c r="M169" s="195"/>
      <c r="N169" s="200"/>
      <c r="O169" s="201"/>
      <c r="P169" s="201"/>
      <c r="Q169" s="201"/>
      <c r="R169" s="201"/>
      <c r="S169" s="201"/>
      <c r="T169" s="201"/>
      <c r="U169" s="201"/>
      <c r="V169" s="201"/>
      <c r="W169" s="201"/>
      <c r="X169" s="202"/>
      <c r="AT169" s="203" t="s">
        <v>208</v>
      </c>
      <c r="AU169" s="203" t="s">
        <v>92</v>
      </c>
      <c r="AV169" s="12" t="s">
        <v>92</v>
      </c>
      <c r="AW169" s="12" t="s">
        <v>4</v>
      </c>
      <c r="AX169" s="12" t="s">
        <v>87</v>
      </c>
      <c r="AY169" s="203" t="s">
        <v>196</v>
      </c>
    </row>
    <row r="170" spans="2:65" s="1" customFormat="1" ht="24" customHeight="1">
      <c r="B170" s="151"/>
      <c r="C170" s="182" t="s">
        <v>197</v>
      </c>
      <c r="D170" s="182" t="s">
        <v>199</v>
      </c>
      <c r="E170" s="183" t="s">
        <v>632</v>
      </c>
      <c r="F170" s="184" t="s">
        <v>633</v>
      </c>
      <c r="G170" s="185" t="s">
        <v>248</v>
      </c>
      <c r="H170" s="186">
        <v>2</v>
      </c>
      <c r="I170" s="187"/>
      <c r="J170" s="187"/>
      <c r="K170" s="186">
        <f aca="true" t="shared" si="6" ref="K170:K176">ROUND(P170*H170,3)</f>
        <v>0</v>
      </c>
      <c r="L170" s="184" t="s">
        <v>215</v>
      </c>
      <c r="M170" s="32"/>
      <c r="N170" s="188" t="s">
        <v>1</v>
      </c>
      <c r="O170" s="189" t="s">
        <v>44</v>
      </c>
      <c r="P170" s="190">
        <f aca="true" t="shared" si="7" ref="P170:P176">I170+J170</f>
        <v>0</v>
      </c>
      <c r="Q170" s="190">
        <f aca="true" t="shared" si="8" ref="Q170:Q176">ROUND(I170*H170,3)</f>
        <v>0</v>
      </c>
      <c r="R170" s="190">
        <f aca="true" t="shared" si="9" ref="R170:R176">ROUND(J170*H170,3)</f>
        <v>0</v>
      </c>
      <c r="S170" s="54"/>
      <c r="T170" s="191">
        <f aca="true" t="shared" si="10" ref="T170:T176">S170*H170</f>
        <v>0</v>
      </c>
      <c r="U170" s="191">
        <v>0</v>
      </c>
      <c r="V170" s="191">
        <f aca="true" t="shared" si="11" ref="V170:V176">U170*H170</f>
        <v>0</v>
      </c>
      <c r="W170" s="191">
        <v>1.0079</v>
      </c>
      <c r="X170" s="192">
        <f aca="true" t="shared" si="12" ref="X170:X176">W170*H170</f>
        <v>2.0158</v>
      </c>
      <c r="AR170" s="193" t="s">
        <v>226</v>
      </c>
      <c r="AT170" s="193" t="s">
        <v>199</v>
      </c>
      <c r="AU170" s="193" t="s">
        <v>92</v>
      </c>
      <c r="AY170" s="15" t="s">
        <v>196</v>
      </c>
      <c r="BE170" s="100">
        <f aca="true" t="shared" si="13" ref="BE170:BE176">IF(O170="základná",K170,0)</f>
        <v>0</v>
      </c>
      <c r="BF170" s="100">
        <f aca="true" t="shared" si="14" ref="BF170:BF176">IF(O170="znížená",K170,0)</f>
        <v>0</v>
      </c>
      <c r="BG170" s="100">
        <f aca="true" t="shared" si="15" ref="BG170:BG176">IF(O170="zákl. prenesená",K170,0)</f>
        <v>0</v>
      </c>
      <c r="BH170" s="100">
        <f aca="true" t="shared" si="16" ref="BH170:BH176">IF(O170="zníž. prenesená",K170,0)</f>
        <v>0</v>
      </c>
      <c r="BI170" s="100">
        <f aca="true" t="shared" si="17" ref="BI170:BI176">IF(O170="nulová",K170,0)</f>
        <v>0</v>
      </c>
      <c r="BJ170" s="15" t="s">
        <v>92</v>
      </c>
      <c r="BK170" s="194">
        <f aca="true" t="shared" si="18" ref="BK170:BK176">ROUND(P170*H170,3)</f>
        <v>0</v>
      </c>
      <c r="BL170" s="15" t="s">
        <v>226</v>
      </c>
      <c r="BM170" s="193" t="s">
        <v>634</v>
      </c>
    </row>
    <row r="171" spans="2:65" s="1" customFormat="1" ht="24" customHeight="1">
      <c r="B171" s="151"/>
      <c r="C171" s="182" t="s">
        <v>245</v>
      </c>
      <c r="D171" s="182" t="s">
        <v>199</v>
      </c>
      <c r="E171" s="183" t="s">
        <v>635</v>
      </c>
      <c r="F171" s="184" t="s">
        <v>636</v>
      </c>
      <c r="G171" s="185" t="s">
        <v>248</v>
      </c>
      <c r="H171" s="186">
        <v>2</v>
      </c>
      <c r="I171" s="187"/>
      <c r="J171" s="187"/>
      <c r="K171" s="186">
        <f t="shared" si="6"/>
        <v>0</v>
      </c>
      <c r="L171" s="184" t="s">
        <v>215</v>
      </c>
      <c r="M171" s="32"/>
      <c r="N171" s="188" t="s">
        <v>1</v>
      </c>
      <c r="O171" s="189" t="s">
        <v>44</v>
      </c>
      <c r="P171" s="190">
        <f t="shared" si="7"/>
        <v>0</v>
      </c>
      <c r="Q171" s="190">
        <f t="shared" si="8"/>
        <v>0</v>
      </c>
      <c r="R171" s="190">
        <f t="shared" si="9"/>
        <v>0</v>
      </c>
      <c r="S171" s="54"/>
      <c r="T171" s="191">
        <f t="shared" si="10"/>
        <v>0</v>
      </c>
      <c r="U171" s="191">
        <v>0.00883</v>
      </c>
      <c r="V171" s="191">
        <f t="shared" si="11"/>
        <v>0.01766</v>
      </c>
      <c r="W171" s="191">
        <v>0</v>
      </c>
      <c r="X171" s="192">
        <f t="shared" si="12"/>
        <v>0</v>
      </c>
      <c r="AR171" s="193" t="s">
        <v>226</v>
      </c>
      <c r="AT171" s="193" t="s">
        <v>199</v>
      </c>
      <c r="AU171" s="193" t="s">
        <v>92</v>
      </c>
      <c r="AY171" s="15" t="s">
        <v>196</v>
      </c>
      <c r="BE171" s="100">
        <f t="shared" si="13"/>
        <v>0</v>
      </c>
      <c r="BF171" s="100">
        <f t="shared" si="14"/>
        <v>0</v>
      </c>
      <c r="BG171" s="100">
        <f t="shared" si="15"/>
        <v>0</v>
      </c>
      <c r="BH171" s="100">
        <f t="shared" si="16"/>
        <v>0</v>
      </c>
      <c r="BI171" s="100">
        <f t="shared" si="17"/>
        <v>0</v>
      </c>
      <c r="BJ171" s="15" t="s">
        <v>92</v>
      </c>
      <c r="BK171" s="194">
        <f t="shared" si="18"/>
        <v>0</v>
      </c>
      <c r="BL171" s="15" t="s">
        <v>226</v>
      </c>
      <c r="BM171" s="193" t="s">
        <v>637</v>
      </c>
    </row>
    <row r="172" spans="2:65" s="1" customFormat="1" ht="24" customHeight="1">
      <c r="B172" s="151"/>
      <c r="C172" s="182" t="s">
        <v>252</v>
      </c>
      <c r="D172" s="182" t="s">
        <v>199</v>
      </c>
      <c r="E172" s="183" t="s">
        <v>638</v>
      </c>
      <c r="F172" s="184" t="s">
        <v>639</v>
      </c>
      <c r="G172" s="185" t="s">
        <v>248</v>
      </c>
      <c r="H172" s="186">
        <v>2</v>
      </c>
      <c r="I172" s="187"/>
      <c r="J172" s="187"/>
      <c r="K172" s="186">
        <f t="shared" si="6"/>
        <v>0</v>
      </c>
      <c r="L172" s="184" t="s">
        <v>215</v>
      </c>
      <c r="M172" s="32"/>
      <c r="N172" s="188" t="s">
        <v>1</v>
      </c>
      <c r="O172" s="189" t="s">
        <v>44</v>
      </c>
      <c r="P172" s="190">
        <f t="shared" si="7"/>
        <v>0</v>
      </c>
      <c r="Q172" s="190">
        <f t="shared" si="8"/>
        <v>0</v>
      </c>
      <c r="R172" s="190">
        <f t="shared" si="9"/>
        <v>0</v>
      </c>
      <c r="S172" s="54"/>
      <c r="T172" s="191">
        <f t="shared" si="10"/>
        <v>0</v>
      </c>
      <c r="U172" s="191">
        <v>0</v>
      </c>
      <c r="V172" s="191">
        <f t="shared" si="11"/>
        <v>0</v>
      </c>
      <c r="W172" s="191">
        <v>0</v>
      </c>
      <c r="X172" s="192">
        <f t="shared" si="12"/>
        <v>0</v>
      </c>
      <c r="AR172" s="193" t="s">
        <v>226</v>
      </c>
      <c r="AT172" s="193" t="s">
        <v>199</v>
      </c>
      <c r="AU172" s="193" t="s">
        <v>92</v>
      </c>
      <c r="AY172" s="15" t="s">
        <v>196</v>
      </c>
      <c r="BE172" s="100">
        <f t="shared" si="13"/>
        <v>0</v>
      </c>
      <c r="BF172" s="100">
        <f t="shared" si="14"/>
        <v>0</v>
      </c>
      <c r="BG172" s="100">
        <f t="shared" si="15"/>
        <v>0</v>
      </c>
      <c r="BH172" s="100">
        <f t="shared" si="16"/>
        <v>0</v>
      </c>
      <c r="BI172" s="100">
        <f t="shared" si="17"/>
        <v>0</v>
      </c>
      <c r="BJ172" s="15" t="s">
        <v>92</v>
      </c>
      <c r="BK172" s="194">
        <f t="shared" si="18"/>
        <v>0</v>
      </c>
      <c r="BL172" s="15" t="s">
        <v>226</v>
      </c>
      <c r="BM172" s="193" t="s">
        <v>640</v>
      </c>
    </row>
    <row r="173" spans="2:65" s="1" customFormat="1" ht="24" customHeight="1">
      <c r="B173" s="151"/>
      <c r="C173" s="182" t="s">
        <v>258</v>
      </c>
      <c r="D173" s="182" t="s">
        <v>199</v>
      </c>
      <c r="E173" s="183" t="s">
        <v>641</v>
      </c>
      <c r="F173" s="184" t="s">
        <v>642</v>
      </c>
      <c r="G173" s="185" t="s">
        <v>248</v>
      </c>
      <c r="H173" s="186">
        <v>2</v>
      </c>
      <c r="I173" s="187"/>
      <c r="J173" s="187"/>
      <c r="K173" s="186">
        <f t="shared" si="6"/>
        <v>0</v>
      </c>
      <c r="L173" s="184" t="s">
        <v>215</v>
      </c>
      <c r="M173" s="32"/>
      <c r="N173" s="188" t="s">
        <v>1</v>
      </c>
      <c r="O173" s="189" t="s">
        <v>44</v>
      </c>
      <c r="P173" s="190">
        <f t="shared" si="7"/>
        <v>0</v>
      </c>
      <c r="Q173" s="190">
        <f t="shared" si="8"/>
        <v>0</v>
      </c>
      <c r="R173" s="190">
        <f t="shared" si="9"/>
        <v>0</v>
      </c>
      <c r="S173" s="54"/>
      <c r="T173" s="191">
        <f t="shared" si="10"/>
        <v>0</v>
      </c>
      <c r="U173" s="191">
        <v>0</v>
      </c>
      <c r="V173" s="191">
        <f t="shared" si="11"/>
        <v>0</v>
      </c>
      <c r="W173" s="191">
        <v>0.308</v>
      </c>
      <c r="X173" s="192">
        <f t="shared" si="12"/>
        <v>0.616</v>
      </c>
      <c r="AR173" s="193" t="s">
        <v>226</v>
      </c>
      <c r="AT173" s="193" t="s">
        <v>199</v>
      </c>
      <c r="AU173" s="193" t="s">
        <v>92</v>
      </c>
      <c r="AY173" s="15" t="s">
        <v>196</v>
      </c>
      <c r="BE173" s="100">
        <f t="shared" si="13"/>
        <v>0</v>
      </c>
      <c r="BF173" s="100">
        <f t="shared" si="14"/>
        <v>0</v>
      </c>
      <c r="BG173" s="100">
        <f t="shared" si="15"/>
        <v>0</v>
      </c>
      <c r="BH173" s="100">
        <f t="shared" si="16"/>
        <v>0</v>
      </c>
      <c r="BI173" s="100">
        <f t="shared" si="17"/>
        <v>0</v>
      </c>
      <c r="BJ173" s="15" t="s">
        <v>92</v>
      </c>
      <c r="BK173" s="194">
        <f t="shared" si="18"/>
        <v>0</v>
      </c>
      <c r="BL173" s="15" t="s">
        <v>226</v>
      </c>
      <c r="BM173" s="193" t="s">
        <v>643</v>
      </c>
    </row>
    <row r="174" spans="2:65" s="1" customFormat="1" ht="24" customHeight="1">
      <c r="B174" s="151"/>
      <c r="C174" s="182" t="s">
        <v>262</v>
      </c>
      <c r="D174" s="182" t="s">
        <v>199</v>
      </c>
      <c r="E174" s="183" t="s">
        <v>644</v>
      </c>
      <c r="F174" s="184" t="s">
        <v>645</v>
      </c>
      <c r="G174" s="185" t="s">
        <v>248</v>
      </c>
      <c r="H174" s="186">
        <v>2</v>
      </c>
      <c r="I174" s="187"/>
      <c r="J174" s="187"/>
      <c r="K174" s="186">
        <f t="shared" si="6"/>
        <v>0</v>
      </c>
      <c r="L174" s="184" t="s">
        <v>215</v>
      </c>
      <c r="M174" s="32"/>
      <c r="N174" s="188" t="s">
        <v>1</v>
      </c>
      <c r="O174" s="189" t="s">
        <v>44</v>
      </c>
      <c r="P174" s="190">
        <f t="shared" si="7"/>
        <v>0</v>
      </c>
      <c r="Q174" s="190">
        <f t="shared" si="8"/>
        <v>0</v>
      </c>
      <c r="R174" s="190">
        <f t="shared" si="9"/>
        <v>0</v>
      </c>
      <c r="S174" s="54"/>
      <c r="T174" s="191">
        <f t="shared" si="10"/>
        <v>0</v>
      </c>
      <c r="U174" s="191">
        <v>0.00307</v>
      </c>
      <c r="V174" s="191">
        <f t="shared" si="11"/>
        <v>0.00614</v>
      </c>
      <c r="W174" s="191">
        <v>0</v>
      </c>
      <c r="X174" s="192">
        <f t="shared" si="12"/>
        <v>0</v>
      </c>
      <c r="AR174" s="193" t="s">
        <v>226</v>
      </c>
      <c r="AT174" s="193" t="s">
        <v>199</v>
      </c>
      <c r="AU174" s="193" t="s">
        <v>92</v>
      </c>
      <c r="AY174" s="15" t="s">
        <v>196</v>
      </c>
      <c r="BE174" s="100">
        <f t="shared" si="13"/>
        <v>0</v>
      </c>
      <c r="BF174" s="100">
        <f t="shared" si="14"/>
        <v>0</v>
      </c>
      <c r="BG174" s="100">
        <f t="shared" si="15"/>
        <v>0</v>
      </c>
      <c r="BH174" s="100">
        <f t="shared" si="16"/>
        <v>0</v>
      </c>
      <c r="BI174" s="100">
        <f t="shared" si="17"/>
        <v>0</v>
      </c>
      <c r="BJ174" s="15" t="s">
        <v>92</v>
      </c>
      <c r="BK174" s="194">
        <f t="shared" si="18"/>
        <v>0</v>
      </c>
      <c r="BL174" s="15" t="s">
        <v>226</v>
      </c>
      <c r="BM174" s="193" t="s">
        <v>646</v>
      </c>
    </row>
    <row r="175" spans="2:65" s="1" customFormat="1" ht="24" customHeight="1">
      <c r="B175" s="151"/>
      <c r="C175" s="182" t="s">
        <v>267</v>
      </c>
      <c r="D175" s="182" t="s">
        <v>199</v>
      </c>
      <c r="E175" s="183" t="s">
        <v>647</v>
      </c>
      <c r="F175" s="184" t="s">
        <v>648</v>
      </c>
      <c r="G175" s="185" t="s">
        <v>248</v>
      </c>
      <c r="H175" s="186">
        <v>2</v>
      </c>
      <c r="I175" s="187"/>
      <c r="J175" s="187"/>
      <c r="K175" s="186">
        <f t="shared" si="6"/>
        <v>0</v>
      </c>
      <c r="L175" s="184" t="s">
        <v>215</v>
      </c>
      <c r="M175" s="32"/>
      <c r="N175" s="188" t="s">
        <v>1</v>
      </c>
      <c r="O175" s="189" t="s">
        <v>44</v>
      </c>
      <c r="P175" s="190">
        <f t="shared" si="7"/>
        <v>0</v>
      </c>
      <c r="Q175" s="190">
        <f t="shared" si="8"/>
        <v>0</v>
      </c>
      <c r="R175" s="190">
        <f t="shared" si="9"/>
        <v>0</v>
      </c>
      <c r="S175" s="54"/>
      <c r="T175" s="191">
        <f t="shared" si="10"/>
        <v>0</v>
      </c>
      <c r="U175" s="191">
        <v>0</v>
      </c>
      <c r="V175" s="191">
        <f t="shared" si="11"/>
        <v>0</v>
      </c>
      <c r="W175" s="191">
        <v>0</v>
      </c>
      <c r="X175" s="192">
        <f t="shared" si="12"/>
        <v>0</v>
      </c>
      <c r="AR175" s="193" t="s">
        <v>226</v>
      </c>
      <c r="AT175" s="193" t="s">
        <v>199</v>
      </c>
      <c r="AU175" s="193" t="s">
        <v>92</v>
      </c>
      <c r="AY175" s="15" t="s">
        <v>196</v>
      </c>
      <c r="BE175" s="100">
        <f t="shared" si="13"/>
        <v>0</v>
      </c>
      <c r="BF175" s="100">
        <f t="shared" si="14"/>
        <v>0</v>
      </c>
      <c r="BG175" s="100">
        <f t="shared" si="15"/>
        <v>0</v>
      </c>
      <c r="BH175" s="100">
        <f t="shared" si="16"/>
        <v>0</v>
      </c>
      <c r="BI175" s="100">
        <f t="shared" si="17"/>
        <v>0</v>
      </c>
      <c r="BJ175" s="15" t="s">
        <v>92</v>
      </c>
      <c r="BK175" s="194">
        <f t="shared" si="18"/>
        <v>0</v>
      </c>
      <c r="BL175" s="15" t="s">
        <v>226</v>
      </c>
      <c r="BM175" s="193" t="s">
        <v>649</v>
      </c>
    </row>
    <row r="176" spans="2:65" s="1" customFormat="1" ht="24" customHeight="1">
      <c r="B176" s="151"/>
      <c r="C176" s="182" t="s">
        <v>337</v>
      </c>
      <c r="D176" s="182" t="s">
        <v>199</v>
      </c>
      <c r="E176" s="183" t="s">
        <v>650</v>
      </c>
      <c r="F176" s="184" t="s">
        <v>651</v>
      </c>
      <c r="G176" s="185" t="s">
        <v>202</v>
      </c>
      <c r="H176" s="186">
        <v>4.21</v>
      </c>
      <c r="I176" s="187"/>
      <c r="J176" s="187"/>
      <c r="K176" s="186">
        <f t="shared" si="6"/>
        <v>0</v>
      </c>
      <c r="L176" s="184" t="s">
        <v>215</v>
      </c>
      <c r="M176" s="32"/>
      <c r="N176" s="188" t="s">
        <v>1</v>
      </c>
      <c r="O176" s="189" t="s">
        <v>44</v>
      </c>
      <c r="P176" s="190">
        <f t="shared" si="7"/>
        <v>0</v>
      </c>
      <c r="Q176" s="190">
        <f t="shared" si="8"/>
        <v>0</v>
      </c>
      <c r="R176" s="190">
        <f t="shared" si="9"/>
        <v>0</v>
      </c>
      <c r="S176" s="54"/>
      <c r="T176" s="191">
        <f t="shared" si="10"/>
        <v>0</v>
      </c>
      <c r="U176" s="191">
        <v>0</v>
      </c>
      <c r="V176" s="191">
        <f t="shared" si="11"/>
        <v>0</v>
      </c>
      <c r="W176" s="191">
        <v>0</v>
      </c>
      <c r="X176" s="192">
        <f t="shared" si="12"/>
        <v>0</v>
      </c>
      <c r="AR176" s="193" t="s">
        <v>226</v>
      </c>
      <c r="AT176" s="193" t="s">
        <v>199</v>
      </c>
      <c r="AU176" s="193" t="s">
        <v>92</v>
      </c>
      <c r="AY176" s="15" t="s">
        <v>196</v>
      </c>
      <c r="BE176" s="100">
        <f t="shared" si="13"/>
        <v>0</v>
      </c>
      <c r="BF176" s="100">
        <f t="shared" si="14"/>
        <v>0</v>
      </c>
      <c r="BG176" s="100">
        <f t="shared" si="15"/>
        <v>0</v>
      </c>
      <c r="BH176" s="100">
        <f t="shared" si="16"/>
        <v>0</v>
      </c>
      <c r="BI176" s="100">
        <f t="shared" si="17"/>
        <v>0</v>
      </c>
      <c r="BJ176" s="15" t="s">
        <v>92</v>
      </c>
      <c r="BK176" s="194">
        <f t="shared" si="18"/>
        <v>0</v>
      </c>
      <c r="BL176" s="15" t="s">
        <v>226</v>
      </c>
      <c r="BM176" s="193" t="s">
        <v>652</v>
      </c>
    </row>
    <row r="177" spans="2:63" s="11" customFormat="1" ht="22.5" customHeight="1">
      <c r="B177" s="168"/>
      <c r="D177" s="169" t="s">
        <v>79</v>
      </c>
      <c r="E177" s="180" t="s">
        <v>220</v>
      </c>
      <c r="F177" s="180" t="s">
        <v>221</v>
      </c>
      <c r="I177" s="171"/>
      <c r="J177" s="171"/>
      <c r="K177" s="181">
        <f>BK177</f>
        <v>0</v>
      </c>
      <c r="M177" s="168"/>
      <c r="N177" s="173"/>
      <c r="O177" s="174"/>
      <c r="P177" s="174"/>
      <c r="Q177" s="175">
        <f>SUM(Q178:Q184)</f>
        <v>0</v>
      </c>
      <c r="R177" s="175">
        <f>SUM(R178:R184)</f>
        <v>0</v>
      </c>
      <c r="S177" s="174"/>
      <c r="T177" s="176">
        <f>SUM(T178:T184)</f>
        <v>0</v>
      </c>
      <c r="U177" s="174"/>
      <c r="V177" s="176">
        <f>SUM(V178:V184)</f>
        <v>0.051800000000000006</v>
      </c>
      <c r="W177" s="174"/>
      <c r="X177" s="177">
        <f>SUM(X178:X184)</f>
        <v>5.9697</v>
      </c>
      <c r="AR177" s="169" t="s">
        <v>92</v>
      </c>
      <c r="AT177" s="178" t="s">
        <v>79</v>
      </c>
      <c r="AU177" s="178" t="s">
        <v>87</v>
      </c>
      <c r="AY177" s="169" t="s">
        <v>196</v>
      </c>
      <c r="BK177" s="179">
        <f>SUM(BK178:BK184)</f>
        <v>0</v>
      </c>
    </row>
    <row r="178" spans="2:65" s="1" customFormat="1" ht="24" customHeight="1">
      <c r="B178" s="151"/>
      <c r="C178" s="182" t="s">
        <v>226</v>
      </c>
      <c r="D178" s="182" t="s">
        <v>199</v>
      </c>
      <c r="E178" s="183" t="s">
        <v>223</v>
      </c>
      <c r="F178" s="184" t="s">
        <v>224</v>
      </c>
      <c r="G178" s="185" t="s">
        <v>225</v>
      </c>
      <c r="H178" s="186">
        <v>600</v>
      </c>
      <c r="I178" s="187"/>
      <c r="J178" s="187"/>
      <c r="K178" s="186">
        <f aca="true" t="shared" si="19" ref="K178:K184">ROUND(P178*H178,3)</f>
        <v>0</v>
      </c>
      <c r="L178" s="184" t="s">
        <v>215</v>
      </c>
      <c r="M178" s="32"/>
      <c r="N178" s="188" t="s">
        <v>1</v>
      </c>
      <c r="O178" s="189" t="s">
        <v>44</v>
      </c>
      <c r="P178" s="190">
        <f aca="true" t="shared" si="20" ref="P178:P184">I178+J178</f>
        <v>0</v>
      </c>
      <c r="Q178" s="190">
        <f aca="true" t="shared" si="21" ref="Q178:Q184">ROUND(I178*H178,3)</f>
        <v>0</v>
      </c>
      <c r="R178" s="190">
        <f aca="true" t="shared" si="22" ref="R178:R184">ROUND(J178*H178,3)</f>
        <v>0</v>
      </c>
      <c r="S178" s="54"/>
      <c r="T178" s="191">
        <f aca="true" t="shared" si="23" ref="T178:T184">S178*H178</f>
        <v>0</v>
      </c>
      <c r="U178" s="191">
        <v>1E-05</v>
      </c>
      <c r="V178" s="191">
        <f aca="true" t="shared" si="24" ref="V178:V184">U178*H178</f>
        <v>0.006</v>
      </c>
      <c r="W178" s="191">
        <v>0.001</v>
      </c>
      <c r="X178" s="192">
        <f aca="true" t="shared" si="25" ref="X178:X184">W178*H178</f>
        <v>0.6</v>
      </c>
      <c r="AR178" s="193" t="s">
        <v>226</v>
      </c>
      <c r="AT178" s="193" t="s">
        <v>199</v>
      </c>
      <c r="AU178" s="193" t="s">
        <v>92</v>
      </c>
      <c r="AY178" s="15" t="s">
        <v>196</v>
      </c>
      <c r="BE178" s="100">
        <f aca="true" t="shared" si="26" ref="BE178:BE184">IF(O178="základná",K178,0)</f>
        <v>0</v>
      </c>
      <c r="BF178" s="100">
        <f aca="true" t="shared" si="27" ref="BF178:BF184">IF(O178="znížená",K178,0)</f>
        <v>0</v>
      </c>
      <c r="BG178" s="100">
        <f aca="true" t="shared" si="28" ref="BG178:BG184">IF(O178="zákl. prenesená",K178,0)</f>
        <v>0</v>
      </c>
      <c r="BH178" s="100">
        <f aca="true" t="shared" si="29" ref="BH178:BH184">IF(O178="zníž. prenesená",K178,0)</f>
        <v>0</v>
      </c>
      <c r="BI178" s="100">
        <f aca="true" t="shared" si="30" ref="BI178:BI184">IF(O178="nulová",K178,0)</f>
        <v>0</v>
      </c>
      <c r="BJ178" s="15" t="s">
        <v>92</v>
      </c>
      <c r="BK178" s="194">
        <f aca="true" t="shared" si="31" ref="BK178:BK184">ROUND(P178*H178,3)</f>
        <v>0</v>
      </c>
      <c r="BL178" s="15" t="s">
        <v>226</v>
      </c>
      <c r="BM178" s="193" t="s">
        <v>653</v>
      </c>
    </row>
    <row r="179" spans="2:65" s="1" customFormat="1" ht="24" customHeight="1">
      <c r="B179" s="151"/>
      <c r="C179" s="182" t="s">
        <v>347</v>
      </c>
      <c r="D179" s="182" t="s">
        <v>199</v>
      </c>
      <c r="E179" s="183" t="s">
        <v>229</v>
      </c>
      <c r="F179" s="184" t="s">
        <v>230</v>
      </c>
      <c r="G179" s="185" t="s">
        <v>225</v>
      </c>
      <c r="H179" s="186">
        <v>700</v>
      </c>
      <c r="I179" s="187"/>
      <c r="J179" s="187"/>
      <c r="K179" s="186">
        <f t="shared" si="19"/>
        <v>0</v>
      </c>
      <c r="L179" s="184" t="s">
        <v>215</v>
      </c>
      <c r="M179" s="32"/>
      <c r="N179" s="188" t="s">
        <v>1</v>
      </c>
      <c r="O179" s="189" t="s">
        <v>44</v>
      </c>
      <c r="P179" s="190">
        <f t="shared" si="20"/>
        <v>0</v>
      </c>
      <c r="Q179" s="190">
        <f t="shared" si="21"/>
        <v>0</v>
      </c>
      <c r="R179" s="190">
        <f t="shared" si="22"/>
        <v>0</v>
      </c>
      <c r="S179" s="54"/>
      <c r="T179" s="191">
        <f t="shared" si="23"/>
        <v>0</v>
      </c>
      <c r="U179" s="191">
        <v>2E-05</v>
      </c>
      <c r="V179" s="191">
        <f t="shared" si="24"/>
        <v>0.014</v>
      </c>
      <c r="W179" s="191">
        <v>0.0032</v>
      </c>
      <c r="X179" s="192">
        <f t="shared" si="25"/>
        <v>2.24</v>
      </c>
      <c r="AR179" s="193" t="s">
        <v>226</v>
      </c>
      <c r="AT179" s="193" t="s">
        <v>199</v>
      </c>
      <c r="AU179" s="193" t="s">
        <v>92</v>
      </c>
      <c r="AY179" s="15" t="s">
        <v>196</v>
      </c>
      <c r="BE179" s="100">
        <f t="shared" si="26"/>
        <v>0</v>
      </c>
      <c r="BF179" s="100">
        <f t="shared" si="27"/>
        <v>0</v>
      </c>
      <c r="BG179" s="100">
        <f t="shared" si="28"/>
        <v>0</v>
      </c>
      <c r="BH179" s="100">
        <f t="shared" si="29"/>
        <v>0</v>
      </c>
      <c r="BI179" s="100">
        <f t="shared" si="30"/>
        <v>0</v>
      </c>
      <c r="BJ179" s="15" t="s">
        <v>92</v>
      </c>
      <c r="BK179" s="194">
        <f t="shared" si="31"/>
        <v>0</v>
      </c>
      <c r="BL179" s="15" t="s">
        <v>226</v>
      </c>
      <c r="BM179" s="193" t="s">
        <v>654</v>
      </c>
    </row>
    <row r="180" spans="2:65" s="1" customFormat="1" ht="24" customHeight="1">
      <c r="B180" s="151"/>
      <c r="C180" s="182" t="s">
        <v>355</v>
      </c>
      <c r="D180" s="182" t="s">
        <v>199</v>
      </c>
      <c r="E180" s="183" t="s">
        <v>233</v>
      </c>
      <c r="F180" s="184" t="s">
        <v>234</v>
      </c>
      <c r="G180" s="185" t="s">
        <v>225</v>
      </c>
      <c r="H180" s="186">
        <v>250</v>
      </c>
      <c r="I180" s="187"/>
      <c r="J180" s="187"/>
      <c r="K180" s="186">
        <f t="shared" si="19"/>
        <v>0</v>
      </c>
      <c r="L180" s="184" t="s">
        <v>215</v>
      </c>
      <c r="M180" s="32"/>
      <c r="N180" s="188" t="s">
        <v>1</v>
      </c>
      <c r="O180" s="189" t="s">
        <v>44</v>
      </c>
      <c r="P180" s="190">
        <f t="shared" si="20"/>
        <v>0</v>
      </c>
      <c r="Q180" s="190">
        <f t="shared" si="21"/>
        <v>0</v>
      </c>
      <c r="R180" s="190">
        <f t="shared" si="22"/>
        <v>0</v>
      </c>
      <c r="S180" s="54"/>
      <c r="T180" s="191">
        <f t="shared" si="23"/>
        <v>0</v>
      </c>
      <c r="U180" s="191">
        <v>6E-05</v>
      </c>
      <c r="V180" s="191">
        <f t="shared" si="24"/>
        <v>0.015000000000000001</v>
      </c>
      <c r="W180" s="191">
        <v>0.00532</v>
      </c>
      <c r="X180" s="192">
        <f t="shared" si="25"/>
        <v>1.33</v>
      </c>
      <c r="AR180" s="193" t="s">
        <v>226</v>
      </c>
      <c r="AT180" s="193" t="s">
        <v>199</v>
      </c>
      <c r="AU180" s="193" t="s">
        <v>92</v>
      </c>
      <c r="AY180" s="15" t="s">
        <v>196</v>
      </c>
      <c r="BE180" s="100">
        <f t="shared" si="26"/>
        <v>0</v>
      </c>
      <c r="BF180" s="100">
        <f t="shared" si="27"/>
        <v>0</v>
      </c>
      <c r="BG180" s="100">
        <f t="shared" si="28"/>
        <v>0</v>
      </c>
      <c r="BH180" s="100">
        <f t="shared" si="29"/>
        <v>0</v>
      </c>
      <c r="BI180" s="100">
        <f t="shared" si="30"/>
        <v>0</v>
      </c>
      <c r="BJ180" s="15" t="s">
        <v>92</v>
      </c>
      <c r="BK180" s="194">
        <f t="shared" si="31"/>
        <v>0</v>
      </c>
      <c r="BL180" s="15" t="s">
        <v>226</v>
      </c>
      <c r="BM180" s="193" t="s">
        <v>655</v>
      </c>
    </row>
    <row r="181" spans="2:65" s="1" customFormat="1" ht="24" customHeight="1">
      <c r="B181" s="151"/>
      <c r="C181" s="182" t="s">
        <v>359</v>
      </c>
      <c r="D181" s="182" t="s">
        <v>199</v>
      </c>
      <c r="E181" s="183" t="s">
        <v>237</v>
      </c>
      <c r="F181" s="184" t="s">
        <v>238</v>
      </c>
      <c r="G181" s="185" t="s">
        <v>225</v>
      </c>
      <c r="H181" s="186">
        <v>150</v>
      </c>
      <c r="I181" s="187"/>
      <c r="J181" s="187"/>
      <c r="K181" s="186">
        <f t="shared" si="19"/>
        <v>0</v>
      </c>
      <c r="L181" s="184" t="s">
        <v>215</v>
      </c>
      <c r="M181" s="32"/>
      <c r="N181" s="188" t="s">
        <v>1</v>
      </c>
      <c r="O181" s="189" t="s">
        <v>44</v>
      </c>
      <c r="P181" s="190">
        <f t="shared" si="20"/>
        <v>0</v>
      </c>
      <c r="Q181" s="190">
        <f t="shared" si="21"/>
        <v>0</v>
      </c>
      <c r="R181" s="190">
        <f t="shared" si="22"/>
        <v>0</v>
      </c>
      <c r="S181" s="54"/>
      <c r="T181" s="191">
        <f t="shared" si="23"/>
        <v>0</v>
      </c>
      <c r="U181" s="191">
        <v>9E-05</v>
      </c>
      <c r="V181" s="191">
        <f t="shared" si="24"/>
        <v>0.013500000000000002</v>
      </c>
      <c r="W181" s="191">
        <v>0.00858</v>
      </c>
      <c r="X181" s="192">
        <f t="shared" si="25"/>
        <v>1.2870000000000001</v>
      </c>
      <c r="AR181" s="193" t="s">
        <v>226</v>
      </c>
      <c r="AT181" s="193" t="s">
        <v>199</v>
      </c>
      <c r="AU181" s="193" t="s">
        <v>92</v>
      </c>
      <c r="AY181" s="15" t="s">
        <v>196</v>
      </c>
      <c r="BE181" s="100">
        <f t="shared" si="26"/>
        <v>0</v>
      </c>
      <c r="BF181" s="100">
        <f t="shared" si="27"/>
        <v>0</v>
      </c>
      <c r="BG181" s="100">
        <f t="shared" si="28"/>
        <v>0</v>
      </c>
      <c r="BH181" s="100">
        <f t="shared" si="29"/>
        <v>0</v>
      </c>
      <c r="BI181" s="100">
        <f t="shared" si="30"/>
        <v>0</v>
      </c>
      <c r="BJ181" s="15" t="s">
        <v>92</v>
      </c>
      <c r="BK181" s="194">
        <f t="shared" si="31"/>
        <v>0</v>
      </c>
      <c r="BL181" s="15" t="s">
        <v>226</v>
      </c>
      <c r="BM181" s="193" t="s">
        <v>656</v>
      </c>
    </row>
    <row r="182" spans="2:65" s="1" customFormat="1" ht="24" customHeight="1">
      <c r="B182" s="151"/>
      <c r="C182" s="182" t="s">
        <v>8</v>
      </c>
      <c r="D182" s="182" t="s">
        <v>199</v>
      </c>
      <c r="E182" s="183" t="s">
        <v>657</v>
      </c>
      <c r="F182" s="184" t="s">
        <v>658</v>
      </c>
      <c r="G182" s="185" t="s">
        <v>225</v>
      </c>
      <c r="H182" s="186">
        <v>20</v>
      </c>
      <c r="I182" s="187"/>
      <c r="J182" s="187"/>
      <c r="K182" s="186">
        <f t="shared" si="19"/>
        <v>0</v>
      </c>
      <c r="L182" s="184" t="s">
        <v>215</v>
      </c>
      <c r="M182" s="32"/>
      <c r="N182" s="188" t="s">
        <v>1</v>
      </c>
      <c r="O182" s="189" t="s">
        <v>44</v>
      </c>
      <c r="P182" s="190">
        <f t="shared" si="20"/>
        <v>0</v>
      </c>
      <c r="Q182" s="190">
        <f t="shared" si="21"/>
        <v>0</v>
      </c>
      <c r="R182" s="190">
        <f t="shared" si="22"/>
        <v>0</v>
      </c>
      <c r="S182" s="54"/>
      <c r="T182" s="191">
        <f t="shared" si="23"/>
        <v>0</v>
      </c>
      <c r="U182" s="191">
        <v>0.0001</v>
      </c>
      <c r="V182" s="191">
        <f t="shared" si="24"/>
        <v>0.002</v>
      </c>
      <c r="W182" s="191">
        <v>0.01384</v>
      </c>
      <c r="X182" s="192">
        <f t="shared" si="25"/>
        <v>0.2768</v>
      </c>
      <c r="AR182" s="193" t="s">
        <v>226</v>
      </c>
      <c r="AT182" s="193" t="s">
        <v>199</v>
      </c>
      <c r="AU182" s="193" t="s">
        <v>92</v>
      </c>
      <c r="AY182" s="15" t="s">
        <v>196</v>
      </c>
      <c r="BE182" s="100">
        <f t="shared" si="26"/>
        <v>0</v>
      </c>
      <c r="BF182" s="100">
        <f t="shared" si="27"/>
        <v>0</v>
      </c>
      <c r="BG182" s="100">
        <f t="shared" si="28"/>
        <v>0</v>
      </c>
      <c r="BH182" s="100">
        <f t="shared" si="29"/>
        <v>0</v>
      </c>
      <c r="BI182" s="100">
        <f t="shared" si="30"/>
        <v>0</v>
      </c>
      <c r="BJ182" s="15" t="s">
        <v>92</v>
      </c>
      <c r="BK182" s="194">
        <f t="shared" si="31"/>
        <v>0</v>
      </c>
      <c r="BL182" s="15" t="s">
        <v>226</v>
      </c>
      <c r="BM182" s="193" t="s">
        <v>659</v>
      </c>
    </row>
    <row r="183" spans="2:65" s="1" customFormat="1" ht="24" customHeight="1">
      <c r="B183" s="151"/>
      <c r="C183" s="182" t="s">
        <v>366</v>
      </c>
      <c r="D183" s="182" t="s">
        <v>199</v>
      </c>
      <c r="E183" s="183" t="s">
        <v>660</v>
      </c>
      <c r="F183" s="184" t="s">
        <v>661</v>
      </c>
      <c r="G183" s="185" t="s">
        <v>225</v>
      </c>
      <c r="H183" s="186">
        <v>10</v>
      </c>
      <c r="I183" s="187"/>
      <c r="J183" s="187"/>
      <c r="K183" s="186">
        <f t="shared" si="19"/>
        <v>0</v>
      </c>
      <c r="L183" s="184" t="s">
        <v>215</v>
      </c>
      <c r="M183" s="32"/>
      <c r="N183" s="188" t="s">
        <v>1</v>
      </c>
      <c r="O183" s="189" t="s">
        <v>44</v>
      </c>
      <c r="P183" s="190">
        <f t="shared" si="20"/>
        <v>0</v>
      </c>
      <c r="Q183" s="190">
        <f t="shared" si="21"/>
        <v>0</v>
      </c>
      <c r="R183" s="190">
        <f t="shared" si="22"/>
        <v>0</v>
      </c>
      <c r="S183" s="54"/>
      <c r="T183" s="191">
        <f t="shared" si="23"/>
        <v>0</v>
      </c>
      <c r="U183" s="191">
        <v>0.00013</v>
      </c>
      <c r="V183" s="191">
        <f t="shared" si="24"/>
        <v>0.0013</v>
      </c>
      <c r="W183" s="191">
        <v>0.02359</v>
      </c>
      <c r="X183" s="192">
        <f t="shared" si="25"/>
        <v>0.2359</v>
      </c>
      <c r="AR183" s="193" t="s">
        <v>226</v>
      </c>
      <c r="AT183" s="193" t="s">
        <v>199</v>
      </c>
      <c r="AU183" s="193" t="s">
        <v>92</v>
      </c>
      <c r="AY183" s="15" t="s">
        <v>196</v>
      </c>
      <c r="BE183" s="100">
        <f t="shared" si="26"/>
        <v>0</v>
      </c>
      <c r="BF183" s="100">
        <f t="shared" si="27"/>
        <v>0</v>
      </c>
      <c r="BG183" s="100">
        <f t="shared" si="28"/>
        <v>0</v>
      </c>
      <c r="BH183" s="100">
        <f t="shared" si="29"/>
        <v>0</v>
      </c>
      <c r="BI183" s="100">
        <f t="shared" si="30"/>
        <v>0</v>
      </c>
      <c r="BJ183" s="15" t="s">
        <v>92</v>
      </c>
      <c r="BK183" s="194">
        <f t="shared" si="31"/>
        <v>0</v>
      </c>
      <c r="BL183" s="15" t="s">
        <v>226</v>
      </c>
      <c r="BM183" s="193" t="s">
        <v>662</v>
      </c>
    </row>
    <row r="184" spans="2:65" s="1" customFormat="1" ht="24" customHeight="1">
      <c r="B184" s="151"/>
      <c r="C184" s="182" t="s">
        <v>370</v>
      </c>
      <c r="D184" s="182" t="s">
        <v>199</v>
      </c>
      <c r="E184" s="183" t="s">
        <v>240</v>
      </c>
      <c r="F184" s="184" t="s">
        <v>241</v>
      </c>
      <c r="G184" s="185" t="s">
        <v>202</v>
      </c>
      <c r="H184" s="186">
        <v>0.056</v>
      </c>
      <c r="I184" s="187"/>
      <c r="J184" s="187"/>
      <c r="K184" s="186">
        <f t="shared" si="19"/>
        <v>0</v>
      </c>
      <c r="L184" s="184" t="s">
        <v>215</v>
      </c>
      <c r="M184" s="32"/>
      <c r="N184" s="188" t="s">
        <v>1</v>
      </c>
      <c r="O184" s="189" t="s">
        <v>44</v>
      </c>
      <c r="P184" s="190">
        <f t="shared" si="20"/>
        <v>0</v>
      </c>
      <c r="Q184" s="190">
        <f t="shared" si="21"/>
        <v>0</v>
      </c>
      <c r="R184" s="190">
        <f t="shared" si="22"/>
        <v>0</v>
      </c>
      <c r="S184" s="54"/>
      <c r="T184" s="191">
        <f t="shared" si="23"/>
        <v>0</v>
      </c>
      <c r="U184" s="191">
        <v>0</v>
      </c>
      <c r="V184" s="191">
        <f t="shared" si="24"/>
        <v>0</v>
      </c>
      <c r="W184" s="191">
        <v>0</v>
      </c>
      <c r="X184" s="192">
        <f t="shared" si="25"/>
        <v>0</v>
      </c>
      <c r="AR184" s="193" t="s">
        <v>226</v>
      </c>
      <c r="AT184" s="193" t="s">
        <v>199</v>
      </c>
      <c r="AU184" s="193" t="s">
        <v>92</v>
      </c>
      <c r="AY184" s="15" t="s">
        <v>196</v>
      </c>
      <c r="BE184" s="100">
        <f t="shared" si="26"/>
        <v>0</v>
      </c>
      <c r="BF184" s="100">
        <f t="shared" si="27"/>
        <v>0</v>
      </c>
      <c r="BG184" s="100">
        <f t="shared" si="28"/>
        <v>0</v>
      </c>
      <c r="BH184" s="100">
        <f t="shared" si="29"/>
        <v>0</v>
      </c>
      <c r="BI184" s="100">
        <f t="shared" si="30"/>
        <v>0</v>
      </c>
      <c r="BJ184" s="15" t="s">
        <v>92</v>
      </c>
      <c r="BK184" s="194">
        <f t="shared" si="31"/>
        <v>0</v>
      </c>
      <c r="BL184" s="15" t="s">
        <v>226</v>
      </c>
      <c r="BM184" s="193" t="s">
        <v>663</v>
      </c>
    </row>
    <row r="185" spans="2:63" s="11" customFormat="1" ht="22.5" customHeight="1">
      <c r="B185" s="168"/>
      <c r="D185" s="169" t="s">
        <v>79</v>
      </c>
      <c r="E185" s="180" t="s">
        <v>243</v>
      </c>
      <c r="F185" s="180" t="s">
        <v>244</v>
      </c>
      <c r="I185" s="171"/>
      <c r="J185" s="171"/>
      <c r="K185" s="181">
        <f>BK185</f>
        <v>0</v>
      </c>
      <c r="M185" s="168"/>
      <c r="N185" s="173"/>
      <c r="O185" s="174"/>
      <c r="P185" s="174"/>
      <c r="Q185" s="175">
        <f>SUM(Q186:Q189)</f>
        <v>0</v>
      </c>
      <c r="R185" s="175">
        <f>SUM(R186:R189)</f>
        <v>0</v>
      </c>
      <c r="S185" s="174"/>
      <c r="T185" s="176">
        <f>SUM(T186:T189)</f>
        <v>0</v>
      </c>
      <c r="U185" s="174"/>
      <c r="V185" s="176">
        <f>SUM(V186:V189)</f>
        <v>0.051120000000000006</v>
      </c>
      <c r="W185" s="174"/>
      <c r="X185" s="177">
        <f>SUM(X186:X189)</f>
        <v>0.3291</v>
      </c>
      <c r="AR185" s="169" t="s">
        <v>92</v>
      </c>
      <c r="AT185" s="178" t="s">
        <v>79</v>
      </c>
      <c r="AU185" s="178" t="s">
        <v>87</v>
      </c>
      <c r="AY185" s="169" t="s">
        <v>196</v>
      </c>
      <c r="BK185" s="179">
        <f>SUM(BK186:BK189)</f>
        <v>0</v>
      </c>
    </row>
    <row r="186" spans="2:65" s="1" customFormat="1" ht="24" customHeight="1">
      <c r="B186" s="151"/>
      <c r="C186" s="182" t="s">
        <v>374</v>
      </c>
      <c r="D186" s="182" t="s">
        <v>199</v>
      </c>
      <c r="E186" s="183" t="s">
        <v>246</v>
      </c>
      <c r="F186" s="184" t="s">
        <v>247</v>
      </c>
      <c r="G186" s="185" t="s">
        <v>248</v>
      </c>
      <c r="H186" s="186">
        <v>498</v>
      </c>
      <c r="I186" s="187"/>
      <c r="J186" s="187"/>
      <c r="K186" s="186">
        <f>ROUND(P186*H186,3)</f>
        <v>0</v>
      </c>
      <c r="L186" s="184" t="s">
        <v>249</v>
      </c>
      <c r="M186" s="32"/>
      <c r="N186" s="188" t="s">
        <v>1</v>
      </c>
      <c r="O186" s="189" t="s">
        <v>44</v>
      </c>
      <c r="P186" s="190">
        <f>I186+J186</f>
        <v>0</v>
      </c>
      <c r="Q186" s="190">
        <f>ROUND(I186*H186,3)</f>
        <v>0</v>
      </c>
      <c r="R186" s="190">
        <f>ROUND(J186*H186,3)</f>
        <v>0</v>
      </c>
      <c r="S186" s="54"/>
      <c r="T186" s="191">
        <f>S186*H186</f>
        <v>0</v>
      </c>
      <c r="U186" s="191">
        <v>9E-05</v>
      </c>
      <c r="V186" s="191">
        <f>U186*H186</f>
        <v>0.044820000000000006</v>
      </c>
      <c r="W186" s="191">
        <v>0.00045</v>
      </c>
      <c r="X186" s="192">
        <f>W186*H186</f>
        <v>0.2241</v>
      </c>
      <c r="AR186" s="193" t="s">
        <v>226</v>
      </c>
      <c r="AT186" s="193" t="s">
        <v>199</v>
      </c>
      <c r="AU186" s="193" t="s">
        <v>92</v>
      </c>
      <c r="AY186" s="15" t="s">
        <v>196</v>
      </c>
      <c r="BE186" s="100">
        <f>IF(O186="základná",K186,0)</f>
        <v>0</v>
      </c>
      <c r="BF186" s="100">
        <f>IF(O186="znížená",K186,0)</f>
        <v>0</v>
      </c>
      <c r="BG186" s="100">
        <f>IF(O186="zákl. prenesená",K186,0)</f>
        <v>0</v>
      </c>
      <c r="BH186" s="100">
        <f>IF(O186="zníž. prenesená",K186,0)</f>
        <v>0</v>
      </c>
      <c r="BI186" s="100">
        <f>IF(O186="nulová",K186,0)</f>
        <v>0</v>
      </c>
      <c r="BJ186" s="15" t="s">
        <v>92</v>
      </c>
      <c r="BK186" s="194">
        <f>ROUND(P186*H186,3)</f>
        <v>0</v>
      </c>
      <c r="BL186" s="15" t="s">
        <v>226</v>
      </c>
      <c r="BM186" s="193" t="s">
        <v>664</v>
      </c>
    </row>
    <row r="187" spans="2:51" s="12" customFormat="1" ht="11.25">
      <c r="B187" s="195"/>
      <c r="D187" s="196" t="s">
        <v>208</v>
      </c>
      <c r="E187" s="203" t="s">
        <v>1</v>
      </c>
      <c r="F187" s="197" t="s">
        <v>665</v>
      </c>
      <c r="H187" s="198">
        <v>498</v>
      </c>
      <c r="I187" s="199"/>
      <c r="J187" s="199"/>
      <c r="M187" s="195"/>
      <c r="N187" s="200"/>
      <c r="O187" s="201"/>
      <c r="P187" s="201"/>
      <c r="Q187" s="201"/>
      <c r="R187" s="201"/>
      <c r="S187" s="201"/>
      <c r="T187" s="201"/>
      <c r="U187" s="201"/>
      <c r="V187" s="201"/>
      <c r="W187" s="201"/>
      <c r="X187" s="202"/>
      <c r="AT187" s="203" t="s">
        <v>208</v>
      </c>
      <c r="AU187" s="203" t="s">
        <v>92</v>
      </c>
      <c r="AV187" s="12" t="s">
        <v>92</v>
      </c>
      <c r="AW187" s="12" t="s">
        <v>4</v>
      </c>
      <c r="AX187" s="12" t="s">
        <v>87</v>
      </c>
      <c r="AY187" s="203" t="s">
        <v>196</v>
      </c>
    </row>
    <row r="188" spans="2:65" s="1" customFormat="1" ht="24" customHeight="1">
      <c r="B188" s="151"/>
      <c r="C188" s="182" t="s">
        <v>378</v>
      </c>
      <c r="D188" s="182" t="s">
        <v>199</v>
      </c>
      <c r="E188" s="183" t="s">
        <v>666</v>
      </c>
      <c r="F188" s="184" t="s">
        <v>667</v>
      </c>
      <c r="G188" s="185" t="s">
        <v>248</v>
      </c>
      <c r="H188" s="186">
        <v>30</v>
      </c>
      <c r="I188" s="187"/>
      <c r="J188" s="187"/>
      <c r="K188" s="186">
        <f>ROUND(P188*H188,3)</f>
        <v>0</v>
      </c>
      <c r="L188" s="184" t="s">
        <v>249</v>
      </c>
      <c r="M188" s="32"/>
      <c r="N188" s="188" t="s">
        <v>1</v>
      </c>
      <c r="O188" s="189" t="s">
        <v>44</v>
      </c>
      <c r="P188" s="190">
        <f>I188+J188</f>
        <v>0</v>
      </c>
      <c r="Q188" s="190">
        <f>ROUND(I188*H188,3)</f>
        <v>0</v>
      </c>
      <c r="R188" s="190">
        <f>ROUND(J188*H188,3)</f>
        <v>0</v>
      </c>
      <c r="S188" s="54"/>
      <c r="T188" s="191">
        <f>S188*H188</f>
        <v>0</v>
      </c>
      <c r="U188" s="191">
        <v>0.00021</v>
      </c>
      <c r="V188" s="191">
        <f>U188*H188</f>
        <v>0.0063</v>
      </c>
      <c r="W188" s="191">
        <v>0.0035</v>
      </c>
      <c r="X188" s="192">
        <f>W188*H188</f>
        <v>0.105</v>
      </c>
      <c r="AR188" s="193" t="s">
        <v>226</v>
      </c>
      <c r="AT188" s="193" t="s">
        <v>199</v>
      </c>
      <c r="AU188" s="193" t="s">
        <v>92</v>
      </c>
      <c r="AY188" s="15" t="s">
        <v>196</v>
      </c>
      <c r="BE188" s="100">
        <f>IF(O188="základná",K188,0)</f>
        <v>0</v>
      </c>
      <c r="BF188" s="100">
        <f>IF(O188="znížená",K188,0)</f>
        <v>0</v>
      </c>
      <c r="BG188" s="100">
        <f>IF(O188="zákl. prenesená",K188,0)</f>
        <v>0</v>
      </c>
      <c r="BH188" s="100">
        <f>IF(O188="zníž. prenesená",K188,0)</f>
        <v>0</v>
      </c>
      <c r="BI188" s="100">
        <f>IF(O188="nulová",K188,0)</f>
        <v>0</v>
      </c>
      <c r="BJ188" s="15" t="s">
        <v>92</v>
      </c>
      <c r="BK188" s="194">
        <f>ROUND(P188*H188,3)</f>
        <v>0</v>
      </c>
      <c r="BL188" s="15" t="s">
        <v>226</v>
      </c>
      <c r="BM188" s="193" t="s">
        <v>668</v>
      </c>
    </row>
    <row r="189" spans="2:65" s="1" customFormat="1" ht="24" customHeight="1">
      <c r="B189" s="151"/>
      <c r="C189" s="182" t="s">
        <v>382</v>
      </c>
      <c r="D189" s="182" t="s">
        <v>199</v>
      </c>
      <c r="E189" s="183" t="s">
        <v>253</v>
      </c>
      <c r="F189" s="184" t="s">
        <v>254</v>
      </c>
      <c r="G189" s="185" t="s">
        <v>202</v>
      </c>
      <c r="H189" s="186">
        <v>0.329</v>
      </c>
      <c r="I189" s="187"/>
      <c r="J189" s="187"/>
      <c r="K189" s="186">
        <f>ROUND(P189*H189,3)</f>
        <v>0</v>
      </c>
      <c r="L189" s="184" t="s">
        <v>249</v>
      </c>
      <c r="M189" s="32"/>
      <c r="N189" s="188" t="s">
        <v>1</v>
      </c>
      <c r="O189" s="189" t="s">
        <v>44</v>
      </c>
      <c r="P189" s="190">
        <f>I189+J189</f>
        <v>0</v>
      </c>
      <c r="Q189" s="190">
        <f>ROUND(I189*H189,3)</f>
        <v>0</v>
      </c>
      <c r="R189" s="190">
        <f>ROUND(J189*H189,3)</f>
        <v>0</v>
      </c>
      <c r="S189" s="54"/>
      <c r="T189" s="191">
        <f>S189*H189</f>
        <v>0</v>
      </c>
      <c r="U189" s="191">
        <v>0</v>
      </c>
      <c r="V189" s="191">
        <f>U189*H189</f>
        <v>0</v>
      </c>
      <c r="W189" s="191">
        <v>0</v>
      </c>
      <c r="X189" s="192">
        <f>W189*H189</f>
        <v>0</v>
      </c>
      <c r="AR189" s="193" t="s">
        <v>226</v>
      </c>
      <c r="AT189" s="193" t="s">
        <v>199</v>
      </c>
      <c r="AU189" s="193" t="s">
        <v>92</v>
      </c>
      <c r="AY189" s="15" t="s">
        <v>196</v>
      </c>
      <c r="BE189" s="100">
        <f>IF(O189="základná",K189,0)</f>
        <v>0</v>
      </c>
      <c r="BF189" s="100">
        <f>IF(O189="znížená",K189,0)</f>
        <v>0</v>
      </c>
      <c r="BG189" s="100">
        <f>IF(O189="zákl. prenesená",K189,0)</f>
        <v>0</v>
      </c>
      <c r="BH189" s="100">
        <f>IF(O189="zníž. prenesená",K189,0)</f>
        <v>0</v>
      </c>
      <c r="BI189" s="100">
        <f>IF(O189="nulová",K189,0)</f>
        <v>0</v>
      </c>
      <c r="BJ189" s="15" t="s">
        <v>92</v>
      </c>
      <c r="BK189" s="194">
        <f>ROUND(P189*H189,3)</f>
        <v>0</v>
      </c>
      <c r="BL189" s="15" t="s">
        <v>226</v>
      </c>
      <c r="BM189" s="193" t="s">
        <v>669</v>
      </c>
    </row>
    <row r="190" spans="2:63" s="11" customFormat="1" ht="22.5" customHeight="1">
      <c r="B190" s="168"/>
      <c r="D190" s="169" t="s">
        <v>79</v>
      </c>
      <c r="E190" s="180" t="s">
        <v>256</v>
      </c>
      <c r="F190" s="180" t="s">
        <v>257</v>
      </c>
      <c r="I190" s="171"/>
      <c r="J190" s="171"/>
      <c r="K190" s="181">
        <f>BK190</f>
        <v>0</v>
      </c>
      <c r="M190" s="168"/>
      <c r="N190" s="173"/>
      <c r="O190" s="174"/>
      <c r="P190" s="174"/>
      <c r="Q190" s="175">
        <f>SUM(Q191:Q195)</f>
        <v>0</v>
      </c>
      <c r="R190" s="175">
        <f>SUM(R191:R195)</f>
        <v>0</v>
      </c>
      <c r="S190" s="174"/>
      <c r="T190" s="176">
        <f>SUM(T191:T195)</f>
        <v>0</v>
      </c>
      <c r="U190" s="174"/>
      <c r="V190" s="176">
        <f>SUM(V191:V195)</f>
        <v>0.01316</v>
      </c>
      <c r="W190" s="174"/>
      <c r="X190" s="177">
        <f>SUM(X191:X195)</f>
        <v>11.64075</v>
      </c>
      <c r="AR190" s="169" t="s">
        <v>92</v>
      </c>
      <c r="AT190" s="178" t="s">
        <v>79</v>
      </c>
      <c r="AU190" s="178" t="s">
        <v>87</v>
      </c>
      <c r="AY190" s="169" t="s">
        <v>196</v>
      </c>
      <c r="BK190" s="179">
        <f>SUM(BK191:BK195)</f>
        <v>0</v>
      </c>
    </row>
    <row r="191" spans="2:65" s="1" customFormat="1" ht="16.5" customHeight="1">
      <c r="B191" s="151"/>
      <c r="C191" s="182" t="s">
        <v>386</v>
      </c>
      <c r="D191" s="182" t="s">
        <v>199</v>
      </c>
      <c r="E191" s="183" t="s">
        <v>259</v>
      </c>
      <c r="F191" s="184" t="s">
        <v>260</v>
      </c>
      <c r="G191" s="185" t="s">
        <v>248</v>
      </c>
      <c r="H191" s="186">
        <v>209</v>
      </c>
      <c r="I191" s="187"/>
      <c r="J191" s="187"/>
      <c r="K191" s="186">
        <f>ROUND(P191*H191,3)</f>
        <v>0</v>
      </c>
      <c r="L191" s="184" t="s">
        <v>1</v>
      </c>
      <c r="M191" s="32"/>
      <c r="N191" s="188" t="s">
        <v>1</v>
      </c>
      <c r="O191" s="189" t="s">
        <v>44</v>
      </c>
      <c r="P191" s="190">
        <f>I191+J191</f>
        <v>0</v>
      </c>
      <c r="Q191" s="190">
        <f>ROUND(I191*H191,3)</f>
        <v>0</v>
      </c>
      <c r="R191" s="190">
        <f>ROUND(J191*H191,3)</f>
        <v>0</v>
      </c>
      <c r="S191" s="54"/>
      <c r="T191" s="191">
        <f>S191*H191</f>
        <v>0</v>
      </c>
      <c r="U191" s="191">
        <v>0</v>
      </c>
      <c r="V191" s="191">
        <f>U191*H191</f>
        <v>0</v>
      </c>
      <c r="W191" s="191">
        <v>0.04675</v>
      </c>
      <c r="X191" s="192">
        <f>W191*H191</f>
        <v>9.77075</v>
      </c>
      <c r="AR191" s="193" t="s">
        <v>226</v>
      </c>
      <c r="AT191" s="193" t="s">
        <v>199</v>
      </c>
      <c r="AU191" s="193" t="s">
        <v>92</v>
      </c>
      <c r="AY191" s="15" t="s">
        <v>196</v>
      </c>
      <c r="BE191" s="100">
        <f>IF(O191="základná",K191,0)</f>
        <v>0</v>
      </c>
      <c r="BF191" s="100">
        <f>IF(O191="znížená",K191,0)</f>
        <v>0</v>
      </c>
      <c r="BG191" s="100">
        <f>IF(O191="zákl. prenesená",K191,0)</f>
        <v>0</v>
      </c>
      <c r="BH191" s="100">
        <f>IF(O191="zníž. prenesená",K191,0)</f>
        <v>0</v>
      </c>
      <c r="BI191" s="100">
        <f>IF(O191="nulová",K191,0)</f>
        <v>0</v>
      </c>
      <c r="BJ191" s="15" t="s">
        <v>92</v>
      </c>
      <c r="BK191" s="194">
        <f>ROUND(P191*H191,3)</f>
        <v>0</v>
      </c>
      <c r="BL191" s="15" t="s">
        <v>226</v>
      </c>
      <c r="BM191" s="193" t="s">
        <v>670</v>
      </c>
    </row>
    <row r="192" spans="2:65" s="1" customFormat="1" ht="16.5" customHeight="1">
      <c r="B192" s="151"/>
      <c r="C192" s="182" t="s">
        <v>390</v>
      </c>
      <c r="D192" s="182" t="s">
        <v>199</v>
      </c>
      <c r="E192" s="183" t="s">
        <v>671</v>
      </c>
      <c r="F192" s="184" t="s">
        <v>672</v>
      </c>
      <c r="G192" s="185" t="s">
        <v>248</v>
      </c>
      <c r="H192" s="186">
        <v>40</v>
      </c>
      <c r="I192" s="187"/>
      <c r="J192" s="187"/>
      <c r="K192" s="186">
        <f>ROUND(P192*H192,3)</f>
        <v>0</v>
      </c>
      <c r="L192" s="184" t="s">
        <v>1</v>
      </c>
      <c r="M192" s="32"/>
      <c r="N192" s="188" t="s">
        <v>1</v>
      </c>
      <c r="O192" s="189" t="s">
        <v>44</v>
      </c>
      <c r="P192" s="190">
        <f>I192+J192</f>
        <v>0</v>
      </c>
      <c r="Q192" s="190">
        <f>ROUND(I192*H192,3)</f>
        <v>0</v>
      </c>
      <c r="R192" s="190">
        <f>ROUND(J192*H192,3)</f>
        <v>0</v>
      </c>
      <c r="S192" s="54"/>
      <c r="T192" s="191">
        <f>S192*H192</f>
        <v>0</v>
      </c>
      <c r="U192" s="191">
        <v>8E-05</v>
      </c>
      <c r="V192" s="191">
        <f>U192*H192</f>
        <v>0.0032</v>
      </c>
      <c r="W192" s="191">
        <v>0.04675</v>
      </c>
      <c r="X192" s="192">
        <f>W192*H192</f>
        <v>1.87</v>
      </c>
      <c r="AR192" s="193" t="s">
        <v>226</v>
      </c>
      <c r="AT192" s="193" t="s">
        <v>199</v>
      </c>
      <c r="AU192" s="193" t="s">
        <v>92</v>
      </c>
      <c r="AY192" s="15" t="s">
        <v>196</v>
      </c>
      <c r="BE192" s="100">
        <f>IF(O192="základná",K192,0)</f>
        <v>0</v>
      </c>
      <c r="BF192" s="100">
        <f>IF(O192="znížená",K192,0)</f>
        <v>0</v>
      </c>
      <c r="BG192" s="100">
        <f>IF(O192="zákl. prenesená",K192,0)</f>
        <v>0</v>
      </c>
      <c r="BH192" s="100">
        <f>IF(O192="zníž. prenesená",K192,0)</f>
        <v>0</v>
      </c>
      <c r="BI192" s="100">
        <f>IF(O192="nulová",K192,0)</f>
        <v>0</v>
      </c>
      <c r="BJ192" s="15" t="s">
        <v>92</v>
      </c>
      <c r="BK192" s="194">
        <f>ROUND(P192*H192,3)</f>
        <v>0</v>
      </c>
      <c r="BL192" s="15" t="s">
        <v>226</v>
      </c>
      <c r="BM192" s="193" t="s">
        <v>673</v>
      </c>
    </row>
    <row r="193" spans="2:65" s="1" customFormat="1" ht="24" customHeight="1">
      <c r="B193" s="151"/>
      <c r="C193" s="182" t="s">
        <v>394</v>
      </c>
      <c r="D193" s="182" t="s">
        <v>199</v>
      </c>
      <c r="E193" s="183" t="s">
        <v>263</v>
      </c>
      <c r="F193" s="184" t="s">
        <v>264</v>
      </c>
      <c r="G193" s="185" t="s">
        <v>248</v>
      </c>
      <c r="H193" s="186">
        <v>996</v>
      </c>
      <c r="I193" s="187"/>
      <c r="J193" s="187"/>
      <c r="K193" s="186">
        <f>ROUND(P193*H193,3)</f>
        <v>0</v>
      </c>
      <c r="L193" s="184" t="s">
        <v>215</v>
      </c>
      <c r="M193" s="32"/>
      <c r="N193" s="188" t="s">
        <v>1</v>
      </c>
      <c r="O193" s="189" t="s">
        <v>44</v>
      </c>
      <c r="P193" s="190">
        <f>I193+J193</f>
        <v>0</v>
      </c>
      <c r="Q193" s="190">
        <f>ROUND(I193*H193,3)</f>
        <v>0</v>
      </c>
      <c r="R193" s="190">
        <f>ROUND(J193*H193,3)</f>
        <v>0</v>
      </c>
      <c r="S193" s="54"/>
      <c r="T193" s="191">
        <f>S193*H193</f>
        <v>0</v>
      </c>
      <c r="U193" s="191">
        <v>1E-05</v>
      </c>
      <c r="V193" s="191">
        <f>U193*H193</f>
        <v>0.00996</v>
      </c>
      <c r="W193" s="191">
        <v>0</v>
      </c>
      <c r="X193" s="192">
        <f>W193*H193</f>
        <v>0</v>
      </c>
      <c r="AR193" s="193" t="s">
        <v>226</v>
      </c>
      <c r="AT193" s="193" t="s">
        <v>199</v>
      </c>
      <c r="AU193" s="193" t="s">
        <v>92</v>
      </c>
      <c r="AY193" s="15" t="s">
        <v>196</v>
      </c>
      <c r="BE193" s="100">
        <f>IF(O193="základná",K193,0)</f>
        <v>0</v>
      </c>
      <c r="BF193" s="100">
        <f>IF(O193="znížená",K193,0)</f>
        <v>0</v>
      </c>
      <c r="BG193" s="100">
        <f>IF(O193="zákl. prenesená",K193,0)</f>
        <v>0</v>
      </c>
      <c r="BH193" s="100">
        <f>IF(O193="zníž. prenesená",K193,0)</f>
        <v>0</v>
      </c>
      <c r="BI193" s="100">
        <f>IF(O193="nulová",K193,0)</f>
        <v>0</v>
      </c>
      <c r="BJ193" s="15" t="s">
        <v>92</v>
      </c>
      <c r="BK193" s="194">
        <f>ROUND(P193*H193,3)</f>
        <v>0</v>
      </c>
      <c r="BL193" s="15" t="s">
        <v>226</v>
      </c>
      <c r="BM193" s="193" t="s">
        <v>674</v>
      </c>
    </row>
    <row r="194" spans="2:51" s="12" customFormat="1" ht="11.25">
      <c r="B194" s="195"/>
      <c r="D194" s="196" t="s">
        <v>208</v>
      </c>
      <c r="E194" s="203" t="s">
        <v>1</v>
      </c>
      <c r="F194" s="197" t="s">
        <v>675</v>
      </c>
      <c r="H194" s="198">
        <v>996</v>
      </c>
      <c r="I194" s="199"/>
      <c r="J194" s="199"/>
      <c r="M194" s="195"/>
      <c r="N194" s="200"/>
      <c r="O194" s="201"/>
      <c r="P194" s="201"/>
      <c r="Q194" s="201"/>
      <c r="R194" s="201"/>
      <c r="S194" s="201"/>
      <c r="T194" s="201"/>
      <c r="U194" s="201"/>
      <c r="V194" s="201"/>
      <c r="W194" s="201"/>
      <c r="X194" s="202"/>
      <c r="AT194" s="203" t="s">
        <v>208</v>
      </c>
      <c r="AU194" s="203" t="s">
        <v>92</v>
      </c>
      <c r="AV194" s="12" t="s">
        <v>92</v>
      </c>
      <c r="AW194" s="12" t="s">
        <v>4</v>
      </c>
      <c r="AX194" s="12" t="s">
        <v>87</v>
      </c>
      <c r="AY194" s="203" t="s">
        <v>196</v>
      </c>
    </row>
    <row r="195" spans="2:65" s="1" customFormat="1" ht="24" customHeight="1">
      <c r="B195" s="151"/>
      <c r="C195" s="182" t="s">
        <v>399</v>
      </c>
      <c r="D195" s="182" t="s">
        <v>199</v>
      </c>
      <c r="E195" s="183" t="s">
        <v>268</v>
      </c>
      <c r="F195" s="184" t="s">
        <v>269</v>
      </c>
      <c r="G195" s="185" t="s">
        <v>202</v>
      </c>
      <c r="H195" s="186">
        <v>11.641</v>
      </c>
      <c r="I195" s="187"/>
      <c r="J195" s="187"/>
      <c r="K195" s="186">
        <f>ROUND(P195*H195,3)</f>
        <v>0</v>
      </c>
      <c r="L195" s="184" t="s">
        <v>215</v>
      </c>
      <c r="M195" s="32"/>
      <c r="N195" s="188" t="s">
        <v>1</v>
      </c>
      <c r="O195" s="189" t="s">
        <v>44</v>
      </c>
      <c r="P195" s="190">
        <f>I195+J195</f>
        <v>0</v>
      </c>
      <c r="Q195" s="190">
        <f>ROUND(I195*H195,3)</f>
        <v>0</v>
      </c>
      <c r="R195" s="190">
        <f>ROUND(J195*H195,3)</f>
        <v>0</v>
      </c>
      <c r="S195" s="54"/>
      <c r="T195" s="191">
        <f>S195*H195</f>
        <v>0</v>
      </c>
      <c r="U195" s="191">
        <v>0</v>
      </c>
      <c r="V195" s="191">
        <f>U195*H195</f>
        <v>0</v>
      </c>
      <c r="W195" s="191">
        <v>0</v>
      </c>
      <c r="X195" s="192">
        <f>W195*H195</f>
        <v>0</v>
      </c>
      <c r="AR195" s="193" t="s">
        <v>226</v>
      </c>
      <c r="AT195" s="193" t="s">
        <v>199</v>
      </c>
      <c r="AU195" s="193" t="s">
        <v>92</v>
      </c>
      <c r="AY195" s="15" t="s">
        <v>196</v>
      </c>
      <c r="BE195" s="100">
        <f>IF(O195="základná",K195,0)</f>
        <v>0</v>
      </c>
      <c r="BF195" s="100">
        <f>IF(O195="znížená",K195,0)</f>
        <v>0</v>
      </c>
      <c r="BG195" s="100">
        <f>IF(O195="zákl. prenesená",K195,0)</f>
        <v>0</v>
      </c>
      <c r="BH195" s="100">
        <f>IF(O195="zníž. prenesená",K195,0)</f>
        <v>0</v>
      </c>
      <c r="BI195" s="100">
        <f>IF(O195="nulová",K195,0)</f>
        <v>0</v>
      </c>
      <c r="BJ195" s="15" t="s">
        <v>92</v>
      </c>
      <c r="BK195" s="194">
        <f>ROUND(P195*H195,3)</f>
        <v>0</v>
      </c>
      <c r="BL195" s="15" t="s">
        <v>226</v>
      </c>
      <c r="BM195" s="193" t="s">
        <v>676</v>
      </c>
    </row>
    <row r="196" spans="2:63" s="11" customFormat="1" ht="22.5" customHeight="1">
      <c r="B196" s="168"/>
      <c r="D196" s="169" t="s">
        <v>79</v>
      </c>
      <c r="E196" s="180" t="s">
        <v>677</v>
      </c>
      <c r="F196" s="180" t="s">
        <v>678</v>
      </c>
      <c r="I196" s="171"/>
      <c r="J196" s="171"/>
      <c r="K196" s="181">
        <f>BK196</f>
        <v>0</v>
      </c>
      <c r="M196" s="168"/>
      <c r="N196" s="173"/>
      <c r="O196" s="174"/>
      <c r="P196" s="174"/>
      <c r="Q196" s="175">
        <f>Q197</f>
        <v>0</v>
      </c>
      <c r="R196" s="175">
        <f>R197</f>
        <v>0</v>
      </c>
      <c r="S196" s="174"/>
      <c r="T196" s="176">
        <f>T197</f>
        <v>0</v>
      </c>
      <c r="U196" s="174"/>
      <c r="V196" s="176">
        <f>V197</f>
        <v>0</v>
      </c>
      <c r="W196" s="174"/>
      <c r="X196" s="177">
        <f>X197</f>
        <v>6.868</v>
      </c>
      <c r="AR196" s="169" t="s">
        <v>92</v>
      </c>
      <c r="AT196" s="178" t="s">
        <v>79</v>
      </c>
      <c r="AU196" s="178" t="s">
        <v>87</v>
      </c>
      <c r="AY196" s="169" t="s">
        <v>196</v>
      </c>
      <c r="BK196" s="179">
        <f>BK197</f>
        <v>0</v>
      </c>
    </row>
    <row r="197" spans="2:65" s="1" customFormat="1" ht="16.5" customHeight="1">
      <c r="B197" s="151"/>
      <c r="C197" s="182" t="s">
        <v>404</v>
      </c>
      <c r="D197" s="182" t="s">
        <v>199</v>
      </c>
      <c r="E197" s="183" t="s">
        <v>679</v>
      </c>
      <c r="F197" s="184" t="s">
        <v>680</v>
      </c>
      <c r="G197" s="185" t="s">
        <v>569</v>
      </c>
      <c r="H197" s="186">
        <v>1717</v>
      </c>
      <c r="I197" s="187"/>
      <c r="J197" s="187"/>
      <c r="K197" s="186">
        <f>ROUND(P197*H197,3)</f>
        <v>0</v>
      </c>
      <c r="L197" s="184" t="s">
        <v>249</v>
      </c>
      <c r="M197" s="32"/>
      <c r="N197" s="204" t="s">
        <v>1</v>
      </c>
      <c r="O197" s="205" t="s">
        <v>44</v>
      </c>
      <c r="P197" s="206">
        <f>I197+J197</f>
        <v>0</v>
      </c>
      <c r="Q197" s="206">
        <f>ROUND(I197*H197,3)</f>
        <v>0</v>
      </c>
      <c r="R197" s="206">
        <f>ROUND(J197*H197,3)</f>
        <v>0</v>
      </c>
      <c r="S197" s="207"/>
      <c r="T197" s="208">
        <f>S197*H197</f>
        <v>0</v>
      </c>
      <c r="U197" s="208">
        <v>0</v>
      </c>
      <c r="V197" s="208">
        <f>U197*H197</f>
        <v>0</v>
      </c>
      <c r="W197" s="208">
        <v>0.004</v>
      </c>
      <c r="X197" s="209">
        <f>W197*H197</f>
        <v>6.868</v>
      </c>
      <c r="AR197" s="193" t="s">
        <v>226</v>
      </c>
      <c r="AT197" s="193" t="s">
        <v>199</v>
      </c>
      <c r="AU197" s="193" t="s">
        <v>92</v>
      </c>
      <c r="AY197" s="15" t="s">
        <v>196</v>
      </c>
      <c r="BE197" s="100">
        <f>IF(O197="základná",K197,0)</f>
        <v>0</v>
      </c>
      <c r="BF197" s="100">
        <f>IF(O197="znížená",K197,0)</f>
        <v>0</v>
      </c>
      <c r="BG197" s="100">
        <f>IF(O197="zákl. prenesená",K197,0)</f>
        <v>0</v>
      </c>
      <c r="BH197" s="100">
        <f>IF(O197="zníž. prenesená",K197,0)</f>
        <v>0</v>
      </c>
      <c r="BI197" s="100">
        <f>IF(O197="nulová",K197,0)</f>
        <v>0</v>
      </c>
      <c r="BJ197" s="15" t="s">
        <v>92</v>
      </c>
      <c r="BK197" s="194">
        <f>ROUND(P197*H197,3)</f>
        <v>0</v>
      </c>
      <c r="BL197" s="15" t="s">
        <v>226</v>
      </c>
      <c r="BM197" s="193" t="s">
        <v>681</v>
      </c>
    </row>
    <row r="198" spans="2:13" s="1" customFormat="1" ht="6.75" customHeight="1">
      <c r="B198" s="44"/>
      <c r="C198" s="45"/>
      <c r="D198" s="45"/>
      <c r="E198" s="45"/>
      <c r="F198" s="45"/>
      <c r="G198" s="45"/>
      <c r="H198" s="45"/>
      <c r="I198" s="131"/>
      <c r="J198" s="131"/>
      <c r="K198" s="45"/>
      <c r="L198" s="45"/>
      <c r="M198" s="32"/>
    </row>
  </sheetData>
  <sheetProtection/>
  <autoFilter ref="C142:L197"/>
  <mergeCells count="20">
    <mergeCell ref="M2:Z2"/>
    <mergeCell ref="E135:H135"/>
    <mergeCell ref="E7:H7"/>
    <mergeCell ref="E11:H11"/>
    <mergeCell ref="E9:H9"/>
    <mergeCell ref="E13:H13"/>
    <mergeCell ref="E22:H22"/>
    <mergeCell ref="E31:H31"/>
    <mergeCell ref="E133:H133"/>
    <mergeCell ref="E85:H85"/>
    <mergeCell ref="D116:F116"/>
    <mergeCell ref="D117:F117"/>
    <mergeCell ref="E129:H129"/>
    <mergeCell ref="E131:H131"/>
    <mergeCell ref="E89:H89"/>
    <mergeCell ref="E87:H87"/>
    <mergeCell ref="E91:H91"/>
    <mergeCell ref="D113:F113"/>
    <mergeCell ref="D114:F114"/>
    <mergeCell ref="D115:F11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48"/>
  <sheetViews>
    <sheetView showGridLines="0" zoomScalePageLayoutView="0" workbookViewId="0" topLeftCell="A436">
      <selection activeCell="AD452" sqref="AD45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113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.75">
      <c r="B8" s="18"/>
      <c r="D8" s="25" t="s">
        <v>149</v>
      </c>
      <c r="M8" s="18"/>
    </row>
    <row r="9" spans="2:13" ht="25.5" customHeight="1">
      <c r="B9" s="18"/>
      <c r="E9" s="278" t="s">
        <v>597</v>
      </c>
      <c r="F9" s="243"/>
      <c r="G9" s="243"/>
      <c r="H9" s="243"/>
      <c r="M9" s="18"/>
    </row>
    <row r="10" spans="2:13" ht="12" customHeight="1">
      <c r="B10" s="18"/>
      <c r="D10" s="25" t="s">
        <v>151</v>
      </c>
      <c r="M10" s="18"/>
    </row>
    <row r="11" spans="2:13" s="1" customFormat="1" ht="16.5" customHeight="1">
      <c r="B11" s="32"/>
      <c r="E11" s="280" t="s">
        <v>598</v>
      </c>
      <c r="F11" s="281"/>
      <c r="G11" s="281"/>
      <c r="H11" s="281"/>
      <c r="I11" s="110"/>
      <c r="J11" s="110"/>
      <c r="M11" s="32"/>
    </row>
    <row r="12" spans="2:13" s="1" customFormat="1" ht="12" customHeight="1">
      <c r="B12" s="32"/>
      <c r="D12" s="25" t="s">
        <v>153</v>
      </c>
      <c r="I12" s="110"/>
      <c r="J12" s="110"/>
      <c r="M12" s="32"/>
    </row>
    <row r="13" spans="2:13" s="1" customFormat="1" ht="36.75" customHeight="1">
      <c r="B13" s="32"/>
      <c r="E13" s="239" t="s">
        <v>682</v>
      </c>
      <c r="F13" s="281"/>
      <c r="G13" s="281"/>
      <c r="H13" s="281"/>
      <c r="I13" s="110"/>
      <c r="J13" s="110"/>
      <c r="M13" s="32"/>
    </row>
    <row r="14" spans="2:13" s="1" customFormat="1" ht="11.25">
      <c r="B14" s="32"/>
      <c r="I14" s="110"/>
      <c r="J14" s="110"/>
      <c r="M14" s="32"/>
    </row>
    <row r="15" spans="2:13" s="1" customFormat="1" ht="12" customHeight="1">
      <c r="B15" s="32"/>
      <c r="D15" s="25" t="s">
        <v>17</v>
      </c>
      <c r="F15" s="23" t="s">
        <v>1</v>
      </c>
      <c r="I15" s="111" t="s">
        <v>18</v>
      </c>
      <c r="J15" s="112" t="s">
        <v>1</v>
      </c>
      <c r="M15" s="32"/>
    </row>
    <row r="16" spans="2:13" s="1" customFormat="1" ht="12" customHeight="1">
      <c r="B16" s="32"/>
      <c r="D16" s="25" t="s">
        <v>19</v>
      </c>
      <c r="F16" s="23" t="s">
        <v>20</v>
      </c>
      <c r="I16" s="111" t="s">
        <v>21</v>
      </c>
      <c r="J16" s="113" t="str">
        <f>'Rekapitulácia stavby'!AN8</f>
        <v>29. 11. 2018</v>
      </c>
      <c r="M16" s="32"/>
    </row>
    <row r="17" spans="2:13" s="1" customFormat="1" ht="10.5" customHeight="1">
      <c r="B17" s="32"/>
      <c r="I17" s="110"/>
      <c r="J17" s="110"/>
      <c r="M17" s="32"/>
    </row>
    <row r="18" spans="2:13" s="1" customFormat="1" ht="12" customHeight="1">
      <c r="B18" s="32"/>
      <c r="D18" s="25" t="s">
        <v>23</v>
      </c>
      <c r="I18" s="111" t="s">
        <v>24</v>
      </c>
      <c r="J18" s="112">
        <f>IF('Rekapitulácia stavby'!AN10="","",'Rekapitulácia stavby'!AN10)</f>
      </c>
      <c r="M18" s="32"/>
    </row>
    <row r="19" spans="2:13" s="1" customFormat="1" ht="18" customHeight="1">
      <c r="B19" s="32"/>
      <c r="E19" s="23" t="str">
        <f>IF('Rekapitulácia stavby'!E11="","",'Rekapitulácia stavby'!E11)</f>
        <v> </v>
      </c>
      <c r="I19" s="111" t="s">
        <v>26</v>
      </c>
      <c r="J19" s="112">
        <f>IF('Rekapitulácia stavby'!AN11="","",'Rekapitulácia stavby'!AN11)</f>
      </c>
      <c r="M19" s="32"/>
    </row>
    <row r="20" spans="2:13" s="1" customFormat="1" ht="6.75" customHeight="1">
      <c r="B20" s="32"/>
      <c r="I20" s="110"/>
      <c r="J20" s="110"/>
      <c r="M20" s="32"/>
    </row>
    <row r="21" spans="2:13" s="1" customFormat="1" ht="12" customHeight="1">
      <c r="B21" s="32"/>
      <c r="D21" s="25" t="s">
        <v>27</v>
      </c>
      <c r="I21" s="111" t="s">
        <v>24</v>
      </c>
      <c r="J21" s="26" t="str">
        <f>'Rekapitulácia stavby'!AN13</f>
        <v>Vyplň údaj</v>
      </c>
      <c r="M21" s="32"/>
    </row>
    <row r="22" spans="2:13" s="1" customFormat="1" ht="18" customHeight="1">
      <c r="B22" s="32"/>
      <c r="E22" s="282" t="str">
        <f>'Rekapitulácia stavby'!E14</f>
        <v>Vyplň údaj</v>
      </c>
      <c r="F22" s="251"/>
      <c r="G22" s="251"/>
      <c r="H22" s="251"/>
      <c r="I22" s="111" t="s">
        <v>26</v>
      </c>
      <c r="J22" s="26" t="str">
        <f>'Rekapitulácia stavby'!AN14</f>
        <v>Vyplň údaj</v>
      </c>
      <c r="M22" s="32"/>
    </row>
    <row r="23" spans="2:13" s="1" customFormat="1" ht="6.75" customHeight="1">
      <c r="B23" s="32"/>
      <c r="I23" s="110"/>
      <c r="J23" s="110"/>
      <c r="M23" s="32"/>
    </row>
    <row r="24" spans="2:13" s="1" customFormat="1" ht="12" customHeight="1">
      <c r="B24" s="32"/>
      <c r="D24" s="25" t="s">
        <v>29</v>
      </c>
      <c r="I24" s="111" t="s">
        <v>24</v>
      </c>
      <c r="J24" s="112" t="s">
        <v>1</v>
      </c>
      <c r="M24" s="32"/>
    </row>
    <row r="25" spans="2:13" s="1" customFormat="1" ht="18" customHeight="1">
      <c r="B25" s="32"/>
      <c r="E25" s="23" t="s">
        <v>30</v>
      </c>
      <c r="I25" s="111" t="s">
        <v>26</v>
      </c>
      <c r="J25" s="112" t="s">
        <v>1</v>
      </c>
      <c r="M25" s="32"/>
    </row>
    <row r="26" spans="2:13" s="1" customFormat="1" ht="6.75" customHeight="1">
      <c r="B26" s="32"/>
      <c r="I26" s="110"/>
      <c r="J26" s="110"/>
      <c r="M26" s="32"/>
    </row>
    <row r="27" spans="2:13" s="1" customFormat="1" ht="12" customHeight="1">
      <c r="B27" s="32"/>
      <c r="D27" s="25" t="s">
        <v>32</v>
      </c>
      <c r="I27" s="111" t="s">
        <v>24</v>
      </c>
      <c r="J27" s="112">
        <f>IF('Rekapitulácia stavby'!AN19="","",'Rekapitulácia stavby'!AN19)</f>
      </c>
      <c r="M27" s="32"/>
    </row>
    <row r="28" spans="2:13" s="1" customFormat="1" ht="18" customHeight="1">
      <c r="B28" s="32"/>
      <c r="E28" s="23" t="str">
        <f>IF('Rekapitulácia stavby'!E20="","",'Rekapitulácia stavby'!E20)</f>
        <v> </v>
      </c>
      <c r="I28" s="111" t="s">
        <v>26</v>
      </c>
      <c r="J28" s="112">
        <f>IF('Rekapitulácia stavby'!AN20="","",'Rekapitulácia stavby'!AN20)</f>
      </c>
      <c r="M28" s="32"/>
    </row>
    <row r="29" spans="2:13" s="1" customFormat="1" ht="6.75" customHeight="1">
      <c r="B29" s="32"/>
      <c r="I29" s="110"/>
      <c r="J29" s="110"/>
      <c r="M29" s="32"/>
    </row>
    <row r="30" spans="2:13" s="1" customFormat="1" ht="12" customHeight="1">
      <c r="B30" s="32"/>
      <c r="D30" s="25" t="s">
        <v>33</v>
      </c>
      <c r="I30" s="110"/>
      <c r="J30" s="110"/>
      <c r="M30" s="32"/>
    </row>
    <row r="31" spans="2:13" s="7" customFormat="1" ht="16.5" customHeight="1">
      <c r="B31" s="114"/>
      <c r="E31" s="255" t="s">
        <v>1</v>
      </c>
      <c r="F31" s="255"/>
      <c r="G31" s="255"/>
      <c r="H31" s="255"/>
      <c r="I31" s="115"/>
      <c r="J31" s="115"/>
      <c r="M31" s="114"/>
    </row>
    <row r="32" spans="2:13" s="1" customFormat="1" ht="6.75" customHeight="1">
      <c r="B32" s="32"/>
      <c r="I32" s="110"/>
      <c r="J32" s="110"/>
      <c r="M32" s="32"/>
    </row>
    <row r="33" spans="2:13" s="1" customFormat="1" ht="6.75" customHeight="1">
      <c r="B33" s="32"/>
      <c r="D33" s="52"/>
      <c r="E33" s="52"/>
      <c r="F33" s="52"/>
      <c r="G33" s="52"/>
      <c r="H33" s="52"/>
      <c r="I33" s="116"/>
      <c r="J33" s="116"/>
      <c r="K33" s="52"/>
      <c r="L33" s="52"/>
      <c r="M33" s="32"/>
    </row>
    <row r="34" spans="2:13" s="1" customFormat="1" ht="14.25" customHeight="1">
      <c r="B34" s="32"/>
      <c r="D34" s="23" t="s">
        <v>155</v>
      </c>
      <c r="I34" s="110"/>
      <c r="J34" s="110"/>
      <c r="K34" s="30">
        <f>K100</f>
        <v>0</v>
      </c>
      <c r="M34" s="32"/>
    </row>
    <row r="35" spans="2:13" s="1" customFormat="1" ht="12.75">
      <c r="B35" s="32"/>
      <c r="E35" s="25" t="s">
        <v>35</v>
      </c>
      <c r="I35" s="110"/>
      <c r="J35" s="110"/>
      <c r="K35" s="117">
        <f>I100</f>
        <v>0</v>
      </c>
      <c r="M35" s="32"/>
    </row>
    <row r="36" spans="2:13" s="1" customFormat="1" ht="12.75">
      <c r="B36" s="32"/>
      <c r="E36" s="25" t="s">
        <v>36</v>
      </c>
      <c r="I36" s="110"/>
      <c r="J36" s="110"/>
      <c r="K36" s="117">
        <f>J100</f>
        <v>0</v>
      </c>
      <c r="M36" s="32"/>
    </row>
    <row r="37" spans="2:13" s="1" customFormat="1" ht="14.25" customHeight="1">
      <c r="B37" s="32"/>
      <c r="D37" s="29" t="s">
        <v>142</v>
      </c>
      <c r="I37" s="110"/>
      <c r="J37" s="110"/>
      <c r="K37" s="30">
        <f>K119</f>
        <v>0</v>
      </c>
      <c r="M37" s="32"/>
    </row>
    <row r="38" spans="2:13" s="1" customFormat="1" ht="24.75" customHeight="1">
      <c r="B38" s="32"/>
      <c r="D38" s="118" t="s">
        <v>38</v>
      </c>
      <c r="I38" s="110"/>
      <c r="J38" s="110"/>
      <c r="K38" s="65">
        <f>ROUND(K34+K37,2)</f>
        <v>0</v>
      </c>
      <c r="M38" s="32"/>
    </row>
    <row r="39" spans="2:13" s="1" customFormat="1" ht="6.75" customHeight="1">
      <c r="B39" s="32"/>
      <c r="D39" s="52"/>
      <c r="E39" s="52"/>
      <c r="F39" s="52"/>
      <c r="G39" s="52"/>
      <c r="H39" s="52"/>
      <c r="I39" s="116"/>
      <c r="J39" s="116"/>
      <c r="K39" s="52"/>
      <c r="L39" s="52"/>
      <c r="M39" s="32"/>
    </row>
    <row r="40" spans="2:13" s="1" customFormat="1" ht="14.25" customHeight="1">
      <c r="B40" s="32"/>
      <c r="F40" s="35" t="s">
        <v>40</v>
      </c>
      <c r="I40" s="119" t="s">
        <v>39</v>
      </c>
      <c r="J40" s="110"/>
      <c r="K40" s="35" t="s">
        <v>41</v>
      </c>
      <c r="M40" s="32"/>
    </row>
    <row r="41" spans="2:13" s="1" customFormat="1" ht="14.25" customHeight="1">
      <c r="B41" s="32"/>
      <c r="D41" s="109" t="s">
        <v>42</v>
      </c>
      <c r="E41" s="25" t="s">
        <v>43</v>
      </c>
      <c r="F41" s="117">
        <f>ROUND((SUM(BE119:BE126)+SUM(BE150:BE447)),2)</f>
        <v>0</v>
      </c>
      <c r="I41" s="120">
        <v>0.2</v>
      </c>
      <c r="J41" s="110"/>
      <c r="K41" s="117">
        <f>ROUND(((SUM(BE119:BE126)+SUM(BE150:BE447))*I41),2)</f>
        <v>0</v>
      </c>
      <c r="M41" s="32"/>
    </row>
    <row r="42" spans="2:13" s="1" customFormat="1" ht="14.25" customHeight="1">
      <c r="B42" s="32"/>
      <c r="E42" s="25" t="s">
        <v>44</v>
      </c>
      <c r="F42" s="117">
        <f>ROUND((SUM(BF119:BF126)+SUM(BF150:BF447)),2)</f>
        <v>0</v>
      </c>
      <c r="I42" s="120">
        <v>0.2</v>
      </c>
      <c r="J42" s="110"/>
      <c r="K42" s="117">
        <f>ROUND(((SUM(BF119:BF126)+SUM(BF150:BF447))*I42),2)</f>
        <v>0</v>
      </c>
      <c r="M42" s="32"/>
    </row>
    <row r="43" spans="2:13" s="1" customFormat="1" ht="14.25" customHeight="1" hidden="1">
      <c r="B43" s="32"/>
      <c r="E43" s="25" t="s">
        <v>45</v>
      </c>
      <c r="F43" s="117">
        <f>ROUND((SUM(BG119:BG126)+SUM(BG150:BG447)),2)</f>
        <v>0</v>
      </c>
      <c r="I43" s="120">
        <v>0.2</v>
      </c>
      <c r="J43" s="110"/>
      <c r="K43" s="117">
        <f>0</f>
        <v>0</v>
      </c>
      <c r="M43" s="32"/>
    </row>
    <row r="44" spans="2:13" s="1" customFormat="1" ht="14.25" customHeight="1" hidden="1">
      <c r="B44" s="32"/>
      <c r="E44" s="25" t="s">
        <v>46</v>
      </c>
      <c r="F44" s="117">
        <f>ROUND((SUM(BH119:BH126)+SUM(BH150:BH447)),2)</f>
        <v>0</v>
      </c>
      <c r="I44" s="120">
        <v>0.2</v>
      </c>
      <c r="J44" s="110"/>
      <c r="K44" s="117">
        <f>0</f>
        <v>0</v>
      </c>
      <c r="M44" s="32"/>
    </row>
    <row r="45" spans="2:13" s="1" customFormat="1" ht="14.25" customHeight="1" hidden="1">
      <c r="B45" s="32"/>
      <c r="E45" s="25" t="s">
        <v>47</v>
      </c>
      <c r="F45" s="117">
        <f>ROUND((SUM(BI119:BI126)+SUM(BI150:BI447)),2)</f>
        <v>0</v>
      </c>
      <c r="I45" s="120">
        <v>0</v>
      </c>
      <c r="J45" s="110"/>
      <c r="K45" s="117">
        <f>0</f>
        <v>0</v>
      </c>
      <c r="M45" s="32"/>
    </row>
    <row r="46" spans="2:13" s="1" customFormat="1" ht="6.75" customHeight="1">
      <c r="B46" s="32"/>
      <c r="I46" s="110"/>
      <c r="J46" s="110"/>
      <c r="M46" s="32"/>
    </row>
    <row r="47" spans="2:13" s="1" customFormat="1" ht="24.75" customHeight="1">
      <c r="B47" s="32"/>
      <c r="C47" s="104"/>
      <c r="D47" s="121" t="s">
        <v>48</v>
      </c>
      <c r="E47" s="56"/>
      <c r="F47" s="56"/>
      <c r="G47" s="122" t="s">
        <v>49</v>
      </c>
      <c r="H47" s="123" t="s">
        <v>50</v>
      </c>
      <c r="I47" s="124"/>
      <c r="J47" s="124"/>
      <c r="K47" s="125">
        <f>SUM(K38:K45)</f>
        <v>0</v>
      </c>
      <c r="L47" s="126"/>
      <c r="M47" s="32"/>
    </row>
    <row r="48" spans="2:13" s="1" customFormat="1" ht="14.25" customHeight="1">
      <c r="B48" s="32"/>
      <c r="I48" s="110"/>
      <c r="J48" s="110"/>
      <c r="M48" s="32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ht="25.5" customHeight="1">
      <c r="B87" s="18"/>
      <c r="E87" s="278" t="s">
        <v>597</v>
      </c>
      <c r="F87" s="243"/>
      <c r="G87" s="243"/>
      <c r="H87" s="243"/>
      <c r="M87" s="18"/>
    </row>
    <row r="88" spans="2:13" ht="12" customHeight="1">
      <c r="B88" s="18"/>
      <c r="C88" s="25" t="s">
        <v>151</v>
      </c>
      <c r="M88" s="18"/>
    </row>
    <row r="89" spans="2:13" s="1" customFormat="1" ht="16.5" customHeight="1">
      <c r="B89" s="32"/>
      <c r="E89" s="280" t="s">
        <v>598</v>
      </c>
      <c r="F89" s="281"/>
      <c r="G89" s="281"/>
      <c r="H89" s="281"/>
      <c r="I89" s="110"/>
      <c r="J89" s="110"/>
      <c r="M89" s="32"/>
    </row>
    <row r="90" spans="2:13" s="1" customFormat="1" ht="12" customHeight="1">
      <c r="B90" s="32"/>
      <c r="C90" s="25" t="s">
        <v>153</v>
      </c>
      <c r="I90" s="110"/>
      <c r="J90" s="110"/>
      <c r="M90" s="32"/>
    </row>
    <row r="91" spans="2:13" s="1" customFormat="1" ht="16.5" customHeight="1">
      <c r="B91" s="32"/>
      <c r="E91" s="239" t="str">
        <f>E13</f>
        <v>01.2 - UK Montáž-II. etapa</v>
      </c>
      <c r="F91" s="281"/>
      <c r="G91" s="281"/>
      <c r="H91" s="281"/>
      <c r="I91" s="110"/>
      <c r="J91" s="110"/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12" customHeight="1">
      <c r="B93" s="32"/>
      <c r="C93" s="25" t="s">
        <v>19</v>
      </c>
      <c r="F93" s="23" t="str">
        <f>F16</f>
        <v>R. Sobota</v>
      </c>
      <c r="I93" s="111" t="s">
        <v>21</v>
      </c>
      <c r="J93" s="113" t="str">
        <f>IF(J16="","",J16)</f>
        <v>29. 11. 2018</v>
      </c>
      <c r="M93" s="32"/>
    </row>
    <row r="94" spans="2:13" s="1" customFormat="1" ht="6.75" customHeight="1">
      <c r="B94" s="32"/>
      <c r="I94" s="110"/>
      <c r="J94" s="110"/>
      <c r="M94" s="32"/>
    </row>
    <row r="95" spans="2:13" s="1" customFormat="1" ht="42.75" customHeight="1">
      <c r="B95" s="32"/>
      <c r="C95" s="25" t="s">
        <v>23</v>
      </c>
      <c r="F95" s="23" t="str">
        <f>E19</f>
        <v> </v>
      </c>
      <c r="I95" s="111" t="s">
        <v>29</v>
      </c>
      <c r="J95" s="133" t="str">
        <f>E25</f>
        <v>Ján Cirák, Gemerterm-projekcia s.r.o.</v>
      </c>
      <c r="M95" s="32"/>
    </row>
    <row r="96" spans="2:13" s="1" customFormat="1" ht="15" customHeight="1">
      <c r="B96" s="32"/>
      <c r="C96" s="25" t="s">
        <v>27</v>
      </c>
      <c r="F96" s="23" t="str">
        <f>IF(E22="","",E22)</f>
        <v>Vyplň údaj</v>
      </c>
      <c r="I96" s="111" t="s">
        <v>32</v>
      </c>
      <c r="J96" s="133" t="str">
        <f>E28</f>
        <v> </v>
      </c>
      <c r="M96" s="32"/>
    </row>
    <row r="97" spans="2:13" s="1" customFormat="1" ht="9.75" customHeight="1">
      <c r="B97" s="32"/>
      <c r="I97" s="110"/>
      <c r="J97" s="110"/>
      <c r="M97" s="32"/>
    </row>
    <row r="98" spans="2:13" s="1" customFormat="1" ht="29.25" customHeight="1">
      <c r="B98" s="32"/>
      <c r="C98" s="134" t="s">
        <v>157</v>
      </c>
      <c r="D98" s="104"/>
      <c r="E98" s="104"/>
      <c r="F98" s="104"/>
      <c r="G98" s="104"/>
      <c r="H98" s="104"/>
      <c r="I98" s="135" t="s">
        <v>158</v>
      </c>
      <c r="J98" s="135" t="s">
        <v>159</v>
      </c>
      <c r="K98" s="136" t="s">
        <v>160</v>
      </c>
      <c r="L98" s="104"/>
      <c r="M98" s="32"/>
    </row>
    <row r="99" spans="2:13" s="1" customFormat="1" ht="9.75" customHeight="1">
      <c r="B99" s="32"/>
      <c r="I99" s="110"/>
      <c r="J99" s="110"/>
      <c r="M99" s="32"/>
    </row>
    <row r="100" spans="2:47" s="1" customFormat="1" ht="22.5" customHeight="1">
      <c r="B100" s="32"/>
      <c r="C100" s="137" t="s">
        <v>161</v>
      </c>
      <c r="I100" s="138">
        <f aca="true" t="shared" si="0" ref="I100:J102">Q150</f>
        <v>0</v>
      </c>
      <c r="J100" s="138">
        <f t="shared" si="0"/>
        <v>0</v>
      </c>
      <c r="K100" s="65">
        <f>K150</f>
        <v>0</v>
      </c>
      <c r="M100" s="32"/>
      <c r="AU100" s="15" t="s">
        <v>162</v>
      </c>
    </row>
    <row r="101" spans="2:13" s="8" customFormat="1" ht="24.75" customHeight="1">
      <c r="B101" s="139"/>
      <c r="D101" s="140" t="s">
        <v>163</v>
      </c>
      <c r="E101" s="141"/>
      <c r="F101" s="141"/>
      <c r="G101" s="141"/>
      <c r="H101" s="141"/>
      <c r="I101" s="142">
        <f t="shared" si="0"/>
        <v>0</v>
      </c>
      <c r="J101" s="142">
        <f t="shared" si="0"/>
        <v>0</v>
      </c>
      <c r="K101" s="143">
        <f>K151</f>
        <v>0</v>
      </c>
      <c r="M101" s="139"/>
    </row>
    <row r="102" spans="2:13" s="9" customFormat="1" ht="19.5" customHeight="1">
      <c r="B102" s="144"/>
      <c r="D102" s="145" t="s">
        <v>272</v>
      </c>
      <c r="E102" s="146"/>
      <c r="F102" s="146"/>
      <c r="G102" s="146"/>
      <c r="H102" s="146"/>
      <c r="I102" s="147">
        <f t="shared" si="0"/>
        <v>0</v>
      </c>
      <c r="J102" s="147">
        <f t="shared" si="0"/>
        <v>0</v>
      </c>
      <c r="K102" s="148">
        <f>K152</f>
        <v>0</v>
      </c>
      <c r="M102" s="144"/>
    </row>
    <row r="103" spans="2:13" s="9" customFormat="1" ht="19.5" customHeight="1">
      <c r="B103" s="144"/>
      <c r="D103" s="145" t="s">
        <v>164</v>
      </c>
      <c r="E103" s="146"/>
      <c r="F103" s="146"/>
      <c r="G103" s="146"/>
      <c r="H103" s="146"/>
      <c r="I103" s="147">
        <f>Q154</f>
        <v>0</v>
      </c>
      <c r="J103" s="147">
        <f>R154</f>
        <v>0</v>
      </c>
      <c r="K103" s="148">
        <f>K154</f>
        <v>0</v>
      </c>
      <c r="M103" s="144"/>
    </row>
    <row r="104" spans="2:13" s="8" customFormat="1" ht="24.75" customHeight="1">
      <c r="B104" s="139"/>
      <c r="D104" s="140" t="s">
        <v>165</v>
      </c>
      <c r="E104" s="141"/>
      <c r="F104" s="141"/>
      <c r="G104" s="141"/>
      <c r="H104" s="141"/>
      <c r="I104" s="142">
        <f>Q156</f>
        <v>0</v>
      </c>
      <c r="J104" s="142">
        <f>R156</f>
        <v>0</v>
      </c>
      <c r="K104" s="143">
        <f>K156</f>
        <v>0</v>
      </c>
      <c r="M104" s="139"/>
    </row>
    <row r="105" spans="2:13" s="9" customFormat="1" ht="19.5" customHeight="1">
      <c r="B105" s="144"/>
      <c r="D105" s="145" t="s">
        <v>273</v>
      </c>
      <c r="E105" s="146"/>
      <c r="F105" s="146"/>
      <c r="G105" s="146"/>
      <c r="H105" s="146"/>
      <c r="I105" s="147">
        <f>Q157</f>
        <v>0</v>
      </c>
      <c r="J105" s="147">
        <f>R157</f>
        <v>0</v>
      </c>
      <c r="K105" s="148">
        <f>K157</f>
        <v>0</v>
      </c>
      <c r="M105" s="144"/>
    </row>
    <row r="106" spans="2:13" s="9" customFormat="1" ht="19.5" customHeight="1">
      <c r="B106" s="144"/>
      <c r="D106" s="145" t="s">
        <v>683</v>
      </c>
      <c r="E106" s="146"/>
      <c r="F106" s="146"/>
      <c r="G106" s="146"/>
      <c r="H106" s="146"/>
      <c r="I106" s="147">
        <f>Q188</f>
        <v>0</v>
      </c>
      <c r="J106" s="147">
        <f>R188</f>
        <v>0</v>
      </c>
      <c r="K106" s="148">
        <f>K188</f>
        <v>0</v>
      </c>
      <c r="M106" s="144"/>
    </row>
    <row r="107" spans="2:13" s="9" customFormat="1" ht="19.5" customHeight="1">
      <c r="B107" s="144"/>
      <c r="D107" s="145" t="s">
        <v>274</v>
      </c>
      <c r="E107" s="146"/>
      <c r="F107" s="146"/>
      <c r="G107" s="146"/>
      <c r="H107" s="146"/>
      <c r="I107" s="147">
        <f>Q196</f>
        <v>0</v>
      </c>
      <c r="J107" s="147">
        <f>R196</f>
        <v>0</v>
      </c>
      <c r="K107" s="148">
        <f>K196</f>
        <v>0</v>
      </c>
      <c r="M107" s="144"/>
    </row>
    <row r="108" spans="2:13" s="9" customFormat="1" ht="19.5" customHeight="1">
      <c r="B108" s="144"/>
      <c r="D108" s="145" t="s">
        <v>600</v>
      </c>
      <c r="E108" s="146"/>
      <c r="F108" s="146"/>
      <c r="G108" s="146"/>
      <c r="H108" s="146"/>
      <c r="I108" s="147">
        <f>Q221</f>
        <v>0</v>
      </c>
      <c r="J108" s="147">
        <f>R221</f>
        <v>0</v>
      </c>
      <c r="K108" s="148">
        <f>K221</f>
        <v>0</v>
      </c>
      <c r="M108" s="144"/>
    </row>
    <row r="109" spans="2:13" s="9" customFormat="1" ht="19.5" customHeight="1">
      <c r="B109" s="144"/>
      <c r="D109" s="145" t="s">
        <v>166</v>
      </c>
      <c r="E109" s="146"/>
      <c r="F109" s="146"/>
      <c r="G109" s="146"/>
      <c r="H109" s="146"/>
      <c r="I109" s="147">
        <f>Q228</f>
        <v>0</v>
      </c>
      <c r="J109" s="147">
        <f>R228</f>
        <v>0</v>
      </c>
      <c r="K109" s="148">
        <f>K228</f>
        <v>0</v>
      </c>
      <c r="M109" s="144"/>
    </row>
    <row r="110" spans="2:13" s="9" customFormat="1" ht="19.5" customHeight="1">
      <c r="B110" s="144"/>
      <c r="D110" s="145" t="s">
        <v>167</v>
      </c>
      <c r="E110" s="146"/>
      <c r="F110" s="146"/>
      <c r="G110" s="146"/>
      <c r="H110" s="146"/>
      <c r="I110" s="147">
        <f>Q243</f>
        <v>0</v>
      </c>
      <c r="J110" s="147">
        <f>R243</f>
        <v>0</v>
      </c>
      <c r="K110" s="148">
        <f>K243</f>
        <v>0</v>
      </c>
      <c r="M110" s="144"/>
    </row>
    <row r="111" spans="2:13" s="9" customFormat="1" ht="19.5" customHeight="1">
      <c r="B111" s="144"/>
      <c r="D111" s="145" t="s">
        <v>168</v>
      </c>
      <c r="E111" s="146"/>
      <c r="F111" s="146"/>
      <c r="G111" s="146"/>
      <c r="H111" s="146"/>
      <c r="I111" s="147">
        <f>Q281</f>
        <v>0</v>
      </c>
      <c r="J111" s="147">
        <f>R281</f>
        <v>0</v>
      </c>
      <c r="K111" s="148">
        <f>K281</f>
        <v>0</v>
      </c>
      <c r="M111" s="144"/>
    </row>
    <row r="112" spans="2:13" s="9" customFormat="1" ht="19.5" customHeight="1">
      <c r="B112" s="144"/>
      <c r="D112" s="145" t="s">
        <v>684</v>
      </c>
      <c r="E112" s="146"/>
      <c r="F112" s="146"/>
      <c r="G112" s="146"/>
      <c r="H112" s="146"/>
      <c r="I112" s="147">
        <f>Q435</f>
        <v>0</v>
      </c>
      <c r="J112" s="147">
        <f>R435</f>
        <v>0</v>
      </c>
      <c r="K112" s="148">
        <f>K435</f>
        <v>0</v>
      </c>
      <c r="M112" s="144"/>
    </row>
    <row r="113" spans="2:13" s="9" customFormat="1" ht="19.5" customHeight="1">
      <c r="B113" s="144"/>
      <c r="D113" s="145" t="s">
        <v>601</v>
      </c>
      <c r="E113" s="146"/>
      <c r="F113" s="146"/>
      <c r="G113" s="146"/>
      <c r="H113" s="146"/>
      <c r="I113" s="147">
        <f>Q438</f>
        <v>0</v>
      </c>
      <c r="J113" s="147">
        <f>R438</f>
        <v>0</v>
      </c>
      <c r="K113" s="148">
        <f>K438</f>
        <v>0</v>
      </c>
      <c r="M113" s="144"/>
    </row>
    <row r="114" spans="2:13" s="9" customFormat="1" ht="19.5" customHeight="1">
      <c r="B114" s="144"/>
      <c r="D114" s="145" t="s">
        <v>275</v>
      </c>
      <c r="E114" s="146"/>
      <c r="F114" s="146"/>
      <c r="G114" s="146"/>
      <c r="H114" s="146"/>
      <c r="I114" s="147">
        <f>Q440</f>
        <v>0</v>
      </c>
      <c r="J114" s="147">
        <f>R440</f>
        <v>0</v>
      </c>
      <c r="K114" s="148">
        <f>K440</f>
        <v>0</v>
      </c>
      <c r="M114" s="144"/>
    </row>
    <row r="115" spans="2:13" s="8" customFormat="1" ht="24.75" customHeight="1">
      <c r="B115" s="139"/>
      <c r="D115" s="140" t="s">
        <v>276</v>
      </c>
      <c r="E115" s="141"/>
      <c r="F115" s="141"/>
      <c r="G115" s="141"/>
      <c r="H115" s="141"/>
      <c r="I115" s="142">
        <f>Q443</f>
        <v>0</v>
      </c>
      <c r="J115" s="142">
        <f>R443</f>
        <v>0</v>
      </c>
      <c r="K115" s="143">
        <f>K443</f>
        <v>0</v>
      </c>
      <c r="M115" s="139"/>
    </row>
    <row r="116" spans="2:13" s="8" customFormat="1" ht="24.75" customHeight="1">
      <c r="B116" s="139"/>
      <c r="D116" s="140" t="s">
        <v>277</v>
      </c>
      <c r="E116" s="141"/>
      <c r="F116" s="141"/>
      <c r="G116" s="141"/>
      <c r="H116" s="141"/>
      <c r="I116" s="142">
        <f>Q445</f>
        <v>0</v>
      </c>
      <c r="J116" s="142">
        <f>R445</f>
        <v>0</v>
      </c>
      <c r="K116" s="143">
        <f>K445</f>
        <v>0</v>
      </c>
      <c r="M116" s="139"/>
    </row>
    <row r="117" spans="2:13" s="1" customFormat="1" ht="21.75" customHeight="1">
      <c r="B117" s="32"/>
      <c r="I117" s="110"/>
      <c r="J117" s="110"/>
      <c r="M117" s="32"/>
    </row>
    <row r="118" spans="2:13" s="1" customFormat="1" ht="6.75" customHeight="1">
      <c r="B118" s="32"/>
      <c r="I118" s="110"/>
      <c r="J118" s="110"/>
      <c r="M118" s="32"/>
    </row>
    <row r="119" spans="2:15" s="1" customFormat="1" ht="29.25" customHeight="1">
      <c r="B119" s="32"/>
      <c r="C119" s="137" t="s">
        <v>169</v>
      </c>
      <c r="I119" s="110"/>
      <c r="J119" s="110"/>
      <c r="K119" s="149">
        <f>ROUND(K120+K121+K122+K123+K124+K125,2)</f>
        <v>0</v>
      </c>
      <c r="M119" s="32"/>
      <c r="O119" s="150" t="s">
        <v>42</v>
      </c>
    </row>
    <row r="120" spans="2:65" s="1" customFormat="1" ht="18" customHeight="1">
      <c r="B120" s="151"/>
      <c r="C120" s="110"/>
      <c r="D120" s="272" t="s">
        <v>170</v>
      </c>
      <c r="E120" s="277"/>
      <c r="F120" s="277"/>
      <c r="G120" s="110"/>
      <c r="H120" s="110"/>
      <c r="I120" s="110"/>
      <c r="J120" s="110"/>
      <c r="K120" s="97">
        <v>0</v>
      </c>
      <c r="L120" s="110"/>
      <c r="M120" s="151"/>
      <c r="N120" s="110"/>
      <c r="O120" s="153" t="s">
        <v>44</v>
      </c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54" t="s">
        <v>171</v>
      </c>
      <c r="AZ120" s="110"/>
      <c r="BA120" s="110"/>
      <c r="BB120" s="110"/>
      <c r="BC120" s="110"/>
      <c r="BD120" s="110"/>
      <c r="BE120" s="155">
        <f aca="true" t="shared" si="1" ref="BE120:BE125">IF(O120="základná",K120,0)</f>
        <v>0</v>
      </c>
      <c r="BF120" s="155">
        <f aca="true" t="shared" si="2" ref="BF120:BF125">IF(O120="znížená",K120,0)</f>
        <v>0</v>
      </c>
      <c r="BG120" s="155">
        <f aca="true" t="shared" si="3" ref="BG120:BG125">IF(O120="zákl. prenesená",K120,0)</f>
        <v>0</v>
      </c>
      <c r="BH120" s="155">
        <f aca="true" t="shared" si="4" ref="BH120:BH125">IF(O120="zníž. prenesená",K120,0)</f>
        <v>0</v>
      </c>
      <c r="BI120" s="155">
        <f aca="true" t="shared" si="5" ref="BI120:BI125">IF(O120="nulová",K120,0)</f>
        <v>0</v>
      </c>
      <c r="BJ120" s="154" t="s">
        <v>92</v>
      </c>
      <c r="BK120" s="110"/>
      <c r="BL120" s="110"/>
      <c r="BM120" s="110"/>
    </row>
    <row r="121" spans="2:65" s="1" customFormat="1" ht="18" customHeight="1">
      <c r="B121" s="151"/>
      <c r="C121" s="110"/>
      <c r="D121" s="272" t="s">
        <v>172</v>
      </c>
      <c r="E121" s="277"/>
      <c r="F121" s="277"/>
      <c r="G121" s="110"/>
      <c r="H121" s="110"/>
      <c r="I121" s="110"/>
      <c r="J121" s="110"/>
      <c r="K121" s="97">
        <v>0</v>
      </c>
      <c r="L121" s="110"/>
      <c r="M121" s="151"/>
      <c r="N121" s="110"/>
      <c r="O121" s="153" t="s">
        <v>44</v>
      </c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54" t="s">
        <v>171</v>
      </c>
      <c r="AZ121" s="110"/>
      <c r="BA121" s="110"/>
      <c r="BB121" s="110"/>
      <c r="BC121" s="110"/>
      <c r="BD121" s="110"/>
      <c r="BE121" s="155">
        <f t="shared" si="1"/>
        <v>0</v>
      </c>
      <c r="BF121" s="155">
        <f t="shared" si="2"/>
        <v>0</v>
      </c>
      <c r="BG121" s="155">
        <f t="shared" si="3"/>
        <v>0</v>
      </c>
      <c r="BH121" s="155">
        <f t="shared" si="4"/>
        <v>0</v>
      </c>
      <c r="BI121" s="155">
        <f t="shared" si="5"/>
        <v>0</v>
      </c>
      <c r="BJ121" s="154" t="s">
        <v>92</v>
      </c>
      <c r="BK121" s="110"/>
      <c r="BL121" s="110"/>
      <c r="BM121" s="110"/>
    </row>
    <row r="122" spans="2:65" s="1" customFormat="1" ht="18" customHeight="1">
      <c r="B122" s="151"/>
      <c r="C122" s="110"/>
      <c r="D122" s="272" t="s">
        <v>173</v>
      </c>
      <c r="E122" s="277"/>
      <c r="F122" s="277"/>
      <c r="G122" s="110"/>
      <c r="H122" s="110"/>
      <c r="I122" s="110"/>
      <c r="J122" s="110"/>
      <c r="K122" s="97">
        <v>0</v>
      </c>
      <c r="L122" s="110"/>
      <c r="M122" s="151"/>
      <c r="N122" s="110"/>
      <c r="O122" s="153" t="s">
        <v>44</v>
      </c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54" t="s">
        <v>171</v>
      </c>
      <c r="AZ122" s="110"/>
      <c r="BA122" s="110"/>
      <c r="BB122" s="110"/>
      <c r="BC122" s="110"/>
      <c r="BD122" s="110"/>
      <c r="BE122" s="155">
        <f t="shared" si="1"/>
        <v>0</v>
      </c>
      <c r="BF122" s="155">
        <f t="shared" si="2"/>
        <v>0</v>
      </c>
      <c r="BG122" s="155">
        <f t="shared" si="3"/>
        <v>0</v>
      </c>
      <c r="BH122" s="155">
        <f t="shared" si="4"/>
        <v>0</v>
      </c>
      <c r="BI122" s="155">
        <f t="shared" si="5"/>
        <v>0</v>
      </c>
      <c r="BJ122" s="154" t="s">
        <v>92</v>
      </c>
      <c r="BK122" s="110"/>
      <c r="BL122" s="110"/>
      <c r="BM122" s="110"/>
    </row>
    <row r="123" spans="2:65" s="1" customFormat="1" ht="18" customHeight="1">
      <c r="B123" s="151"/>
      <c r="C123" s="110"/>
      <c r="D123" s="272" t="s">
        <v>174</v>
      </c>
      <c r="E123" s="277"/>
      <c r="F123" s="277"/>
      <c r="G123" s="110"/>
      <c r="H123" s="110"/>
      <c r="I123" s="110"/>
      <c r="J123" s="110"/>
      <c r="K123" s="97">
        <v>0</v>
      </c>
      <c r="L123" s="110"/>
      <c r="M123" s="151"/>
      <c r="N123" s="110"/>
      <c r="O123" s="153" t="s">
        <v>44</v>
      </c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54" t="s">
        <v>171</v>
      </c>
      <c r="AZ123" s="110"/>
      <c r="BA123" s="110"/>
      <c r="BB123" s="110"/>
      <c r="BC123" s="110"/>
      <c r="BD123" s="110"/>
      <c r="BE123" s="155">
        <f t="shared" si="1"/>
        <v>0</v>
      </c>
      <c r="BF123" s="155">
        <f t="shared" si="2"/>
        <v>0</v>
      </c>
      <c r="BG123" s="155">
        <f t="shared" si="3"/>
        <v>0</v>
      </c>
      <c r="BH123" s="155">
        <f t="shared" si="4"/>
        <v>0</v>
      </c>
      <c r="BI123" s="155">
        <f t="shared" si="5"/>
        <v>0</v>
      </c>
      <c r="BJ123" s="154" t="s">
        <v>92</v>
      </c>
      <c r="BK123" s="110"/>
      <c r="BL123" s="110"/>
      <c r="BM123" s="110"/>
    </row>
    <row r="124" spans="2:65" s="1" customFormat="1" ht="18" customHeight="1">
      <c r="B124" s="151"/>
      <c r="C124" s="110"/>
      <c r="D124" s="272" t="s">
        <v>175</v>
      </c>
      <c r="E124" s="277"/>
      <c r="F124" s="277"/>
      <c r="G124" s="110"/>
      <c r="H124" s="110"/>
      <c r="I124" s="110"/>
      <c r="J124" s="110"/>
      <c r="K124" s="97">
        <v>0</v>
      </c>
      <c r="L124" s="110"/>
      <c r="M124" s="151"/>
      <c r="N124" s="110"/>
      <c r="O124" s="153" t="s">
        <v>44</v>
      </c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54" t="s">
        <v>171</v>
      </c>
      <c r="AZ124" s="110"/>
      <c r="BA124" s="110"/>
      <c r="BB124" s="110"/>
      <c r="BC124" s="110"/>
      <c r="BD124" s="110"/>
      <c r="BE124" s="155">
        <f t="shared" si="1"/>
        <v>0</v>
      </c>
      <c r="BF124" s="155">
        <f t="shared" si="2"/>
        <v>0</v>
      </c>
      <c r="BG124" s="155">
        <f t="shared" si="3"/>
        <v>0</v>
      </c>
      <c r="BH124" s="155">
        <f t="shared" si="4"/>
        <v>0</v>
      </c>
      <c r="BI124" s="155">
        <f t="shared" si="5"/>
        <v>0</v>
      </c>
      <c r="BJ124" s="154" t="s">
        <v>92</v>
      </c>
      <c r="BK124" s="110"/>
      <c r="BL124" s="110"/>
      <c r="BM124" s="110"/>
    </row>
    <row r="125" spans="2:65" s="1" customFormat="1" ht="18" customHeight="1">
      <c r="B125" s="151"/>
      <c r="C125" s="110"/>
      <c r="D125" s="152" t="s">
        <v>176</v>
      </c>
      <c r="E125" s="110"/>
      <c r="F125" s="110"/>
      <c r="G125" s="110"/>
      <c r="H125" s="110"/>
      <c r="I125" s="110"/>
      <c r="J125" s="110"/>
      <c r="K125" s="97">
        <f>ROUND(K34*T125,2)</f>
        <v>0</v>
      </c>
      <c r="L125" s="110"/>
      <c r="M125" s="151"/>
      <c r="N125" s="110"/>
      <c r="O125" s="153" t="s">
        <v>44</v>
      </c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54" t="s">
        <v>177</v>
      </c>
      <c r="AZ125" s="110"/>
      <c r="BA125" s="110"/>
      <c r="BB125" s="110"/>
      <c r="BC125" s="110"/>
      <c r="BD125" s="110"/>
      <c r="BE125" s="155">
        <f t="shared" si="1"/>
        <v>0</v>
      </c>
      <c r="BF125" s="155">
        <f t="shared" si="2"/>
        <v>0</v>
      </c>
      <c r="BG125" s="155">
        <f t="shared" si="3"/>
        <v>0</v>
      </c>
      <c r="BH125" s="155">
        <f t="shared" si="4"/>
        <v>0</v>
      </c>
      <c r="BI125" s="155">
        <f t="shared" si="5"/>
        <v>0</v>
      </c>
      <c r="BJ125" s="154" t="s">
        <v>92</v>
      </c>
      <c r="BK125" s="110"/>
      <c r="BL125" s="110"/>
      <c r="BM125" s="110"/>
    </row>
    <row r="126" spans="2:13" s="1" customFormat="1" ht="11.25">
      <c r="B126" s="32"/>
      <c r="I126" s="110"/>
      <c r="J126" s="110"/>
      <c r="M126" s="32"/>
    </row>
    <row r="127" spans="2:13" s="1" customFormat="1" ht="29.25" customHeight="1">
      <c r="B127" s="32"/>
      <c r="C127" s="103" t="s">
        <v>147</v>
      </c>
      <c r="D127" s="104"/>
      <c r="E127" s="104"/>
      <c r="F127" s="104"/>
      <c r="G127" s="104"/>
      <c r="H127" s="104"/>
      <c r="I127" s="156"/>
      <c r="J127" s="156"/>
      <c r="K127" s="105">
        <f>ROUND(K100+K119,2)</f>
        <v>0</v>
      </c>
      <c r="L127" s="104"/>
      <c r="M127" s="32"/>
    </row>
    <row r="128" spans="2:13" s="1" customFormat="1" ht="6.75" customHeight="1">
      <c r="B128" s="44"/>
      <c r="C128" s="45"/>
      <c r="D128" s="45"/>
      <c r="E128" s="45"/>
      <c r="F128" s="45"/>
      <c r="G128" s="45"/>
      <c r="H128" s="45"/>
      <c r="I128" s="131"/>
      <c r="J128" s="131"/>
      <c r="K128" s="45"/>
      <c r="L128" s="45"/>
      <c r="M128" s="32"/>
    </row>
    <row r="132" spans="2:13" s="1" customFormat="1" ht="6.75" customHeight="1">
      <c r="B132" s="46"/>
      <c r="C132" s="47"/>
      <c r="D132" s="47"/>
      <c r="E132" s="47"/>
      <c r="F132" s="47"/>
      <c r="G132" s="47"/>
      <c r="H132" s="47"/>
      <c r="I132" s="132"/>
      <c r="J132" s="132"/>
      <c r="K132" s="47"/>
      <c r="L132" s="47"/>
      <c r="M132" s="32"/>
    </row>
    <row r="133" spans="2:13" s="1" customFormat="1" ht="24.75" customHeight="1">
      <c r="B133" s="32"/>
      <c r="C133" s="19" t="s">
        <v>178</v>
      </c>
      <c r="I133" s="110"/>
      <c r="J133" s="110"/>
      <c r="M133" s="32"/>
    </row>
    <row r="134" spans="2:13" s="1" customFormat="1" ht="6.75" customHeight="1">
      <c r="B134" s="32"/>
      <c r="I134" s="110"/>
      <c r="J134" s="110"/>
      <c r="M134" s="32"/>
    </row>
    <row r="135" spans="2:13" s="1" customFormat="1" ht="12" customHeight="1">
      <c r="B135" s="32"/>
      <c r="C135" s="25" t="s">
        <v>15</v>
      </c>
      <c r="I135" s="110"/>
      <c r="J135" s="110"/>
      <c r="M135" s="32"/>
    </row>
    <row r="136" spans="2:13" s="1" customFormat="1" ht="16.5" customHeight="1">
      <c r="B136" s="32"/>
      <c r="E136" s="278" t="str">
        <f>E7</f>
        <v>Obchodná akadémia R. Sobota – rekonštrukcia vykurovacieho systému</v>
      </c>
      <c r="F136" s="279"/>
      <c r="G136" s="279"/>
      <c r="H136" s="279"/>
      <c r="I136" s="110"/>
      <c r="J136" s="110"/>
      <c r="M136" s="32"/>
    </row>
    <row r="137" spans="2:13" ht="12" customHeight="1">
      <c r="B137" s="18"/>
      <c r="C137" s="25" t="s">
        <v>149</v>
      </c>
      <c r="M137" s="18"/>
    </row>
    <row r="138" spans="2:13" ht="25.5" customHeight="1">
      <c r="B138" s="18"/>
      <c r="E138" s="278" t="s">
        <v>597</v>
      </c>
      <c r="F138" s="243"/>
      <c r="G138" s="243"/>
      <c r="H138" s="243"/>
      <c r="M138" s="18"/>
    </row>
    <row r="139" spans="2:13" ht="12" customHeight="1">
      <c r="B139" s="18"/>
      <c r="C139" s="25" t="s">
        <v>151</v>
      </c>
      <c r="M139" s="18"/>
    </row>
    <row r="140" spans="2:13" s="1" customFormat="1" ht="16.5" customHeight="1">
      <c r="B140" s="32"/>
      <c r="E140" s="280" t="s">
        <v>598</v>
      </c>
      <c r="F140" s="281"/>
      <c r="G140" s="281"/>
      <c r="H140" s="281"/>
      <c r="I140" s="110"/>
      <c r="J140" s="110"/>
      <c r="M140" s="32"/>
    </row>
    <row r="141" spans="2:13" s="1" customFormat="1" ht="12" customHeight="1">
      <c r="B141" s="32"/>
      <c r="C141" s="25" t="s">
        <v>153</v>
      </c>
      <c r="I141" s="110"/>
      <c r="J141" s="110"/>
      <c r="M141" s="32"/>
    </row>
    <row r="142" spans="2:13" s="1" customFormat="1" ht="16.5" customHeight="1">
      <c r="B142" s="32"/>
      <c r="E142" s="239" t="str">
        <f>E13</f>
        <v>01.2 - UK Montáž-II. etapa</v>
      </c>
      <c r="F142" s="281"/>
      <c r="G142" s="281"/>
      <c r="H142" s="281"/>
      <c r="I142" s="110"/>
      <c r="J142" s="110"/>
      <c r="M142" s="32"/>
    </row>
    <row r="143" spans="2:13" s="1" customFormat="1" ht="6.75" customHeight="1">
      <c r="B143" s="32"/>
      <c r="I143" s="110"/>
      <c r="J143" s="110"/>
      <c r="M143" s="32"/>
    </row>
    <row r="144" spans="2:13" s="1" customFormat="1" ht="12" customHeight="1">
      <c r="B144" s="32"/>
      <c r="C144" s="25" t="s">
        <v>19</v>
      </c>
      <c r="F144" s="23" t="str">
        <f>F16</f>
        <v>R. Sobota</v>
      </c>
      <c r="I144" s="111" t="s">
        <v>21</v>
      </c>
      <c r="J144" s="113" t="str">
        <f>IF(J16="","",J16)</f>
        <v>29. 11. 2018</v>
      </c>
      <c r="M144" s="32"/>
    </row>
    <row r="145" spans="2:13" s="1" customFormat="1" ht="6.75" customHeight="1">
      <c r="B145" s="32"/>
      <c r="I145" s="110"/>
      <c r="J145" s="110"/>
      <c r="M145" s="32"/>
    </row>
    <row r="146" spans="2:13" s="1" customFormat="1" ht="42.75" customHeight="1">
      <c r="B146" s="32"/>
      <c r="C146" s="25" t="s">
        <v>23</v>
      </c>
      <c r="F146" s="23" t="str">
        <f>E19</f>
        <v> </v>
      </c>
      <c r="I146" s="111" t="s">
        <v>29</v>
      </c>
      <c r="J146" s="133" t="str">
        <f>E25</f>
        <v>Ján Cirák, Gemerterm-projekcia s.r.o.</v>
      </c>
      <c r="M146" s="32"/>
    </row>
    <row r="147" spans="2:13" s="1" customFormat="1" ht="15" customHeight="1">
      <c r="B147" s="32"/>
      <c r="C147" s="25" t="s">
        <v>27</v>
      </c>
      <c r="F147" s="23" t="str">
        <f>IF(E22="","",E22)</f>
        <v>Vyplň údaj</v>
      </c>
      <c r="I147" s="111" t="s">
        <v>32</v>
      </c>
      <c r="J147" s="133" t="str">
        <f>E28</f>
        <v> </v>
      </c>
      <c r="M147" s="32"/>
    </row>
    <row r="148" spans="2:13" s="1" customFormat="1" ht="9.75" customHeight="1">
      <c r="B148" s="32"/>
      <c r="I148" s="110"/>
      <c r="J148" s="110"/>
      <c r="M148" s="32"/>
    </row>
    <row r="149" spans="2:24" s="10" customFormat="1" ht="29.25" customHeight="1">
      <c r="B149" s="157"/>
      <c r="C149" s="158" t="s">
        <v>179</v>
      </c>
      <c r="D149" s="159" t="s">
        <v>63</v>
      </c>
      <c r="E149" s="159" t="s">
        <v>59</v>
      </c>
      <c r="F149" s="159" t="s">
        <v>60</v>
      </c>
      <c r="G149" s="159" t="s">
        <v>180</v>
      </c>
      <c r="H149" s="159" t="s">
        <v>181</v>
      </c>
      <c r="I149" s="160" t="s">
        <v>182</v>
      </c>
      <c r="J149" s="160" t="s">
        <v>183</v>
      </c>
      <c r="K149" s="161" t="s">
        <v>160</v>
      </c>
      <c r="L149" s="162" t="s">
        <v>184</v>
      </c>
      <c r="M149" s="157"/>
      <c r="N149" s="58" t="s">
        <v>1</v>
      </c>
      <c r="O149" s="59" t="s">
        <v>42</v>
      </c>
      <c r="P149" s="59" t="s">
        <v>185</v>
      </c>
      <c r="Q149" s="59" t="s">
        <v>186</v>
      </c>
      <c r="R149" s="59" t="s">
        <v>187</v>
      </c>
      <c r="S149" s="59" t="s">
        <v>188</v>
      </c>
      <c r="T149" s="59" t="s">
        <v>189</v>
      </c>
      <c r="U149" s="59" t="s">
        <v>190</v>
      </c>
      <c r="V149" s="59" t="s">
        <v>191</v>
      </c>
      <c r="W149" s="59" t="s">
        <v>192</v>
      </c>
      <c r="X149" s="60" t="s">
        <v>193</v>
      </c>
    </row>
    <row r="150" spans="2:63" s="1" customFormat="1" ht="22.5" customHeight="1">
      <c r="B150" s="32"/>
      <c r="C150" s="63" t="s">
        <v>155</v>
      </c>
      <c r="I150" s="110"/>
      <c r="J150" s="110"/>
      <c r="K150" s="163">
        <f>BK150</f>
        <v>0</v>
      </c>
      <c r="M150" s="32"/>
      <c r="N150" s="61"/>
      <c r="O150" s="52"/>
      <c r="P150" s="52"/>
      <c r="Q150" s="164">
        <f>Q151+Q156+Q443+Q445</f>
        <v>0</v>
      </c>
      <c r="R150" s="164">
        <f>R151+R156+R443+R445</f>
        <v>0</v>
      </c>
      <c r="S150" s="52"/>
      <c r="T150" s="165">
        <f>T151+T156+T443+T445</f>
        <v>0</v>
      </c>
      <c r="U150" s="52"/>
      <c r="V150" s="165">
        <f>V151+V156+V443+V445</f>
        <v>20.949696159999995</v>
      </c>
      <c r="W150" s="52"/>
      <c r="X150" s="166">
        <f>X151+X156+X443+X445</f>
        <v>0.010400000000000001</v>
      </c>
      <c r="AT150" s="15" t="s">
        <v>79</v>
      </c>
      <c r="AU150" s="15" t="s">
        <v>162</v>
      </c>
      <c r="BK150" s="167">
        <f>BK151+BK156+BK443+BK445</f>
        <v>0</v>
      </c>
    </row>
    <row r="151" spans="2:63" s="11" customFormat="1" ht="25.5" customHeight="1">
      <c r="B151" s="168"/>
      <c r="D151" s="169" t="s">
        <v>79</v>
      </c>
      <c r="E151" s="170" t="s">
        <v>194</v>
      </c>
      <c r="F151" s="170" t="s">
        <v>195</v>
      </c>
      <c r="I151" s="171"/>
      <c r="J151" s="171"/>
      <c r="K151" s="172">
        <f>BK151</f>
        <v>0</v>
      </c>
      <c r="M151" s="168"/>
      <c r="N151" s="173"/>
      <c r="O151" s="174"/>
      <c r="P151" s="174"/>
      <c r="Q151" s="175">
        <f>Q152+Q154</f>
        <v>0</v>
      </c>
      <c r="R151" s="175">
        <f>R152+R154</f>
        <v>0</v>
      </c>
      <c r="S151" s="174"/>
      <c r="T151" s="176">
        <f>T152+T154</f>
        <v>0</v>
      </c>
      <c r="U151" s="174"/>
      <c r="V151" s="176">
        <f>V152+V154</f>
        <v>2.275</v>
      </c>
      <c r="W151" s="174"/>
      <c r="X151" s="177">
        <f>X152+X154</f>
        <v>0.010400000000000001</v>
      </c>
      <c r="AR151" s="169" t="s">
        <v>87</v>
      </c>
      <c r="AT151" s="178" t="s">
        <v>79</v>
      </c>
      <c r="AU151" s="178" t="s">
        <v>80</v>
      </c>
      <c r="AY151" s="169" t="s">
        <v>196</v>
      </c>
      <c r="BK151" s="179">
        <f>BK152+BK154</f>
        <v>0</v>
      </c>
    </row>
    <row r="152" spans="2:63" s="11" customFormat="1" ht="22.5" customHeight="1">
      <c r="B152" s="168"/>
      <c r="D152" s="169" t="s">
        <v>79</v>
      </c>
      <c r="E152" s="180" t="s">
        <v>228</v>
      </c>
      <c r="F152" s="180" t="s">
        <v>278</v>
      </c>
      <c r="I152" s="171"/>
      <c r="J152" s="171"/>
      <c r="K152" s="181">
        <f>BK152</f>
        <v>0</v>
      </c>
      <c r="M152" s="168"/>
      <c r="N152" s="173"/>
      <c r="O152" s="174"/>
      <c r="P152" s="174"/>
      <c r="Q152" s="175">
        <f>Q153</f>
        <v>0</v>
      </c>
      <c r="R152" s="175">
        <f>R153</f>
        <v>0</v>
      </c>
      <c r="S152" s="174"/>
      <c r="T152" s="176">
        <f>T153</f>
        <v>0</v>
      </c>
      <c r="U152" s="174"/>
      <c r="V152" s="176">
        <f>V153</f>
        <v>2.2698</v>
      </c>
      <c r="W152" s="174"/>
      <c r="X152" s="177">
        <f>X153</f>
        <v>0</v>
      </c>
      <c r="AR152" s="169" t="s">
        <v>87</v>
      </c>
      <c r="AT152" s="178" t="s">
        <v>79</v>
      </c>
      <c r="AU152" s="178" t="s">
        <v>87</v>
      </c>
      <c r="AY152" s="169" t="s">
        <v>196</v>
      </c>
      <c r="BK152" s="179">
        <f>BK153</f>
        <v>0</v>
      </c>
    </row>
    <row r="153" spans="2:65" s="1" customFormat="1" ht="24" customHeight="1">
      <c r="B153" s="151"/>
      <c r="C153" s="182" t="s">
        <v>87</v>
      </c>
      <c r="D153" s="182" t="s">
        <v>199</v>
      </c>
      <c r="E153" s="183" t="s">
        <v>279</v>
      </c>
      <c r="F153" s="184" t="s">
        <v>280</v>
      </c>
      <c r="G153" s="185" t="s">
        <v>248</v>
      </c>
      <c r="H153" s="186">
        <v>260</v>
      </c>
      <c r="I153" s="187"/>
      <c r="J153" s="187"/>
      <c r="K153" s="186">
        <f>ROUND(P153*H153,3)</f>
        <v>0</v>
      </c>
      <c r="L153" s="184" t="s">
        <v>249</v>
      </c>
      <c r="M153" s="32"/>
      <c r="N153" s="188" t="s">
        <v>1</v>
      </c>
      <c r="O153" s="189" t="s">
        <v>44</v>
      </c>
      <c r="P153" s="190">
        <f>I153+J153</f>
        <v>0</v>
      </c>
      <c r="Q153" s="190">
        <f>ROUND(I153*H153,3)</f>
        <v>0</v>
      </c>
      <c r="R153" s="190">
        <f>ROUND(J153*H153,3)</f>
        <v>0</v>
      </c>
      <c r="S153" s="54"/>
      <c r="T153" s="191">
        <f>S153*H153</f>
        <v>0</v>
      </c>
      <c r="U153" s="191">
        <v>0.00873</v>
      </c>
      <c r="V153" s="191">
        <f>U153*H153</f>
        <v>2.2698</v>
      </c>
      <c r="W153" s="191">
        <v>0</v>
      </c>
      <c r="X153" s="192">
        <f>W153*H153</f>
        <v>0</v>
      </c>
      <c r="AR153" s="193" t="s">
        <v>203</v>
      </c>
      <c r="AT153" s="193" t="s">
        <v>199</v>
      </c>
      <c r="AU153" s="193" t="s">
        <v>92</v>
      </c>
      <c r="AY153" s="15" t="s">
        <v>196</v>
      </c>
      <c r="BE153" s="100">
        <f>IF(O153="základná",K153,0)</f>
        <v>0</v>
      </c>
      <c r="BF153" s="100">
        <f>IF(O153="znížená",K153,0)</f>
        <v>0</v>
      </c>
      <c r="BG153" s="100">
        <f>IF(O153="zákl. prenesená",K153,0)</f>
        <v>0</v>
      </c>
      <c r="BH153" s="100">
        <f>IF(O153="zníž. prenesená",K153,0)</f>
        <v>0</v>
      </c>
      <c r="BI153" s="100">
        <f>IF(O153="nulová",K153,0)</f>
        <v>0</v>
      </c>
      <c r="BJ153" s="15" t="s">
        <v>92</v>
      </c>
      <c r="BK153" s="194">
        <f>ROUND(P153*H153,3)</f>
        <v>0</v>
      </c>
      <c r="BL153" s="15" t="s">
        <v>203</v>
      </c>
      <c r="BM153" s="193" t="s">
        <v>685</v>
      </c>
    </row>
    <row r="154" spans="2:63" s="11" customFormat="1" ht="22.5" customHeight="1">
      <c r="B154" s="168"/>
      <c r="D154" s="169" t="s">
        <v>79</v>
      </c>
      <c r="E154" s="180" t="s">
        <v>197</v>
      </c>
      <c r="F154" s="180" t="s">
        <v>198</v>
      </c>
      <c r="I154" s="171"/>
      <c r="J154" s="171"/>
      <c r="K154" s="181">
        <f>BK154</f>
        <v>0</v>
      </c>
      <c r="M154" s="168"/>
      <c r="N154" s="173"/>
      <c r="O154" s="174"/>
      <c r="P154" s="174"/>
      <c r="Q154" s="175">
        <f>Q155</f>
        <v>0</v>
      </c>
      <c r="R154" s="175">
        <f>R155</f>
        <v>0</v>
      </c>
      <c r="S154" s="174"/>
      <c r="T154" s="176">
        <f>T155</f>
        <v>0</v>
      </c>
      <c r="U154" s="174"/>
      <c r="V154" s="176">
        <f>V155</f>
        <v>0.005200000000000001</v>
      </c>
      <c r="W154" s="174"/>
      <c r="X154" s="177">
        <f>X155</f>
        <v>0.010400000000000001</v>
      </c>
      <c r="AR154" s="169" t="s">
        <v>87</v>
      </c>
      <c r="AT154" s="178" t="s">
        <v>79</v>
      </c>
      <c r="AU154" s="178" t="s">
        <v>87</v>
      </c>
      <c r="AY154" s="169" t="s">
        <v>196</v>
      </c>
      <c r="BK154" s="179">
        <f>BK155</f>
        <v>0</v>
      </c>
    </row>
    <row r="155" spans="2:65" s="1" customFormat="1" ht="24" customHeight="1">
      <c r="B155" s="151"/>
      <c r="C155" s="182" t="s">
        <v>92</v>
      </c>
      <c r="D155" s="182" t="s">
        <v>199</v>
      </c>
      <c r="E155" s="183" t="s">
        <v>282</v>
      </c>
      <c r="F155" s="184" t="s">
        <v>283</v>
      </c>
      <c r="G155" s="185" t="s">
        <v>248</v>
      </c>
      <c r="H155" s="186">
        <v>520</v>
      </c>
      <c r="I155" s="187"/>
      <c r="J155" s="187"/>
      <c r="K155" s="186">
        <f>ROUND(P155*H155,3)</f>
        <v>0</v>
      </c>
      <c r="L155" s="184" t="s">
        <v>1</v>
      </c>
      <c r="M155" s="32"/>
      <c r="N155" s="188" t="s">
        <v>1</v>
      </c>
      <c r="O155" s="189" t="s">
        <v>44</v>
      </c>
      <c r="P155" s="190">
        <f>I155+J155</f>
        <v>0</v>
      </c>
      <c r="Q155" s="190">
        <f>ROUND(I155*H155,3)</f>
        <v>0</v>
      </c>
      <c r="R155" s="190">
        <f>ROUND(J155*H155,3)</f>
        <v>0</v>
      </c>
      <c r="S155" s="54"/>
      <c r="T155" s="191">
        <f>S155*H155</f>
        <v>0</v>
      </c>
      <c r="U155" s="191">
        <v>1E-05</v>
      </c>
      <c r="V155" s="191">
        <f>U155*H155</f>
        <v>0.005200000000000001</v>
      </c>
      <c r="W155" s="191">
        <v>2E-05</v>
      </c>
      <c r="X155" s="192">
        <f>W155*H155</f>
        <v>0.010400000000000001</v>
      </c>
      <c r="AR155" s="193" t="s">
        <v>203</v>
      </c>
      <c r="AT155" s="193" t="s">
        <v>199</v>
      </c>
      <c r="AU155" s="193" t="s">
        <v>92</v>
      </c>
      <c r="AY155" s="15" t="s">
        <v>196</v>
      </c>
      <c r="BE155" s="100">
        <f>IF(O155="základná",K155,0)</f>
        <v>0</v>
      </c>
      <c r="BF155" s="100">
        <f>IF(O155="znížená",K155,0)</f>
        <v>0</v>
      </c>
      <c r="BG155" s="100">
        <f>IF(O155="zákl. prenesená",K155,0)</f>
        <v>0</v>
      </c>
      <c r="BH155" s="100">
        <f>IF(O155="zníž. prenesená",K155,0)</f>
        <v>0</v>
      </c>
      <c r="BI155" s="100">
        <f>IF(O155="nulová",K155,0)</f>
        <v>0</v>
      </c>
      <c r="BJ155" s="15" t="s">
        <v>92</v>
      </c>
      <c r="BK155" s="194">
        <f>ROUND(P155*H155,3)</f>
        <v>0</v>
      </c>
      <c r="BL155" s="15" t="s">
        <v>203</v>
      </c>
      <c r="BM155" s="193" t="s">
        <v>686</v>
      </c>
    </row>
    <row r="156" spans="2:63" s="11" customFormat="1" ht="25.5" customHeight="1">
      <c r="B156" s="168"/>
      <c r="D156" s="169" t="s">
        <v>79</v>
      </c>
      <c r="E156" s="170" t="s">
        <v>218</v>
      </c>
      <c r="F156" s="170" t="s">
        <v>219</v>
      </c>
      <c r="I156" s="171"/>
      <c r="J156" s="171"/>
      <c r="K156" s="172">
        <f>BK156</f>
        <v>0</v>
      </c>
      <c r="M156" s="168"/>
      <c r="N156" s="173"/>
      <c r="O156" s="174"/>
      <c r="P156" s="174"/>
      <c r="Q156" s="175">
        <f>Q157+Q188+Q196+Q221+Q228+Q243+Q281+Q435+Q438+Q440</f>
        <v>0</v>
      </c>
      <c r="R156" s="175">
        <f>R157+R188+R196+R221+R228+R243+R281+R435+R438+R440</f>
        <v>0</v>
      </c>
      <c r="S156" s="174"/>
      <c r="T156" s="176">
        <f>T157+T188+T196+T221+T228+T243+T281+T435+T438+T440</f>
        <v>0</v>
      </c>
      <c r="U156" s="174"/>
      <c r="V156" s="176">
        <f>V157+V188+V196+V221+V228+V243+V281+V435+V438+V440</f>
        <v>18.674696159999996</v>
      </c>
      <c r="W156" s="174"/>
      <c r="X156" s="177">
        <f>X157+X188+X196+X221+X228+X243+X281+X435+X438+X440</f>
        <v>0</v>
      </c>
      <c r="AR156" s="169" t="s">
        <v>92</v>
      </c>
      <c r="AT156" s="178" t="s">
        <v>79</v>
      </c>
      <c r="AU156" s="178" t="s">
        <v>80</v>
      </c>
      <c r="AY156" s="169" t="s">
        <v>196</v>
      </c>
      <c r="BK156" s="179">
        <f>BK157+BK188+BK196+BK221+BK228+BK243+BK281+BK435+BK438+BK440</f>
        <v>0</v>
      </c>
    </row>
    <row r="157" spans="2:63" s="11" customFormat="1" ht="22.5" customHeight="1">
      <c r="B157" s="168"/>
      <c r="D157" s="169" t="s">
        <v>79</v>
      </c>
      <c r="E157" s="180" t="s">
        <v>285</v>
      </c>
      <c r="F157" s="180" t="s">
        <v>286</v>
      </c>
      <c r="I157" s="171"/>
      <c r="J157" s="171"/>
      <c r="K157" s="181">
        <f>BK157</f>
        <v>0</v>
      </c>
      <c r="M157" s="168"/>
      <c r="N157" s="173"/>
      <c r="O157" s="174"/>
      <c r="P157" s="174"/>
      <c r="Q157" s="175">
        <f>SUM(Q158:Q187)</f>
        <v>0</v>
      </c>
      <c r="R157" s="175">
        <f>SUM(R158:R187)</f>
        <v>0</v>
      </c>
      <c r="S157" s="174"/>
      <c r="T157" s="176">
        <f>SUM(T158:T187)</f>
        <v>0</v>
      </c>
      <c r="U157" s="174"/>
      <c r="V157" s="176">
        <f>SUM(V158:V187)</f>
        <v>0.39552816</v>
      </c>
      <c r="W157" s="174"/>
      <c r="X157" s="177">
        <f>SUM(X158:X187)</f>
        <v>0</v>
      </c>
      <c r="AR157" s="169" t="s">
        <v>92</v>
      </c>
      <c r="AT157" s="178" t="s">
        <v>79</v>
      </c>
      <c r="AU157" s="178" t="s">
        <v>87</v>
      </c>
      <c r="AY157" s="169" t="s">
        <v>196</v>
      </c>
      <c r="BK157" s="179">
        <f>SUM(BK158:BK187)</f>
        <v>0</v>
      </c>
    </row>
    <row r="158" spans="2:65" s="1" customFormat="1" ht="24" customHeight="1">
      <c r="B158" s="151"/>
      <c r="C158" s="182" t="s">
        <v>97</v>
      </c>
      <c r="D158" s="182" t="s">
        <v>199</v>
      </c>
      <c r="E158" s="183" t="s">
        <v>287</v>
      </c>
      <c r="F158" s="184" t="s">
        <v>288</v>
      </c>
      <c r="G158" s="185" t="s">
        <v>225</v>
      </c>
      <c r="H158" s="186">
        <v>437.8</v>
      </c>
      <c r="I158" s="187"/>
      <c r="J158" s="187"/>
      <c r="K158" s="186">
        <f>ROUND(P158*H158,3)</f>
        <v>0</v>
      </c>
      <c r="L158" s="184" t="s">
        <v>249</v>
      </c>
      <c r="M158" s="32"/>
      <c r="N158" s="188" t="s">
        <v>1</v>
      </c>
      <c r="O158" s="189" t="s">
        <v>44</v>
      </c>
      <c r="P158" s="190">
        <f>I158+J158</f>
        <v>0</v>
      </c>
      <c r="Q158" s="190">
        <f>ROUND(I158*H158,3)</f>
        <v>0</v>
      </c>
      <c r="R158" s="190">
        <f>ROUND(J158*H158,3)</f>
        <v>0</v>
      </c>
      <c r="S158" s="54"/>
      <c r="T158" s="191">
        <f>S158*H158</f>
        <v>0</v>
      </c>
      <c r="U158" s="191">
        <v>2E-05</v>
      </c>
      <c r="V158" s="191">
        <f>U158*H158</f>
        <v>0.008756000000000002</v>
      </c>
      <c r="W158" s="191">
        <v>0</v>
      </c>
      <c r="X158" s="192">
        <f>W158*H158</f>
        <v>0</v>
      </c>
      <c r="AR158" s="193" t="s">
        <v>226</v>
      </c>
      <c r="AT158" s="193" t="s">
        <v>199</v>
      </c>
      <c r="AU158" s="193" t="s">
        <v>92</v>
      </c>
      <c r="AY158" s="15" t="s">
        <v>196</v>
      </c>
      <c r="BE158" s="100">
        <f>IF(O158="základná",K158,0)</f>
        <v>0</v>
      </c>
      <c r="BF158" s="100">
        <f>IF(O158="znížená",K158,0)</f>
        <v>0</v>
      </c>
      <c r="BG158" s="100">
        <f>IF(O158="zákl. prenesená",K158,0)</f>
        <v>0</v>
      </c>
      <c r="BH158" s="100">
        <f>IF(O158="zníž. prenesená",K158,0)</f>
        <v>0</v>
      </c>
      <c r="BI158" s="100">
        <f>IF(O158="nulová",K158,0)</f>
        <v>0</v>
      </c>
      <c r="BJ158" s="15" t="s">
        <v>92</v>
      </c>
      <c r="BK158" s="194">
        <f>ROUND(P158*H158,3)</f>
        <v>0</v>
      </c>
      <c r="BL158" s="15" t="s">
        <v>226</v>
      </c>
      <c r="BM158" s="193" t="s">
        <v>687</v>
      </c>
    </row>
    <row r="159" spans="2:51" s="12" customFormat="1" ht="11.25">
      <c r="B159" s="195"/>
      <c r="D159" s="196" t="s">
        <v>208</v>
      </c>
      <c r="E159" s="203" t="s">
        <v>1</v>
      </c>
      <c r="F159" s="197" t="s">
        <v>688</v>
      </c>
      <c r="H159" s="198">
        <v>437.8</v>
      </c>
      <c r="I159" s="199"/>
      <c r="J159" s="199"/>
      <c r="M159" s="195"/>
      <c r="N159" s="200"/>
      <c r="O159" s="201"/>
      <c r="P159" s="201"/>
      <c r="Q159" s="201"/>
      <c r="R159" s="201"/>
      <c r="S159" s="201"/>
      <c r="T159" s="201"/>
      <c r="U159" s="201"/>
      <c r="V159" s="201"/>
      <c r="W159" s="201"/>
      <c r="X159" s="202"/>
      <c r="AT159" s="203" t="s">
        <v>208</v>
      </c>
      <c r="AU159" s="203" t="s">
        <v>92</v>
      </c>
      <c r="AV159" s="12" t="s">
        <v>92</v>
      </c>
      <c r="AW159" s="12" t="s">
        <v>4</v>
      </c>
      <c r="AX159" s="12" t="s">
        <v>87</v>
      </c>
      <c r="AY159" s="203" t="s">
        <v>196</v>
      </c>
    </row>
    <row r="160" spans="2:65" s="1" customFormat="1" ht="24" customHeight="1">
      <c r="B160" s="151"/>
      <c r="C160" s="210" t="s">
        <v>203</v>
      </c>
      <c r="D160" s="210" t="s">
        <v>291</v>
      </c>
      <c r="E160" s="211" t="s">
        <v>292</v>
      </c>
      <c r="F160" s="212" t="s">
        <v>293</v>
      </c>
      <c r="G160" s="213" t="s">
        <v>225</v>
      </c>
      <c r="H160" s="214">
        <v>446.556</v>
      </c>
      <c r="I160" s="215"/>
      <c r="J160" s="216"/>
      <c r="K160" s="214">
        <f>ROUND(P160*H160,3)</f>
        <v>0</v>
      </c>
      <c r="L160" s="212" t="s">
        <v>249</v>
      </c>
      <c r="M160" s="217"/>
      <c r="N160" s="218" t="s">
        <v>1</v>
      </c>
      <c r="O160" s="189" t="s">
        <v>44</v>
      </c>
      <c r="P160" s="190">
        <f>I160+J160</f>
        <v>0</v>
      </c>
      <c r="Q160" s="190">
        <f>ROUND(I160*H160,3)</f>
        <v>0</v>
      </c>
      <c r="R160" s="190">
        <f>ROUND(J160*H160,3)</f>
        <v>0</v>
      </c>
      <c r="S160" s="54"/>
      <c r="T160" s="191">
        <f>S160*H160</f>
        <v>0</v>
      </c>
      <c r="U160" s="191">
        <v>2E-05</v>
      </c>
      <c r="V160" s="191">
        <f>U160*H160</f>
        <v>0.00893112</v>
      </c>
      <c r="W160" s="191">
        <v>0</v>
      </c>
      <c r="X160" s="192">
        <f>W160*H160</f>
        <v>0</v>
      </c>
      <c r="AR160" s="193" t="s">
        <v>294</v>
      </c>
      <c r="AT160" s="193" t="s">
        <v>291</v>
      </c>
      <c r="AU160" s="193" t="s">
        <v>92</v>
      </c>
      <c r="AY160" s="15" t="s">
        <v>196</v>
      </c>
      <c r="BE160" s="100">
        <f>IF(O160="základná",K160,0)</f>
        <v>0</v>
      </c>
      <c r="BF160" s="100">
        <f>IF(O160="znížená",K160,0)</f>
        <v>0</v>
      </c>
      <c r="BG160" s="100">
        <f>IF(O160="zákl. prenesená",K160,0)</f>
        <v>0</v>
      </c>
      <c r="BH160" s="100">
        <f>IF(O160="zníž. prenesená",K160,0)</f>
        <v>0</v>
      </c>
      <c r="BI160" s="100">
        <f>IF(O160="nulová",K160,0)</f>
        <v>0</v>
      </c>
      <c r="BJ160" s="15" t="s">
        <v>92</v>
      </c>
      <c r="BK160" s="194">
        <f>ROUND(P160*H160,3)</f>
        <v>0</v>
      </c>
      <c r="BL160" s="15" t="s">
        <v>226</v>
      </c>
      <c r="BM160" s="193" t="s">
        <v>689</v>
      </c>
    </row>
    <row r="161" spans="2:51" s="12" customFormat="1" ht="11.25">
      <c r="B161" s="195"/>
      <c r="D161" s="196" t="s">
        <v>208</v>
      </c>
      <c r="F161" s="197" t="s">
        <v>690</v>
      </c>
      <c r="H161" s="198">
        <v>446.556</v>
      </c>
      <c r="I161" s="199"/>
      <c r="J161" s="199"/>
      <c r="M161" s="195"/>
      <c r="N161" s="200"/>
      <c r="O161" s="201"/>
      <c r="P161" s="201"/>
      <c r="Q161" s="201"/>
      <c r="R161" s="201"/>
      <c r="S161" s="201"/>
      <c r="T161" s="201"/>
      <c r="U161" s="201"/>
      <c r="V161" s="201"/>
      <c r="W161" s="201"/>
      <c r="X161" s="202"/>
      <c r="AT161" s="203" t="s">
        <v>208</v>
      </c>
      <c r="AU161" s="203" t="s">
        <v>92</v>
      </c>
      <c r="AV161" s="12" t="s">
        <v>92</v>
      </c>
      <c r="AW161" s="12" t="s">
        <v>3</v>
      </c>
      <c r="AX161" s="12" t="s">
        <v>87</v>
      </c>
      <c r="AY161" s="203" t="s">
        <v>196</v>
      </c>
    </row>
    <row r="162" spans="2:65" s="1" customFormat="1" ht="24" customHeight="1">
      <c r="B162" s="151"/>
      <c r="C162" s="182" t="s">
        <v>222</v>
      </c>
      <c r="D162" s="182" t="s">
        <v>199</v>
      </c>
      <c r="E162" s="183" t="s">
        <v>287</v>
      </c>
      <c r="F162" s="184" t="s">
        <v>288</v>
      </c>
      <c r="G162" s="185" t="s">
        <v>225</v>
      </c>
      <c r="H162" s="186">
        <v>11</v>
      </c>
      <c r="I162" s="187"/>
      <c r="J162" s="187"/>
      <c r="K162" s="186">
        <f>ROUND(P162*H162,3)</f>
        <v>0</v>
      </c>
      <c r="L162" s="184" t="s">
        <v>249</v>
      </c>
      <c r="M162" s="32"/>
      <c r="N162" s="188" t="s">
        <v>1</v>
      </c>
      <c r="O162" s="189" t="s">
        <v>44</v>
      </c>
      <c r="P162" s="190">
        <f>I162+J162</f>
        <v>0</v>
      </c>
      <c r="Q162" s="190">
        <f>ROUND(I162*H162,3)</f>
        <v>0</v>
      </c>
      <c r="R162" s="190">
        <f>ROUND(J162*H162,3)</f>
        <v>0</v>
      </c>
      <c r="S162" s="54"/>
      <c r="T162" s="191">
        <f>S162*H162</f>
        <v>0</v>
      </c>
      <c r="U162" s="191">
        <v>2E-05</v>
      </c>
      <c r="V162" s="191">
        <f>U162*H162</f>
        <v>0.00022</v>
      </c>
      <c r="W162" s="191">
        <v>0</v>
      </c>
      <c r="X162" s="192">
        <f>W162*H162</f>
        <v>0</v>
      </c>
      <c r="AR162" s="193" t="s">
        <v>226</v>
      </c>
      <c r="AT162" s="193" t="s">
        <v>199</v>
      </c>
      <c r="AU162" s="193" t="s">
        <v>92</v>
      </c>
      <c r="AY162" s="15" t="s">
        <v>196</v>
      </c>
      <c r="BE162" s="100">
        <f>IF(O162="základná",K162,0)</f>
        <v>0</v>
      </c>
      <c r="BF162" s="100">
        <f>IF(O162="znížená",K162,0)</f>
        <v>0</v>
      </c>
      <c r="BG162" s="100">
        <f>IF(O162="zákl. prenesená",K162,0)</f>
        <v>0</v>
      </c>
      <c r="BH162" s="100">
        <f>IF(O162="zníž. prenesená",K162,0)</f>
        <v>0</v>
      </c>
      <c r="BI162" s="100">
        <f>IF(O162="nulová",K162,0)</f>
        <v>0</v>
      </c>
      <c r="BJ162" s="15" t="s">
        <v>92</v>
      </c>
      <c r="BK162" s="194">
        <f>ROUND(P162*H162,3)</f>
        <v>0</v>
      </c>
      <c r="BL162" s="15" t="s">
        <v>226</v>
      </c>
      <c r="BM162" s="193" t="s">
        <v>691</v>
      </c>
    </row>
    <row r="163" spans="2:65" s="1" customFormat="1" ht="24" customHeight="1">
      <c r="B163" s="151"/>
      <c r="C163" s="210" t="s">
        <v>228</v>
      </c>
      <c r="D163" s="210" t="s">
        <v>291</v>
      </c>
      <c r="E163" s="211" t="s">
        <v>692</v>
      </c>
      <c r="F163" s="212" t="s">
        <v>693</v>
      </c>
      <c r="G163" s="213" t="s">
        <v>225</v>
      </c>
      <c r="H163" s="214">
        <v>3.06</v>
      </c>
      <c r="I163" s="215"/>
      <c r="J163" s="216"/>
      <c r="K163" s="214">
        <f>ROUND(P163*H163,3)</f>
        <v>0</v>
      </c>
      <c r="L163" s="212" t="s">
        <v>249</v>
      </c>
      <c r="M163" s="217"/>
      <c r="N163" s="218" t="s">
        <v>1</v>
      </c>
      <c r="O163" s="189" t="s">
        <v>44</v>
      </c>
      <c r="P163" s="190">
        <f>I163+J163</f>
        <v>0</v>
      </c>
      <c r="Q163" s="190">
        <f>ROUND(I163*H163,3)</f>
        <v>0</v>
      </c>
      <c r="R163" s="190">
        <f>ROUND(J163*H163,3)</f>
        <v>0</v>
      </c>
      <c r="S163" s="54"/>
      <c r="T163" s="191">
        <f>S163*H163</f>
        <v>0</v>
      </c>
      <c r="U163" s="191">
        <v>1E-05</v>
      </c>
      <c r="V163" s="191">
        <f>U163*H163</f>
        <v>3.0600000000000005E-05</v>
      </c>
      <c r="W163" s="191">
        <v>0</v>
      </c>
      <c r="X163" s="192">
        <f>W163*H163</f>
        <v>0</v>
      </c>
      <c r="AR163" s="193" t="s">
        <v>294</v>
      </c>
      <c r="AT163" s="193" t="s">
        <v>291</v>
      </c>
      <c r="AU163" s="193" t="s">
        <v>92</v>
      </c>
      <c r="AY163" s="15" t="s">
        <v>196</v>
      </c>
      <c r="BE163" s="100">
        <f>IF(O163="základná",K163,0)</f>
        <v>0</v>
      </c>
      <c r="BF163" s="100">
        <f>IF(O163="znížená",K163,0)</f>
        <v>0</v>
      </c>
      <c r="BG163" s="100">
        <f>IF(O163="zákl. prenesená",K163,0)</f>
        <v>0</v>
      </c>
      <c r="BH163" s="100">
        <f>IF(O163="zníž. prenesená",K163,0)</f>
        <v>0</v>
      </c>
      <c r="BI163" s="100">
        <f>IF(O163="nulová",K163,0)</f>
        <v>0</v>
      </c>
      <c r="BJ163" s="15" t="s">
        <v>92</v>
      </c>
      <c r="BK163" s="194">
        <f>ROUND(P163*H163,3)</f>
        <v>0</v>
      </c>
      <c r="BL163" s="15" t="s">
        <v>226</v>
      </c>
      <c r="BM163" s="193" t="s">
        <v>694</v>
      </c>
    </row>
    <row r="164" spans="2:51" s="12" customFormat="1" ht="11.25">
      <c r="B164" s="195"/>
      <c r="D164" s="196" t="s">
        <v>208</v>
      </c>
      <c r="F164" s="197" t="s">
        <v>695</v>
      </c>
      <c r="H164" s="198">
        <v>3.06</v>
      </c>
      <c r="I164" s="199"/>
      <c r="J164" s="199"/>
      <c r="M164" s="195"/>
      <c r="N164" s="200"/>
      <c r="O164" s="201"/>
      <c r="P164" s="201"/>
      <c r="Q164" s="201"/>
      <c r="R164" s="201"/>
      <c r="S164" s="201"/>
      <c r="T164" s="201"/>
      <c r="U164" s="201"/>
      <c r="V164" s="201"/>
      <c r="W164" s="201"/>
      <c r="X164" s="202"/>
      <c r="AT164" s="203" t="s">
        <v>208</v>
      </c>
      <c r="AU164" s="203" t="s">
        <v>92</v>
      </c>
      <c r="AV164" s="12" t="s">
        <v>92</v>
      </c>
      <c r="AW164" s="12" t="s">
        <v>3</v>
      </c>
      <c r="AX164" s="12" t="s">
        <v>87</v>
      </c>
      <c r="AY164" s="203" t="s">
        <v>196</v>
      </c>
    </row>
    <row r="165" spans="2:65" s="1" customFormat="1" ht="24" customHeight="1">
      <c r="B165" s="151"/>
      <c r="C165" s="210" t="s">
        <v>232</v>
      </c>
      <c r="D165" s="210" t="s">
        <v>291</v>
      </c>
      <c r="E165" s="211" t="s">
        <v>696</v>
      </c>
      <c r="F165" s="212" t="s">
        <v>697</v>
      </c>
      <c r="G165" s="213" t="s">
        <v>225</v>
      </c>
      <c r="H165" s="214">
        <v>8.16</v>
      </c>
      <c r="I165" s="215"/>
      <c r="J165" s="216"/>
      <c r="K165" s="214">
        <f>ROUND(P165*H165,3)</f>
        <v>0</v>
      </c>
      <c r="L165" s="212" t="s">
        <v>249</v>
      </c>
      <c r="M165" s="217"/>
      <c r="N165" s="218" t="s">
        <v>1</v>
      </c>
      <c r="O165" s="189" t="s">
        <v>44</v>
      </c>
      <c r="P165" s="190">
        <f>I165+J165</f>
        <v>0</v>
      </c>
      <c r="Q165" s="190">
        <f>ROUND(I165*H165,3)</f>
        <v>0</v>
      </c>
      <c r="R165" s="190">
        <f>ROUND(J165*H165,3)</f>
        <v>0</v>
      </c>
      <c r="S165" s="54"/>
      <c r="T165" s="191">
        <f>S165*H165</f>
        <v>0</v>
      </c>
      <c r="U165" s="191">
        <v>2E-05</v>
      </c>
      <c r="V165" s="191">
        <f>U165*H165</f>
        <v>0.0001632</v>
      </c>
      <c r="W165" s="191">
        <v>0</v>
      </c>
      <c r="X165" s="192">
        <f>W165*H165</f>
        <v>0</v>
      </c>
      <c r="AR165" s="193" t="s">
        <v>294</v>
      </c>
      <c r="AT165" s="193" t="s">
        <v>291</v>
      </c>
      <c r="AU165" s="193" t="s">
        <v>92</v>
      </c>
      <c r="AY165" s="15" t="s">
        <v>196</v>
      </c>
      <c r="BE165" s="100">
        <f>IF(O165="základná",K165,0)</f>
        <v>0</v>
      </c>
      <c r="BF165" s="100">
        <f>IF(O165="znížená",K165,0)</f>
        <v>0</v>
      </c>
      <c r="BG165" s="100">
        <f>IF(O165="zákl. prenesená",K165,0)</f>
        <v>0</v>
      </c>
      <c r="BH165" s="100">
        <f>IF(O165="zníž. prenesená",K165,0)</f>
        <v>0</v>
      </c>
      <c r="BI165" s="100">
        <f>IF(O165="nulová",K165,0)</f>
        <v>0</v>
      </c>
      <c r="BJ165" s="15" t="s">
        <v>92</v>
      </c>
      <c r="BK165" s="194">
        <f>ROUND(P165*H165,3)</f>
        <v>0</v>
      </c>
      <c r="BL165" s="15" t="s">
        <v>226</v>
      </c>
      <c r="BM165" s="193" t="s">
        <v>698</v>
      </c>
    </row>
    <row r="166" spans="2:51" s="12" customFormat="1" ht="11.25">
      <c r="B166" s="195"/>
      <c r="D166" s="196" t="s">
        <v>208</v>
      </c>
      <c r="F166" s="197" t="s">
        <v>699</v>
      </c>
      <c r="H166" s="198">
        <v>8.16</v>
      </c>
      <c r="I166" s="199"/>
      <c r="J166" s="199"/>
      <c r="M166" s="195"/>
      <c r="N166" s="200"/>
      <c r="O166" s="201"/>
      <c r="P166" s="201"/>
      <c r="Q166" s="201"/>
      <c r="R166" s="201"/>
      <c r="S166" s="201"/>
      <c r="T166" s="201"/>
      <c r="U166" s="201"/>
      <c r="V166" s="201"/>
      <c r="W166" s="201"/>
      <c r="X166" s="202"/>
      <c r="AT166" s="203" t="s">
        <v>208</v>
      </c>
      <c r="AU166" s="203" t="s">
        <v>92</v>
      </c>
      <c r="AV166" s="12" t="s">
        <v>92</v>
      </c>
      <c r="AW166" s="12" t="s">
        <v>3</v>
      </c>
      <c r="AX166" s="12" t="s">
        <v>87</v>
      </c>
      <c r="AY166" s="203" t="s">
        <v>196</v>
      </c>
    </row>
    <row r="167" spans="2:65" s="1" customFormat="1" ht="16.5" customHeight="1">
      <c r="B167" s="151"/>
      <c r="C167" s="182" t="s">
        <v>236</v>
      </c>
      <c r="D167" s="182" t="s">
        <v>199</v>
      </c>
      <c r="E167" s="183" t="s">
        <v>297</v>
      </c>
      <c r="F167" s="184" t="s">
        <v>298</v>
      </c>
      <c r="G167" s="185" t="s">
        <v>225</v>
      </c>
      <c r="H167" s="186">
        <v>1437.9</v>
      </c>
      <c r="I167" s="187"/>
      <c r="J167" s="187"/>
      <c r="K167" s="186">
        <f>ROUND(P167*H167,3)</f>
        <v>0</v>
      </c>
      <c r="L167" s="184" t="s">
        <v>249</v>
      </c>
      <c r="M167" s="32"/>
      <c r="N167" s="188" t="s">
        <v>1</v>
      </c>
      <c r="O167" s="189" t="s">
        <v>44</v>
      </c>
      <c r="P167" s="190">
        <f>I167+J167</f>
        <v>0</v>
      </c>
      <c r="Q167" s="190">
        <f>ROUND(I167*H167,3)</f>
        <v>0</v>
      </c>
      <c r="R167" s="190">
        <f>ROUND(J167*H167,3)</f>
        <v>0</v>
      </c>
      <c r="S167" s="54"/>
      <c r="T167" s="191">
        <f>S167*H167</f>
        <v>0</v>
      </c>
      <c r="U167" s="191">
        <v>4E-05</v>
      </c>
      <c r="V167" s="191">
        <f>U167*H167</f>
        <v>0.05751600000000001</v>
      </c>
      <c r="W167" s="191">
        <v>0</v>
      </c>
      <c r="X167" s="192">
        <f>W167*H167</f>
        <v>0</v>
      </c>
      <c r="AR167" s="193" t="s">
        <v>226</v>
      </c>
      <c r="AT167" s="193" t="s">
        <v>199</v>
      </c>
      <c r="AU167" s="193" t="s">
        <v>92</v>
      </c>
      <c r="AY167" s="15" t="s">
        <v>196</v>
      </c>
      <c r="BE167" s="100">
        <f>IF(O167="základná",K167,0)</f>
        <v>0</v>
      </c>
      <c r="BF167" s="100">
        <f>IF(O167="znížená",K167,0)</f>
        <v>0</v>
      </c>
      <c r="BG167" s="100">
        <f>IF(O167="zákl. prenesená",K167,0)</f>
        <v>0</v>
      </c>
      <c r="BH167" s="100">
        <f>IF(O167="zníž. prenesená",K167,0)</f>
        <v>0</v>
      </c>
      <c r="BI167" s="100">
        <f>IF(O167="nulová",K167,0)</f>
        <v>0</v>
      </c>
      <c r="BJ167" s="15" t="s">
        <v>92</v>
      </c>
      <c r="BK167" s="194">
        <f>ROUND(P167*H167,3)</f>
        <v>0</v>
      </c>
      <c r="BL167" s="15" t="s">
        <v>226</v>
      </c>
      <c r="BM167" s="193" t="s">
        <v>700</v>
      </c>
    </row>
    <row r="168" spans="2:51" s="12" customFormat="1" ht="11.25">
      <c r="B168" s="195"/>
      <c r="D168" s="196" t="s">
        <v>208</v>
      </c>
      <c r="E168" s="203" t="s">
        <v>1</v>
      </c>
      <c r="F168" s="197" t="s">
        <v>701</v>
      </c>
      <c r="H168" s="198">
        <v>1437.9</v>
      </c>
      <c r="I168" s="199"/>
      <c r="J168" s="199"/>
      <c r="M168" s="195"/>
      <c r="N168" s="200"/>
      <c r="O168" s="201"/>
      <c r="P168" s="201"/>
      <c r="Q168" s="201"/>
      <c r="R168" s="201"/>
      <c r="S168" s="201"/>
      <c r="T168" s="201"/>
      <c r="U168" s="201"/>
      <c r="V168" s="201"/>
      <c r="W168" s="201"/>
      <c r="X168" s="202"/>
      <c r="AT168" s="203" t="s">
        <v>208</v>
      </c>
      <c r="AU168" s="203" t="s">
        <v>92</v>
      </c>
      <c r="AV168" s="12" t="s">
        <v>92</v>
      </c>
      <c r="AW168" s="12" t="s">
        <v>4</v>
      </c>
      <c r="AX168" s="12" t="s">
        <v>87</v>
      </c>
      <c r="AY168" s="203" t="s">
        <v>196</v>
      </c>
    </row>
    <row r="169" spans="2:65" s="1" customFormat="1" ht="24" customHeight="1">
      <c r="B169" s="151"/>
      <c r="C169" s="210" t="s">
        <v>197</v>
      </c>
      <c r="D169" s="210" t="s">
        <v>291</v>
      </c>
      <c r="E169" s="211" t="s">
        <v>301</v>
      </c>
      <c r="F169" s="212" t="s">
        <v>302</v>
      </c>
      <c r="G169" s="213" t="s">
        <v>225</v>
      </c>
      <c r="H169" s="214">
        <v>233.682</v>
      </c>
      <c r="I169" s="215"/>
      <c r="J169" s="216"/>
      <c r="K169" s="214">
        <f>ROUND(P169*H169,3)</f>
        <v>0</v>
      </c>
      <c r="L169" s="212" t="s">
        <v>249</v>
      </c>
      <c r="M169" s="217"/>
      <c r="N169" s="218" t="s">
        <v>1</v>
      </c>
      <c r="O169" s="189" t="s">
        <v>44</v>
      </c>
      <c r="P169" s="190">
        <f>I169+J169</f>
        <v>0</v>
      </c>
      <c r="Q169" s="190">
        <f>ROUND(I169*H169,3)</f>
        <v>0</v>
      </c>
      <c r="R169" s="190">
        <f>ROUND(J169*H169,3)</f>
        <v>0</v>
      </c>
      <c r="S169" s="54"/>
      <c r="T169" s="191">
        <f>S169*H169</f>
        <v>0</v>
      </c>
      <c r="U169" s="191">
        <v>2E-05</v>
      </c>
      <c r="V169" s="191">
        <f>U169*H169</f>
        <v>0.00467364</v>
      </c>
      <c r="W169" s="191">
        <v>0</v>
      </c>
      <c r="X169" s="192">
        <f>W169*H169</f>
        <v>0</v>
      </c>
      <c r="AR169" s="193" t="s">
        <v>294</v>
      </c>
      <c r="AT169" s="193" t="s">
        <v>291</v>
      </c>
      <c r="AU169" s="193" t="s">
        <v>92</v>
      </c>
      <c r="AY169" s="15" t="s">
        <v>196</v>
      </c>
      <c r="BE169" s="100">
        <f>IF(O169="základná",K169,0)</f>
        <v>0</v>
      </c>
      <c r="BF169" s="100">
        <f>IF(O169="znížená",K169,0)</f>
        <v>0</v>
      </c>
      <c r="BG169" s="100">
        <f>IF(O169="zákl. prenesená",K169,0)</f>
        <v>0</v>
      </c>
      <c r="BH169" s="100">
        <f>IF(O169="zníž. prenesená",K169,0)</f>
        <v>0</v>
      </c>
      <c r="BI169" s="100">
        <f>IF(O169="nulová",K169,0)</f>
        <v>0</v>
      </c>
      <c r="BJ169" s="15" t="s">
        <v>92</v>
      </c>
      <c r="BK169" s="194">
        <f>ROUND(P169*H169,3)</f>
        <v>0</v>
      </c>
      <c r="BL169" s="15" t="s">
        <v>226</v>
      </c>
      <c r="BM169" s="193" t="s">
        <v>702</v>
      </c>
    </row>
    <row r="170" spans="2:51" s="12" customFormat="1" ht="11.25">
      <c r="B170" s="195"/>
      <c r="D170" s="196" t="s">
        <v>208</v>
      </c>
      <c r="F170" s="197" t="s">
        <v>703</v>
      </c>
      <c r="H170" s="198">
        <v>233.682</v>
      </c>
      <c r="I170" s="199"/>
      <c r="J170" s="199"/>
      <c r="M170" s="195"/>
      <c r="N170" s="200"/>
      <c r="O170" s="201"/>
      <c r="P170" s="201"/>
      <c r="Q170" s="201"/>
      <c r="R170" s="201"/>
      <c r="S170" s="201"/>
      <c r="T170" s="201"/>
      <c r="U170" s="201"/>
      <c r="V170" s="201"/>
      <c r="W170" s="201"/>
      <c r="X170" s="202"/>
      <c r="AT170" s="203" t="s">
        <v>208</v>
      </c>
      <c r="AU170" s="203" t="s">
        <v>92</v>
      </c>
      <c r="AV170" s="12" t="s">
        <v>92</v>
      </c>
      <c r="AW170" s="12" t="s">
        <v>3</v>
      </c>
      <c r="AX170" s="12" t="s">
        <v>87</v>
      </c>
      <c r="AY170" s="203" t="s">
        <v>196</v>
      </c>
    </row>
    <row r="171" spans="2:65" s="1" customFormat="1" ht="24" customHeight="1">
      <c r="B171" s="151"/>
      <c r="C171" s="210" t="s">
        <v>245</v>
      </c>
      <c r="D171" s="210" t="s">
        <v>291</v>
      </c>
      <c r="E171" s="211" t="s">
        <v>305</v>
      </c>
      <c r="F171" s="212" t="s">
        <v>306</v>
      </c>
      <c r="G171" s="213" t="s">
        <v>225</v>
      </c>
      <c r="H171" s="214">
        <v>421.872</v>
      </c>
      <c r="I171" s="215"/>
      <c r="J171" s="216"/>
      <c r="K171" s="214">
        <f>ROUND(P171*H171,3)</f>
        <v>0</v>
      </c>
      <c r="L171" s="212" t="s">
        <v>249</v>
      </c>
      <c r="M171" s="217"/>
      <c r="N171" s="218" t="s">
        <v>1</v>
      </c>
      <c r="O171" s="189" t="s">
        <v>44</v>
      </c>
      <c r="P171" s="190">
        <f>I171+J171</f>
        <v>0</v>
      </c>
      <c r="Q171" s="190">
        <f>ROUND(I171*H171,3)</f>
        <v>0</v>
      </c>
      <c r="R171" s="190">
        <f>ROUND(J171*H171,3)</f>
        <v>0</v>
      </c>
      <c r="S171" s="54"/>
      <c r="T171" s="191">
        <f>S171*H171</f>
        <v>0</v>
      </c>
      <c r="U171" s="191">
        <v>3E-05</v>
      </c>
      <c r="V171" s="191">
        <f>U171*H171</f>
        <v>0.012656160000000001</v>
      </c>
      <c r="W171" s="191">
        <v>0</v>
      </c>
      <c r="X171" s="192">
        <f>W171*H171</f>
        <v>0</v>
      </c>
      <c r="AR171" s="193" t="s">
        <v>294</v>
      </c>
      <c r="AT171" s="193" t="s">
        <v>291</v>
      </c>
      <c r="AU171" s="193" t="s">
        <v>92</v>
      </c>
      <c r="AY171" s="15" t="s">
        <v>196</v>
      </c>
      <c r="BE171" s="100">
        <f>IF(O171="základná",K171,0)</f>
        <v>0</v>
      </c>
      <c r="BF171" s="100">
        <f>IF(O171="znížená",K171,0)</f>
        <v>0</v>
      </c>
      <c r="BG171" s="100">
        <f>IF(O171="zákl. prenesená",K171,0)</f>
        <v>0</v>
      </c>
      <c r="BH171" s="100">
        <f>IF(O171="zníž. prenesená",K171,0)</f>
        <v>0</v>
      </c>
      <c r="BI171" s="100">
        <f>IF(O171="nulová",K171,0)</f>
        <v>0</v>
      </c>
      <c r="BJ171" s="15" t="s">
        <v>92</v>
      </c>
      <c r="BK171" s="194">
        <f>ROUND(P171*H171,3)</f>
        <v>0</v>
      </c>
      <c r="BL171" s="15" t="s">
        <v>226</v>
      </c>
      <c r="BM171" s="193" t="s">
        <v>704</v>
      </c>
    </row>
    <row r="172" spans="2:51" s="12" customFormat="1" ht="11.25">
      <c r="B172" s="195"/>
      <c r="D172" s="196" t="s">
        <v>208</v>
      </c>
      <c r="F172" s="197" t="s">
        <v>705</v>
      </c>
      <c r="H172" s="198">
        <v>421.872</v>
      </c>
      <c r="I172" s="199"/>
      <c r="J172" s="199"/>
      <c r="M172" s="195"/>
      <c r="N172" s="200"/>
      <c r="O172" s="201"/>
      <c r="P172" s="201"/>
      <c r="Q172" s="201"/>
      <c r="R172" s="201"/>
      <c r="S172" s="201"/>
      <c r="T172" s="201"/>
      <c r="U172" s="201"/>
      <c r="V172" s="201"/>
      <c r="W172" s="201"/>
      <c r="X172" s="202"/>
      <c r="AT172" s="203" t="s">
        <v>208</v>
      </c>
      <c r="AU172" s="203" t="s">
        <v>92</v>
      </c>
      <c r="AV172" s="12" t="s">
        <v>92</v>
      </c>
      <c r="AW172" s="12" t="s">
        <v>3</v>
      </c>
      <c r="AX172" s="12" t="s">
        <v>87</v>
      </c>
      <c r="AY172" s="203" t="s">
        <v>196</v>
      </c>
    </row>
    <row r="173" spans="2:65" s="1" customFormat="1" ht="24" customHeight="1">
      <c r="B173" s="151"/>
      <c r="C173" s="210" t="s">
        <v>252</v>
      </c>
      <c r="D173" s="210" t="s">
        <v>291</v>
      </c>
      <c r="E173" s="211" t="s">
        <v>309</v>
      </c>
      <c r="F173" s="212" t="s">
        <v>310</v>
      </c>
      <c r="G173" s="213" t="s">
        <v>225</v>
      </c>
      <c r="H173" s="214">
        <v>408.612</v>
      </c>
      <c r="I173" s="215"/>
      <c r="J173" s="216"/>
      <c r="K173" s="214">
        <f>ROUND(P173*H173,3)</f>
        <v>0</v>
      </c>
      <c r="L173" s="212" t="s">
        <v>249</v>
      </c>
      <c r="M173" s="217"/>
      <c r="N173" s="218" t="s">
        <v>1</v>
      </c>
      <c r="O173" s="189" t="s">
        <v>44</v>
      </c>
      <c r="P173" s="190">
        <f>I173+J173</f>
        <v>0</v>
      </c>
      <c r="Q173" s="190">
        <f>ROUND(I173*H173,3)</f>
        <v>0</v>
      </c>
      <c r="R173" s="190">
        <f>ROUND(J173*H173,3)</f>
        <v>0</v>
      </c>
      <c r="S173" s="54"/>
      <c r="T173" s="191">
        <f>S173*H173</f>
        <v>0</v>
      </c>
      <c r="U173" s="191">
        <v>6E-05</v>
      </c>
      <c r="V173" s="191">
        <f>U173*H173</f>
        <v>0.024516720000000002</v>
      </c>
      <c r="W173" s="191">
        <v>0</v>
      </c>
      <c r="X173" s="192">
        <f>W173*H173</f>
        <v>0</v>
      </c>
      <c r="AR173" s="193" t="s">
        <v>294</v>
      </c>
      <c r="AT173" s="193" t="s">
        <v>291</v>
      </c>
      <c r="AU173" s="193" t="s">
        <v>92</v>
      </c>
      <c r="AY173" s="15" t="s">
        <v>196</v>
      </c>
      <c r="BE173" s="100">
        <f>IF(O173="základná",K173,0)</f>
        <v>0</v>
      </c>
      <c r="BF173" s="100">
        <f>IF(O173="znížená",K173,0)</f>
        <v>0</v>
      </c>
      <c r="BG173" s="100">
        <f>IF(O173="zákl. prenesená",K173,0)</f>
        <v>0</v>
      </c>
      <c r="BH173" s="100">
        <f>IF(O173="zníž. prenesená",K173,0)</f>
        <v>0</v>
      </c>
      <c r="BI173" s="100">
        <f>IF(O173="nulová",K173,0)</f>
        <v>0</v>
      </c>
      <c r="BJ173" s="15" t="s">
        <v>92</v>
      </c>
      <c r="BK173" s="194">
        <f>ROUND(P173*H173,3)</f>
        <v>0</v>
      </c>
      <c r="BL173" s="15" t="s">
        <v>226</v>
      </c>
      <c r="BM173" s="193" t="s">
        <v>706</v>
      </c>
    </row>
    <row r="174" spans="2:51" s="12" customFormat="1" ht="11.25">
      <c r="B174" s="195"/>
      <c r="D174" s="196" t="s">
        <v>208</v>
      </c>
      <c r="F174" s="197" t="s">
        <v>707</v>
      </c>
      <c r="H174" s="198">
        <v>408.612</v>
      </c>
      <c r="I174" s="199"/>
      <c r="J174" s="199"/>
      <c r="M174" s="195"/>
      <c r="N174" s="200"/>
      <c r="O174" s="201"/>
      <c r="P174" s="201"/>
      <c r="Q174" s="201"/>
      <c r="R174" s="201"/>
      <c r="S174" s="201"/>
      <c r="T174" s="201"/>
      <c r="U174" s="201"/>
      <c r="V174" s="201"/>
      <c r="W174" s="201"/>
      <c r="X174" s="202"/>
      <c r="AT174" s="203" t="s">
        <v>208</v>
      </c>
      <c r="AU174" s="203" t="s">
        <v>92</v>
      </c>
      <c r="AV174" s="12" t="s">
        <v>92</v>
      </c>
      <c r="AW174" s="12" t="s">
        <v>3</v>
      </c>
      <c r="AX174" s="12" t="s">
        <v>87</v>
      </c>
      <c r="AY174" s="203" t="s">
        <v>196</v>
      </c>
    </row>
    <row r="175" spans="2:65" s="1" customFormat="1" ht="24" customHeight="1">
      <c r="B175" s="151"/>
      <c r="C175" s="210" t="s">
        <v>258</v>
      </c>
      <c r="D175" s="210" t="s">
        <v>291</v>
      </c>
      <c r="E175" s="211" t="s">
        <v>313</v>
      </c>
      <c r="F175" s="212" t="s">
        <v>314</v>
      </c>
      <c r="G175" s="213" t="s">
        <v>225</v>
      </c>
      <c r="H175" s="214">
        <v>402.492</v>
      </c>
      <c r="I175" s="215"/>
      <c r="J175" s="216"/>
      <c r="K175" s="214">
        <f>ROUND(P175*H175,3)</f>
        <v>0</v>
      </c>
      <c r="L175" s="212" t="s">
        <v>249</v>
      </c>
      <c r="M175" s="217"/>
      <c r="N175" s="218" t="s">
        <v>1</v>
      </c>
      <c r="O175" s="189" t="s">
        <v>44</v>
      </c>
      <c r="P175" s="190">
        <f>I175+J175</f>
        <v>0</v>
      </c>
      <c r="Q175" s="190">
        <f>ROUND(I175*H175,3)</f>
        <v>0</v>
      </c>
      <c r="R175" s="190">
        <f>ROUND(J175*H175,3)</f>
        <v>0</v>
      </c>
      <c r="S175" s="54"/>
      <c r="T175" s="191">
        <f>S175*H175</f>
        <v>0</v>
      </c>
      <c r="U175" s="191">
        <v>4E-05</v>
      </c>
      <c r="V175" s="191">
        <f>U175*H175</f>
        <v>0.01609968</v>
      </c>
      <c r="W175" s="191">
        <v>0</v>
      </c>
      <c r="X175" s="192">
        <f>W175*H175</f>
        <v>0</v>
      </c>
      <c r="AR175" s="193" t="s">
        <v>294</v>
      </c>
      <c r="AT175" s="193" t="s">
        <v>291</v>
      </c>
      <c r="AU175" s="193" t="s">
        <v>92</v>
      </c>
      <c r="AY175" s="15" t="s">
        <v>196</v>
      </c>
      <c r="BE175" s="100">
        <f>IF(O175="základná",K175,0)</f>
        <v>0</v>
      </c>
      <c r="BF175" s="100">
        <f>IF(O175="znížená",K175,0)</f>
        <v>0</v>
      </c>
      <c r="BG175" s="100">
        <f>IF(O175="zákl. prenesená",K175,0)</f>
        <v>0</v>
      </c>
      <c r="BH175" s="100">
        <f>IF(O175="zníž. prenesená",K175,0)</f>
        <v>0</v>
      </c>
      <c r="BI175" s="100">
        <f>IF(O175="nulová",K175,0)</f>
        <v>0</v>
      </c>
      <c r="BJ175" s="15" t="s">
        <v>92</v>
      </c>
      <c r="BK175" s="194">
        <f>ROUND(P175*H175,3)</f>
        <v>0</v>
      </c>
      <c r="BL175" s="15" t="s">
        <v>226</v>
      </c>
      <c r="BM175" s="193" t="s">
        <v>708</v>
      </c>
    </row>
    <row r="176" spans="2:51" s="12" customFormat="1" ht="11.25">
      <c r="B176" s="195"/>
      <c r="D176" s="196" t="s">
        <v>208</v>
      </c>
      <c r="F176" s="197" t="s">
        <v>709</v>
      </c>
      <c r="H176" s="198">
        <v>402.492</v>
      </c>
      <c r="I176" s="199"/>
      <c r="J176" s="199"/>
      <c r="M176" s="195"/>
      <c r="N176" s="200"/>
      <c r="O176" s="201"/>
      <c r="P176" s="201"/>
      <c r="Q176" s="201"/>
      <c r="R176" s="201"/>
      <c r="S176" s="201"/>
      <c r="T176" s="201"/>
      <c r="U176" s="201"/>
      <c r="V176" s="201"/>
      <c r="W176" s="201"/>
      <c r="X176" s="202"/>
      <c r="AT176" s="203" t="s">
        <v>208</v>
      </c>
      <c r="AU176" s="203" t="s">
        <v>92</v>
      </c>
      <c r="AV176" s="12" t="s">
        <v>92</v>
      </c>
      <c r="AW176" s="12" t="s">
        <v>3</v>
      </c>
      <c r="AX176" s="12" t="s">
        <v>87</v>
      </c>
      <c r="AY176" s="203" t="s">
        <v>196</v>
      </c>
    </row>
    <row r="177" spans="2:65" s="1" customFormat="1" ht="16.5" customHeight="1">
      <c r="B177" s="151"/>
      <c r="C177" s="182" t="s">
        <v>262</v>
      </c>
      <c r="D177" s="182" t="s">
        <v>199</v>
      </c>
      <c r="E177" s="183" t="s">
        <v>317</v>
      </c>
      <c r="F177" s="184" t="s">
        <v>318</v>
      </c>
      <c r="G177" s="185" t="s">
        <v>225</v>
      </c>
      <c r="H177" s="186">
        <v>936.4</v>
      </c>
      <c r="I177" s="187"/>
      <c r="J177" s="187"/>
      <c r="K177" s="186">
        <f>ROUND(P177*H177,3)</f>
        <v>0</v>
      </c>
      <c r="L177" s="184" t="s">
        <v>249</v>
      </c>
      <c r="M177" s="32"/>
      <c r="N177" s="188" t="s">
        <v>1</v>
      </c>
      <c r="O177" s="189" t="s">
        <v>44</v>
      </c>
      <c r="P177" s="190">
        <f>I177+J177</f>
        <v>0</v>
      </c>
      <c r="Q177" s="190">
        <f>ROUND(I177*H177,3)</f>
        <v>0</v>
      </c>
      <c r="R177" s="190">
        <f>ROUND(J177*H177,3)</f>
        <v>0</v>
      </c>
      <c r="S177" s="54"/>
      <c r="T177" s="191">
        <f>S177*H177</f>
        <v>0</v>
      </c>
      <c r="U177" s="191">
        <v>4E-05</v>
      </c>
      <c r="V177" s="191">
        <f>U177*H177</f>
        <v>0.037456</v>
      </c>
      <c r="W177" s="191">
        <v>0</v>
      </c>
      <c r="X177" s="192">
        <f>W177*H177</f>
        <v>0</v>
      </c>
      <c r="AR177" s="193" t="s">
        <v>226</v>
      </c>
      <c r="AT177" s="193" t="s">
        <v>199</v>
      </c>
      <c r="AU177" s="193" t="s">
        <v>92</v>
      </c>
      <c r="AY177" s="15" t="s">
        <v>196</v>
      </c>
      <c r="BE177" s="100">
        <f>IF(O177="základná",K177,0)</f>
        <v>0</v>
      </c>
      <c r="BF177" s="100">
        <f>IF(O177="znížená",K177,0)</f>
        <v>0</v>
      </c>
      <c r="BG177" s="100">
        <f>IF(O177="zákl. prenesená",K177,0)</f>
        <v>0</v>
      </c>
      <c r="BH177" s="100">
        <f>IF(O177="zníž. prenesená",K177,0)</f>
        <v>0</v>
      </c>
      <c r="BI177" s="100">
        <f>IF(O177="nulová",K177,0)</f>
        <v>0</v>
      </c>
      <c r="BJ177" s="15" t="s">
        <v>92</v>
      </c>
      <c r="BK177" s="194">
        <f>ROUND(P177*H177,3)</f>
        <v>0</v>
      </c>
      <c r="BL177" s="15" t="s">
        <v>226</v>
      </c>
      <c r="BM177" s="193" t="s">
        <v>710</v>
      </c>
    </row>
    <row r="178" spans="2:51" s="12" customFormat="1" ht="11.25">
      <c r="B178" s="195"/>
      <c r="D178" s="196" t="s">
        <v>208</v>
      </c>
      <c r="E178" s="203" t="s">
        <v>1</v>
      </c>
      <c r="F178" s="197" t="s">
        <v>711</v>
      </c>
      <c r="H178" s="198">
        <v>936.4</v>
      </c>
      <c r="I178" s="199"/>
      <c r="J178" s="199"/>
      <c r="M178" s="195"/>
      <c r="N178" s="200"/>
      <c r="O178" s="201"/>
      <c r="P178" s="201"/>
      <c r="Q178" s="201"/>
      <c r="R178" s="201"/>
      <c r="S178" s="201"/>
      <c r="T178" s="201"/>
      <c r="U178" s="201"/>
      <c r="V178" s="201"/>
      <c r="W178" s="201"/>
      <c r="X178" s="202"/>
      <c r="AT178" s="203" t="s">
        <v>208</v>
      </c>
      <c r="AU178" s="203" t="s">
        <v>92</v>
      </c>
      <c r="AV178" s="12" t="s">
        <v>92</v>
      </c>
      <c r="AW178" s="12" t="s">
        <v>4</v>
      </c>
      <c r="AX178" s="12" t="s">
        <v>87</v>
      </c>
      <c r="AY178" s="203" t="s">
        <v>196</v>
      </c>
    </row>
    <row r="179" spans="2:65" s="1" customFormat="1" ht="24" customHeight="1">
      <c r="B179" s="151"/>
      <c r="C179" s="210" t="s">
        <v>267</v>
      </c>
      <c r="D179" s="210" t="s">
        <v>291</v>
      </c>
      <c r="E179" s="211" t="s">
        <v>321</v>
      </c>
      <c r="F179" s="212" t="s">
        <v>322</v>
      </c>
      <c r="G179" s="213" t="s">
        <v>225</v>
      </c>
      <c r="H179" s="214">
        <v>553.248</v>
      </c>
      <c r="I179" s="215"/>
      <c r="J179" s="216"/>
      <c r="K179" s="214">
        <f>ROUND(P179*H179,3)</f>
        <v>0</v>
      </c>
      <c r="L179" s="212" t="s">
        <v>249</v>
      </c>
      <c r="M179" s="217"/>
      <c r="N179" s="218" t="s">
        <v>1</v>
      </c>
      <c r="O179" s="189" t="s">
        <v>44</v>
      </c>
      <c r="P179" s="190">
        <f>I179+J179</f>
        <v>0</v>
      </c>
      <c r="Q179" s="190">
        <f>ROUND(I179*H179,3)</f>
        <v>0</v>
      </c>
      <c r="R179" s="190">
        <f>ROUND(J179*H179,3)</f>
        <v>0</v>
      </c>
      <c r="S179" s="54"/>
      <c r="T179" s="191">
        <f>S179*H179</f>
        <v>0</v>
      </c>
      <c r="U179" s="191">
        <v>0.00018</v>
      </c>
      <c r="V179" s="191">
        <f>U179*H179</f>
        <v>0.09958464000000002</v>
      </c>
      <c r="W179" s="191">
        <v>0</v>
      </c>
      <c r="X179" s="192">
        <f>W179*H179</f>
        <v>0</v>
      </c>
      <c r="AR179" s="193" t="s">
        <v>294</v>
      </c>
      <c r="AT179" s="193" t="s">
        <v>291</v>
      </c>
      <c r="AU179" s="193" t="s">
        <v>92</v>
      </c>
      <c r="AY179" s="15" t="s">
        <v>196</v>
      </c>
      <c r="BE179" s="100">
        <f>IF(O179="základná",K179,0)</f>
        <v>0</v>
      </c>
      <c r="BF179" s="100">
        <f>IF(O179="znížená",K179,0)</f>
        <v>0</v>
      </c>
      <c r="BG179" s="100">
        <f>IF(O179="zákl. prenesená",K179,0)</f>
        <v>0</v>
      </c>
      <c r="BH179" s="100">
        <f>IF(O179="zníž. prenesená",K179,0)</f>
        <v>0</v>
      </c>
      <c r="BI179" s="100">
        <f>IF(O179="nulová",K179,0)</f>
        <v>0</v>
      </c>
      <c r="BJ179" s="15" t="s">
        <v>92</v>
      </c>
      <c r="BK179" s="194">
        <f>ROUND(P179*H179,3)</f>
        <v>0</v>
      </c>
      <c r="BL179" s="15" t="s">
        <v>226</v>
      </c>
      <c r="BM179" s="193" t="s">
        <v>712</v>
      </c>
    </row>
    <row r="180" spans="2:51" s="12" customFormat="1" ht="11.25">
      <c r="B180" s="195"/>
      <c r="D180" s="196" t="s">
        <v>208</v>
      </c>
      <c r="F180" s="197" t="s">
        <v>713</v>
      </c>
      <c r="H180" s="198">
        <v>553.248</v>
      </c>
      <c r="I180" s="199"/>
      <c r="J180" s="199"/>
      <c r="M180" s="195"/>
      <c r="N180" s="200"/>
      <c r="O180" s="201"/>
      <c r="P180" s="201"/>
      <c r="Q180" s="201"/>
      <c r="R180" s="201"/>
      <c r="S180" s="201"/>
      <c r="T180" s="201"/>
      <c r="U180" s="201"/>
      <c r="V180" s="201"/>
      <c r="W180" s="201"/>
      <c r="X180" s="202"/>
      <c r="AT180" s="203" t="s">
        <v>208</v>
      </c>
      <c r="AU180" s="203" t="s">
        <v>92</v>
      </c>
      <c r="AV180" s="12" t="s">
        <v>92</v>
      </c>
      <c r="AW180" s="12" t="s">
        <v>3</v>
      </c>
      <c r="AX180" s="12" t="s">
        <v>87</v>
      </c>
      <c r="AY180" s="203" t="s">
        <v>196</v>
      </c>
    </row>
    <row r="181" spans="2:65" s="1" customFormat="1" ht="24" customHeight="1">
      <c r="B181" s="151"/>
      <c r="C181" s="210" t="s">
        <v>337</v>
      </c>
      <c r="D181" s="210" t="s">
        <v>291</v>
      </c>
      <c r="E181" s="211" t="s">
        <v>325</v>
      </c>
      <c r="F181" s="212" t="s">
        <v>326</v>
      </c>
      <c r="G181" s="213" t="s">
        <v>225</v>
      </c>
      <c r="H181" s="214">
        <v>401.88</v>
      </c>
      <c r="I181" s="215"/>
      <c r="J181" s="216"/>
      <c r="K181" s="214">
        <f>ROUND(P181*H181,3)</f>
        <v>0</v>
      </c>
      <c r="L181" s="212" t="s">
        <v>249</v>
      </c>
      <c r="M181" s="217"/>
      <c r="N181" s="218" t="s">
        <v>1</v>
      </c>
      <c r="O181" s="189" t="s">
        <v>44</v>
      </c>
      <c r="P181" s="190">
        <f>I181+J181</f>
        <v>0</v>
      </c>
      <c r="Q181" s="190">
        <f>ROUND(I181*H181,3)</f>
        <v>0</v>
      </c>
      <c r="R181" s="190">
        <f>ROUND(J181*H181,3)</f>
        <v>0</v>
      </c>
      <c r="S181" s="54"/>
      <c r="T181" s="191">
        <f>S181*H181</f>
        <v>0</v>
      </c>
      <c r="U181" s="191">
        <v>0.00025</v>
      </c>
      <c r="V181" s="191">
        <f>U181*H181</f>
        <v>0.10047</v>
      </c>
      <c r="W181" s="191">
        <v>0</v>
      </c>
      <c r="X181" s="192">
        <f>W181*H181</f>
        <v>0</v>
      </c>
      <c r="AR181" s="193" t="s">
        <v>294</v>
      </c>
      <c r="AT181" s="193" t="s">
        <v>291</v>
      </c>
      <c r="AU181" s="193" t="s">
        <v>92</v>
      </c>
      <c r="AY181" s="15" t="s">
        <v>196</v>
      </c>
      <c r="BE181" s="100">
        <f>IF(O181="základná",K181,0)</f>
        <v>0</v>
      </c>
      <c r="BF181" s="100">
        <f>IF(O181="znížená",K181,0)</f>
        <v>0</v>
      </c>
      <c r="BG181" s="100">
        <f>IF(O181="zákl. prenesená",K181,0)</f>
        <v>0</v>
      </c>
      <c r="BH181" s="100">
        <f>IF(O181="zníž. prenesená",K181,0)</f>
        <v>0</v>
      </c>
      <c r="BI181" s="100">
        <f>IF(O181="nulová",K181,0)</f>
        <v>0</v>
      </c>
      <c r="BJ181" s="15" t="s">
        <v>92</v>
      </c>
      <c r="BK181" s="194">
        <f>ROUND(P181*H181,3)</f>
        <v>0</v>
      </c>
      <c r="BL181" s="15" t="s">
        <v>226</v>
      </c>
      <c r="BM181" s="193" t="s">
        <v>714</v>
      </c>
    </row>
    <row r="182" spans="2:51" s="12" customFormat="1" ht="11.25">
      <c r="B182" s="195"/>
      <c r="D182" s="196" t="s">
        <v>208</v>
      </c>
      <c r="F182" s="197" t="s">
        <v>715</v>
      </c>
      <c r="H182" s="198">
        <v>401.88</v>
      </c>
      <c r="I182" s="199"/>
      <c r="J182" s="199"/>
      <c r="M182" s="195"/>
      <c r="N182" s="200"/>
      <c r="O182" s="201"/>
      <c r="P182" s="201"/>
      <c r="Q182" s="201"/>
      <c r="R182" s="201"/>
      <c r="S182" s="201"/>
      <c r="T182" s="201"/>
      <c r="U182" s="201"/>
      <c r="V182" s="201"/>
      <c r="W182" s="201"/>
      <c r="X182" s="202"/>
      <c r="AT182" s="203" t="s">
        <v>208</v>
      </c>
      <c r="AU182" s="203" t="s">
        <v>92</v>
      </c>
      <c r="AV182" s="12" t="s">
        <v>92</v>
      </c>
      <c r="AW182" s="12" t="s">
        <v>3</v>
      </c>
      <c r="AX182" s="12" t="s">
        <v>87</v>
      </c>
      <c r="AY182" s="203" t="s">
        <v>196</v>
      </c>
    </row>
    <row r="183" spans="2:65" s="1" customFormat="1" ht="16.5" customHeight="1">
      <c r="B183" s="151"/>
      <c r="C183" s="182" t="s">
        <v>226</v>
      </c>
      <c r="D183" s="182" t="s">
        <v>199</v>
      </c>
      <c r="E183" s="183" t="s">
        <v>329</v>
      </c>
      <c r="F183" s="184" t="s">
        <v>330</v>
      </c>
      <c r="G183" s="185" t="s">
        <v>225</v>
      </c>
      <c r="H183" s="186">
        <v>32</v>
      </c>
      <c r="I183" s="187"/>
      <c r="J183" s="187"/>
      <c r="K183" s="186">
        <f>ROUND(P183*H183,3)</f>
        <v>0</v>
      </c>
      <c r="L183" s="184" t="s">
        <v>249</v>
      </c>
      <c r="M183" s="32"/>
      <c r="N183" s="188" t="s">
        <v>1</v>
      </c>
      <c r="O183" s="189" t="s">
        <v>44</v>
      </c>
      <c r="P183" s="190">
        <f>I183+J183</f>
        <v>0</v>
      </c>
      <c r="Q183" s="190">
        <f>ROUND(I183*H183,3)</f>
        <v>0</v>
      </c>
      <c r="R183" s="190">
        <f>ROUND(J183*H183,3)</f>
        <v>0</v>
      </c>
      <c r="S183" s="54"/>
      <c r="T183" s="191">
        <f>S183*H183</f>
        <v>0</v>
      </c>
      <c r="U183" s="191">
        <v>4E-05</v>
      </c>
      <c r="V183" s="191">
        <f>U183*H183</f>
        <v>0.00128</v>
      </c>
      <c r="W183" s="191">
        <v>0</v>
      </c>
      <c r="X183" s="192">
        <f>W183*H183</f>
        <v>0</v>
      </c>
      <c r="AR183" s="193" t="s">
        <v>226</v>
      </c>
      <c r="AT183" s="193" t="s">
        <v>199</v>
      </c>
      <c r="AU183" s="193" t="s">
        <v>92</v>
      </c>
      <c r="AY183" s="15" t="s">
        <v>196</v>
      </c>
      <c r="BE183" s="100">
        <f>IF(O183="základná",K183,0)</f>
        <v>0</v>
      </c>
      <c r="BF183" s="100">
        <f>IF(O183="znížená",K183,0)</f>
        <v>0</v>
      </c>
      <c r="BG183" s="100">
        <f>IF(O183="zákl. prenesená",K183,0)</f>
        <v>0</v>
      </c>
      <c r="BH183" s="100">
        <f>IF(O183="zníž. prenesená",K183,0)</f>
        <v>0</v>
      </c>
      <c r="BI183" s="100">
        <f>IF(O183="nulová",K183,0)</f>
        <v>0</v>
      </c>
      <c r="BJ183" s="15" t="s">
        <v>92</v>
      </c>
      <c r="BK183" s="194">
        <f>ROUND(P183*H183,3)</f>
        <v>0</v>
      </c>
      <c r="BL183" s="15" t="s">
        <v>226</v>
      </c>
      <c r="BM183" s="193" t="s">
        <v>716</v>
      </c>
    </row>
    <row r="184" spans="2:51" s="12" customFormat="1" ht="11.25">
      <c r="B184" s="195"/>
      <c r="D184" s="196" t="s">
        <v>208</v>
      </c>
      <c r="E184" s="203" t="s">
        <v>1</v>
      </c>
      <c r="F184" s="197" t="s">
        <v>294</v>
      </c>
      <c r="H184" s="198">
        <v>32</v>
      </c>
      <c r="I184" s="199"/>
      <c r="J184" s="199"/>
      <c r="M184" s="195"/>
      <c r="N184" s="200"/>
      <c r="O184" s="201"/>
      <c r="P184" s="201"/>
      <c r="Q184" s="201"/>
      <c r="R184" s="201"/>
      <c r="S184" s="201"/>
      <c r="T184" s="201"/>
      <c r="U184" s="201"/>
      <c r="V184" s="201"/>
      <c r="W184" s="201"/>
      <c r="X184" s="202"/>
      <c r="AT184" s="203" t="s">
        <v>208</v>
      </c>
      <c r="AU184" s="203" t="s">
        <v>92</v>
      </c>
      <c r="AV184" s="12" t="s">
        <v>92</v>
      </c>
      <c r="AW184" s="12" t="s">
        <v>4</v>
      </c>
      <c r="AX184" s="12" t="s">
        <v>87</v>
      </c>
      <c r="AY184" s="203" t="s">
        <v>196</v>
      </c>
    </row>
    <row r="185" spans="2:65" s="1" customFormat="1" ht="24" customHeight="1">
      <c r="B185" s="151"/>
      <c r="C185" s="210" t="s">
        <v>347</v>
      </c>
      <c r="D185" s="210" t="s">
        <v>291</v>
      </c>
      <c r="E185" s="211" t="s">
        <v>333</v>
      </c>
      <c r="F185" s="212" t="s">
        <v>334</v>
      </c>
      <c r="G185" s="213" t="s">
        <v>225</v>
      </c>
      <c r="H185" s="214">
        <v>32.64</v>
      </c>
      <c r="I185" s="215"/>
      <c r="J185" s="216"/>
      <c r="K185" s="214">
        <f>ROUND(P185*H185,3)</f>
        <v>0</v>
      </c>
      <c r="L185" s="212" t="s">
        <v>249</v>
      </c>
      <c r="M185" s="217"/>
      <c r="N185" s="218" t="s">
        <v>1</v>
      </c>
      <c r="O185" s="189" t="s">
        <v>44</v>
      </c>
      <c r="P185" s="190">
        <f>I185+J185</f>
        <v>0</v>
      </c>
      <c r="Q185" s="190">
        <f>ROUND(I185*H185,3)</f>
        <v>0</v>
      </c>
      <c r="R185" s="190">
        <f>ROUND(J185*H185,3)</f>
        <v>0</v>
      </c>
      <c r="S185" s="54"/>
      <c r="T185" s="191">
        <f>S185*H185</f>
        <v>0</v>
      </c>
      <c r="U185" s="191">
        <v>0.00071</v>
      </c>
      <c r="V185" s="191">
        <f>U185*H185</f>
        <v>0.0231744</v>
      </c>
      <c r="W185" s="191">
        <v>0</v>
      </c>
      <c r="X185" s="192">
        <f>W185*H185</f>
        <v>0</v>
      </c>
      <c r="AR185" s="193" t="s">
        <v>294</v>
      </c>
      <c r="AT185" s="193" t="s">
        <v>291</v>
      </c>
      <c r="AU185" s="193" t="s">
        <v>92</v>
      </c>
      <c r="AY185" s="15" t="s">
        <v>196</v>
      </c>
      <c r="BE185" s="100">
        <f>IF(O185="základná",K185,0)</f>
        <v>0</v>
      </c>
      <c r="BF185" s="100">
        <f>IF(O185="znížená",K185,0)</f>
        <v>0</v>
      </c>
      <c r="BG185" s="100">
        <f>IF(O185="zákl. prenesená",K185,0)</f>
        <v>0</v>
      </c>
      <c r="BH185" s="100">
        <f>IF(O185="zníž. prenesená",K185,0)</f>
        <v>0</v>
      </c>
      <c r="BI185" s="100">
        <f>IF(O185="nulová",K185,0)</f>
        <v>0</v>
      </c>
      <c r="BJ185" s="15" t="s">
        <v>92</v>
      </c>
      <c r="BK185" s="194">
        <f>ROUND(P185*H185,3)</f>
        <v>0</v>
      </c>
      <c r="BL185" s="15" t="s">
        <v>226</v>
      </c>
      <c r="BM185" s="193" t="s">
        <v>717</v>
      </c>
    </row>
    <row r="186" spans="2:51" s="12" customFormat="1" ht="11.25">
      <c r="B186" s="195"/>
      <c r="D186" s="196" t="s">
        <v>208</v>
      </c>
      <c r="F186" s="197" t="s">
        <v>718</v>
      </c>
      <c r="H186" s="198">
        <v>32.64</v>
      </c>
      <c r="I186" s="199"/>
      <c r="J186" s="199"/>
      <c r="M186" s="195"/>
      <c r="N186" s="200"/>
      <c r="O186" s="201"/>
      <c r="P186" s="201"/>
      <c r="Q186" s="201"/>
      <c r="R186" s="201"/>
      <c r="S186" s="201"/>
      <c r="T186" s="201"/>
      <c r="U186" s="201"/>
      <c r="V186" s="201"/>
      <c r="W186" s="201"/>
      <c r="X186" s="202"/>
      <c r="AT186" s="203" t="s">
        <v>208</v>
      </c>
      <c r="AU186" s="203" t="s">
        <v>92</v>
      </c>
      <c r="AV186" s="12" t="s">
        <v>92</v>
      </c>
      <c r="AW186" s="12" t="s">
        <v>3</v>
      </c>
      <c r="AX186" s="12" t="s">
        <v>87</v>
      </c>
      <c r="AY186" s="203" t="s">
        <v>196</v>
      </c>
    </row>
    <row r="187" spans="2:65" s="1" customFormat="1" ht="24" customHeight="1">
      <c r="B187" s="151"/>
      <c r="C187" s="182" t="s">
        <v>355</v>
      </c>
      <c r="D187" s="182" t="s">
        <v>199</v>
      </c>
      <c r="E187" s="183" t="s">
        <v>338</v>
      </c>
      <c r="F187" s="184" t="s">
        <v>339</v>
      </c>
      <c r="G187" s="185" t="s">
        <v>340</v>
      </c>
      <c r="H187" s="187"/>
      <c r="I187" s="187"/>
      <c r="J187" s="187"/>
      <c r="K187" s="186">
        <f>ROUND(P187*H187,3)</f>
        <v>0</v>
      </c>
      <c r="L187" s="184" t="s">
        <v>249</v>
      </c>
      <c r="M187" s="32"/>
      <c r="N187" s="188" t="s">
        <v>1</v>
      </c>
      <c r="O187" s="189" t="s">
        <v>44</v>
      </c>
      <c r="P187" s="190">
        <f>I187+J187</f>
        <v>0</v>
      </c>
      <c r="Q187" s="190">
        <f>ROUND(I187*H187,3)</f>
        <v>0</v>
      </c>
      <c r="R187" s="190">
        <f>ROUND(J187*H187,3)</f>
        <v>0</v>
      </c>
      <c r="S187" s="54"/>
      <c r="T187" s="191">
        <f>S187*H187</f>
        <v>0</v>
      </c>
      <c r="U187" s="191">
        <v>0</v>
      </c>
      <c r="V187" s="191">
        <f>U187*H187</f>
        <v>0</v>
      </c>
      <c r="W187" s="191">
        <v>0</v>
      </c>
      <c r="X187" s="192">
        <f>W187*H187</f>
        <v>0</v>
      </c>
      <c r="AR187" s="193" t="s">
        <v>226</v>
      </c>
      <c r="AT187" s="193" t="s">
        <v>199</v>
      </c>
      <c r="AU187" s="193" t="s">
        <v>92</v>
      </c>
      <c r="AY187" s="15" t="s">
        <v>196</v>
      </c>
      <c r="BE187" s="100">
        <f>IF(O187="základná",K187,0)</f>
        <v>0</v>
      </c>
      <c r="BF187" s="100">
        <f>IF(O187="znížená",K187,0)</f>
        <v>0</v>
      </c>
      <c r="BG187" s="100">
        <f>IF(O187="zákl. prenesená",K187,0)</f>
        <v>0</v>
      </c>
      <c r="BH187" s="100">
        <f>IF(O187="zníž. prenesená",K187,0)</f>
        <v>0</v>
      </c>
      <c r="BI187" s="100">
        <f>IF(O187="nulová",K187,0)</f>
        <v>0</v>
      </c>
      <c r="BJ187" s="15" t="s">
        <v>92</v>
      </c>
      <c r="BK187" s="194">
        <f>ROUND(P187*H187,3)</f>
        <v>0</v>
      </c>
      <c r="BL187" s="15" t="s">
        <v>226</v>
      </c>
      <c r="BM187" s="193" t="s">
        <v>719</v>
      </c>
    </row>
    <row r="188" spans="2:63" s="11" customFormat="1" ht="22.5" customHeight="1">
      <c r="B188" s="168"/>
      <c r="D188" s="169" t="s">
        <v>79</v>
      </c>
      <c r="E188" s="180" t="s">
        <v>720</v>
      </c>
      <c r="F188" s="180" t="s">
        <v>721</v>
      </c>
      <c r="I188" s="171"/>
      <c r="J188" s="171"/>
      <c r="K188" s="181">
        <f>BK188</f>
        <v>0</v>
      </c>
      <c r="M188" s="168"/>
      <c r="N188" s="173"/>
      <c r="O188" s="174"/>
      <c r="P188" s="174"/>
      <c r="Q188" s="175">
        <f>SUM(Q189:Q195)</f>
        <v>0</v>
      </c>
      <c r="R188" s="175">
        <f>SUM(R189:R195)</f>
        <v>0</v>
      </c>
      <c r="S188" s="174"/>
      <c r="T188" s="176">
        <f>SUM(T189:T195)</f>
        <v>0</v>
      </c>
      <c r="U188" s="174"/>
      <c r="V188" s="176">
        <f>SUM(V189:V195)</f>
        <v>0.021206</v>
      </c>
      <c r="W188" s="174"/>
      <c r="X188" s="177">
        <f>SUM(X189:X195)</f>
        <v>0</v>
      </c>
      <c r="AR188" s="169" t="s">
        <v>92</v>
      </c>
      <c r="AT188" s="178" t="s">
        <v>79</v>
      </c>
      <c r="AU188" s="178" t="s">
        <v>87</v>
      </c>
      <c r="AY188" s="169" t="s">
        <v>196</v>
      </c>
      <c r="BK188" s="179">
        <f>SUM(BK189:BK195)</f>
        <v>0</v>
      </c>
    </row>
    <row r="189" spans="2:65" s="1" customFormat="1" ht="24" customHeight="1">
      <c r="B189" s="151"/>
      <c r="C189" s="182" t="s">
        <v>359</v>
      </c>
      <c r="D189" s="182" t="s">
        <v>199</v>
      </c>
      <c r="E189" s="183" t="s">
        <v>722</v>
      </c>
      <c r="F189" s="184" t="s">
        <v>723</v>
      </c>
      <c r="G189" s="185" t="s">
        <v>225</v>
      </c>
      <c r="H189" s="186">
        <v>3</v>
      </c>
      <c r="I189" s="187"/>
      <c r="J189" s="187"/>
      <c r="K189" s="186">
        <f aca="true" t="shared" si="6" ref="K189:K195">ROUND(P189*H189,3)</f>
        <v>0</v>
      </c>
      <c r="L189" s="184" t="s">
        <v>249</v>
      </c>
      <c r="M189" s="32"/>
      <c r="N189" s="188" t="s">
        <v>1</v>
      </c>
      <c r="O189" s="189" t="s">
        <v>44</v>
      </c>
      <c r="P189" s="190">
        <f aca="true" t="shared" si="7" ref="P189:P195">I189+J189</f>
        <v>0</v>
      </c>
      <c r="Q189" s="190">
        <f aca="true" t="shared" si="8" ref="Q189:Q195">ROUND(I189*H189,3)</f>
        <v>0</v>
      </c>
      <c r="R189" s="190">
        <f aca="true" t="shared" si="9" ref="R189:R195">ROUND(J189*H189,3)</f>
        <v>0</v>
      </c>
      <c r="S189" s="54"/>
      <c r="T189" s="191">
        <f aca="true" t="shared" si="10" ref="T189:T195">S189*H189</f>
        <v>0</v>
      </c>
      <c r="U189" s="191">
        <v>0.00165</v>
      </c>
      <c r="V189" s="191">
        <f aca="true" t="shared" si="11" ref="V189:V195">U189*H189</f>
        <v>0.0049499999999999995</v>
      </c>
      <c r="W189" s="191">
        <v>0</v>
      </c>
      <c r="X189" s="192">
        <f aca="true" t="shared" si="12" ref="X189:X195">W189*H189</f>
        <v>0</v>
      </c>
      <c r="AR189" s="193" t="s">
        <v>226</v>
      </c>
      <c r="AT189" s="193" t="s">
        <v>199</v>
      </c>
      <c r="AU189" s="193" t="s">
        <v>92</v>
      </c>
      <c r="AY189" s="15" t="s">
        <v>196</v>
      </c>
      <c r="BE189" s="100">
        <f aca="true" t="shared" si="13" ref="BE189:BE195">IF(O189="základná",K189,0)</f>
        <v>0</v>
      </c>
      <c r="BF189" s="100">
        <f aca="true" t="shared" si="14" ref="BF189:BF195">IF(O189="znížená",K189,0)</f>
        <v>0</v>
      </c>
      <c r="BG189" s="100">
        <f aca="true" t="shared" si="15" ref="BG189:BG195">IF(O189="zákl. prenesená",K189,0)</f>
        <v>0</v>
      </c>
      <c r="BH189" s="100">
        <f aca="true" t="shared" si="16" ref="BH189:BH195">IF(O189="zníž. prenesená",K189,0)</f>
        <v>0</v>
      </c>
      <c r="BI189" s="100">
        <f aca="true" t="shared" si="17" ref="BI189:BI195">IF(O189="nulová",K189,0)</f>
        <v>0</v>
      </c>
      <c r="BJ189" s="15" t="s">
        <v>92</v>
      </c>
      <c r="BK189" s="194">
        <f aca="true" t="shared" si="18" ref="BK189:BK195">ROUND(P189*H189,3)</f>
        <v>0</v>
      </c>
      <c r="BL189" s="15" t="s">
        <v>226</v>
      </c>
      <c r="BM189" s="193" t="s">
        <v>724</v>
      </c>
    </row>
    <row r="190" spans="2:65" s="1" customFormat="1" ht="24" customHeight="1">
      <c r="B190" s="151"/>
      <c r="C190" s="182" t="s">
        <v>8</v>
      </c>
      <c r="D190" s="182" t="s">
        <v>199</v>
      </c>
      <c r="E190" s="183" t="s">
        <v>725</v>
      </c>
      <c r="F190" s="184" t="s">
        <v>726</v>
      </c>
      <c r="G190" s="185" t="s">
        <v>225</v>
      </c>
      <c r="H190" s="186">
        <v>8</v>
      </c>
      <c r="I190" s="187"/>
      <c r="J190" s="187"/>
      <c r="K190" s="186">
        <f t="shared" si="6"/>
        <v>0</v>
      </c>
      <c r="L190" s="184" t="s">
        <v>249</v>
      </c>
      <c r="M190" s="32"/>
      <c r="N190" s="188" t="s">
        <v>1</v>
      </c>
      <c r="O190" s="189" t="s">
        <v>44</v>
      </c>
      <c r="P190" s="190">
        <f t="shared" si="7"/>
        <v>0</v>
      </c>
      <c r="Q190" s="190">
        <f t="shared" si="8"/>
        <v>0</v>
      </c>
      <c r="R190" s="190">
        <f t="shared" si="9"/>
        <v>0</v>
      </c>
      <c r="S190" s="54"/>
      <c r="T190" s="191">
        <f t="shared" si="10"/>
        <v>0</v>
      </c>
      <c r="U190" s="191">
        <v>0.00198</v>
      </c>
      <c r="V190" s="191">
        <f t="shared" si="11"/>
        <v>0.01584</v>
      </c>
      <c r="W190" s="191">
        <v>0</v>
      </c>
      <c r="X190" s="192">
        <f t="shared" si="12"/>
        <v>0</v>
      </c>
      <c r="AR190" s="193" t="s">
        <v>226</v>
      </c>
      <c r="AT190" s="193" t="s">
        <v>199</v>
      </c>
      <c r="AU190" s="193" t="s">
        <v>92</v>
      </c>
      <c r="AY190" s="15" t="s">
        <v>196</v>
      </c>
      <c r="BE190" s="100">
        <f t="shared" si="13"/>
        <v>0</v>
      </c>
      <c r="BF190" s="100">
        <f t="shared" si="14"/>
        <v>0</v>
      </c>
      <c r="BG190" s="100">
        <f t="shared" si="15"/>
        <v>0</v>
      </c>
      <c r="BH190" s="100">
        <f t="shared" si="16"/>
        <v>0</v>
      </c>
      <c r="BI190" s="100">
        <f t="shared" si="17"/>
        <v>0</v>
      </c>
      <c r="BJ190" s="15" t="s">
        <v>92</v>
      </c>
      <c r="BK190" s="194">
        <f t="shared" si="18"/>
        <v>0</v>
      </c>
      <c r="BL190" s="15" t="s">
        <v>226</v>
      </c>
      <c r="BM190" s="193" t="s">
        <v>727</v>
      </c>
    </row>
    <row r="191" spans="2:65" s="1" customFormat="1" ht="24" customHeight="1">
      <c r="B191" s="151"/>
      <c r="C191" s="182" t="s">
        <v>366</v>
      </c>
      <c r="D191" s="182" t="s">
        <v>199</v>
      </c>
      <c r="E191" s="183" t="s">
        <v>728</v>
      </c>
      <c r="F191" s="184" t="s">
        <v>729</v>
      </c>
      <c r="G191" s="185" t="s">
        <v>248</v>
      </c>
      <c r="H191" s="186">
        <v>3</v>
      </c>
      <c r="I191" s="187"/>
      <c r="J191" s="187"/>
      <c r="K191" s="186">
        <f t="shared" si="6"/>
        <v>0</v>
      </c>
      <c r="L191" s="184" t="s">
        <v>249</v>
      </c>
      <c r="M191" s="32"/>
      <c r="N191" s="188" t="s">
        <v>1</v>
      </c>
      <c r="O191" s="189" t="s">
        <v>44</v>
      </c>
      <c r="P191" s="190">
        <f t="shared" si="7"/>
        <v>0</v>
      </c>
      <c r="Q191" s="190">
        <f t="shared" si="8"/>
        <v>0</v>
      </c>
      <c r="R191" s="190">
        <f t="shared" si="9"/>
        <v>0</v>
      </c>
      <c r="S191" s="54"/>
      <c r="T191" s="191">
        <f t="shared" si="10"/>
        <v>0</v>
      </c>
      <c r="U191" s="191">
        <v>4E-05</v>
      </c>
      <c r="V191" s="191">
        <f t="shared" si="11"/>
        <v>0.00012000000000000002</v>
      </c>
      <c r="W191" s="191">
        <v>0</v>
      </c>
      <c r="X191" s="192">
        <f t="shared" si="12"/>
        <v>0</v>
      </c>
      <c r="AR191" s="193" t="s">
        <v>226</v>
      </c>
      <c r="AT191" s="193" t="s">
        <v>199</v>
      </c>
      <c r="AU191" s="193" t="s">
        <v>92</v>
      </c>
      <c r="AY191" s="15" t="s">
        <v>196</v>
      </c>
      <c r="BE191" s="100">
        <f t="shared" si="13"/>
        <v>0</v>
      </c>
      <c r="BF191" s="100">
        <f t="shared" si="14"/>
        <v>0</v>
      </c>
      <c r="BG191" s="100">
        <f t="shared" si="15"/>
        <v>0</v>
      </c>
      <c r="BH191" s="100">
        <f t="shared" si="16"/>
        <v>0</v>
      </c>
      <c r="BI191" s="100">
        <f t="shared" si="17"/>
        <v>0</v>
      </c>
      <c r="BJ191" s="15" t="s">
        <v>92</v>
      </c>
      <c r="BK191" s="194">
        <f t="shared" si="18"/>
        <v>0</v>
      </c>
      <c r="BL191" s="15" t="s">
        <v>226</v>
      </c>
      <c r="BM191" s="193" t="s">
        <v>730</v>
      </c>
    </row>
    <row r="192" spans="2:65" s="1" customFormat="1" ht="24" customHeight="1">
      <c r="B192" s="151"/>
      <c r="C192" s="210" t="s">
        <v>370</v>
      </c>
      <c r="D192" s="210" t="s">
        <v>291</v>
      </c>
      <c r="E192" s="211" t="s">
        <v>731</v>
      </c>
      <c r="F192" s="212" t="s">
        <v>732</v>
      </c>
      <c r="G192" s="213" t="s">
        <v>248</v>
      </c>
      <c r="H192" s="214">
        <v>3</v>
      </c>
      <c r="I192" s="215"/>
      <c r="J192" s="216"/>
      <c r="K192" s="214">
        <f t="shared" si="6"/>
        <v>0</v>
      </c>
      <c r="L192" s="212" t="s">
        <v>249</v>
      </c>
      <c r="M192" s="217"/>
      <c r="N192" s="218" t="s">
        <v>1</v>
      </c>
      <c r="O192" s="189" t="s">
        <v>44</v>
      </c>
      <c r="P192" s="190">
        <f t="shared" si="7"/>
        <v>0</v>
      </c>
      <c r="Q192" s="190">
        <f t="shared" si="8"/>
        <v>0</v>
      </c>
      <c r="R192" s="190">
        <f t="shared" si="9"/>
        <v>0</v>
      </c>
      <c r="S192" s="54"/>
      <c r="T192" s="191">
        <f t="shared" si="10"/>
        <v>0</v>
      </c>
      <c r="U192" s="191">
        <v>4.2E-05</v>
      </c>
      <c r="V192" s="191">
        <f t="shared" si="11"/>
        <v>0.000126</v>
      </c>
      <c r="W192" s="191">
        <v>0</v>
      </c>
      <c r="X192" s="192">
        <f t="shared" si="12"/>
        <v>0</v>
      </c>
      <c r="AR192" s="193" t="s">
        <v>294</v>
      </c>
      <c r="AT192" s="193" t="s">
        <v>291</v>
      </c>
      <c r="AU192" s="193" t="s">
        <v>92</v>
      </c>
      <c r="AY192" s="15" t="s">
        <v>196</v>
      </c>
      <c r="BE192" s="100">
        <f t="shared" si="13"/>
        <v>0</v>
      </c>
      <c r="BF192" s="100">
        <f t="shared" si="14"/>
        <v>0</v>
      </c>
      <c r="BG192" s="100">
        <f t="shared" si="15"/>
        <v>0</v>
      </c>
      <c r="BH192" s="100">
        <f t="shared" si="16"/>
        <v>0</v>
      </c>
      <c r="BI192" s="100">
        <f t="shared" si="17"/>
        <v>0</v>
      </c>
      <c r="BJ192" s="15" t="s">
        <v>92</v>
      </c>
      <c r="BK192" s="194">
        <f t="shared" si="18"/>
        <v>0</v>
      </c>
      <c r="BL192" s="15" t="s">
        <v>226</v>
      </c>
      <c r="BM192" s="193" t="s">
        <v>733</v>
      </c>
    </row>
    <row r="193" spans="2:65" s="1" customFormat="1" ht="16.5" customHeight="1">
      <c r="B193" s="151"/>
      <c r="C193" s="182" t="s">
        <v>374</v>
      </c>
      <c r="D193" s="182" t="s">
        <v>199</v>
      </c>
      <c r="E193" s="183" t="s">
        <v>734</v>
      </c>
      <c r="F193" s="184" t="s">
        <v>735</v>
      </c>
      <c r="G193" s="185" t="s">
        <v>248</v>
      </c>
      <c r="H193" s="186">
        <v>1</v>
      </c>
      <c r="I193" s="187"/>
      <c r="J193" s="187"/>
      <c r="K193" s="186">
        <f t="shared" si="6"/>
        <v>0</v>
      </c>
      <c r="L193" s="184" t="s">
        <v>249</v>
      </c>
      <c r="M193" s="32"/>
      <c r="N193" s="188" t="s">
        <v>1</v>
      </c>
      <c r="O193" s="189" t="s">
        <v>44</v>
      </c>
      <c r="P193" s="190">
        <f t="shared" si="7"/>
        <v>0</v>
      </c>
      <c r="Q193" s="190">
        <f t="shared" si="8"/>
        <v>0</v>
      </c>
      <c r="R193" s="190">
        <f t="shared" si="9"/>
        <v>0</v>
      </c>
      <c r="S193" s="54"/>
      <c r="T193" s="191">
        <f t="shared" si="10"/>
        <v>0</v>
      </c>
      <c r="U193" s="191">
        <v>2E-05</v>
      </c>
      <c r="V193" s="191">
        <f t="shared" si="11"/>
        <v>2E-05</v>
      </c>
      <c r="W193" s="191">
        <v>0</v>
      </c>
      <c r="X193" s="192">
        <f t="shared" si="12"/>
        <v>0</v>
      </c>
      <c r="AR193" s="193" t="s">
        <v>226</v>
      </c>
      <c r="AT193" s="193" t="s">
        <v>199</v>
      </c>
      <c r="AU193" s="193" t="s">
        <v>92</v>
      </c>
      <c r="AY193" s="15" t="s">
        <v>196</v>
      </c>
      <c r="BE193" s="100">
        <f t="shared" si="13"/>
        <v>0</v>
      </c>
      <c r="BF193" s="100">
        <f t="shared" si="14"/>
        <v>0</v>
      </c>
      <c r="BG193" s="100">
        <f t="shared" si="15"/>
        <v>0</v>
      </c>
      <c r="BH193" s="100">
        <f t="shared" si="16"/>
        <v>0</v>
      </c>
      <c r="BI193" s="100">
        <f t="shared" si="17"/>
        <v>0</v>
      </c>
      <c r="BJ193" s="15" t="s">
        <v>92</v>
      </c>
      <c r="BK193" s="194">
        <f t="shared" si="18"/>
        <v>0</v>
      </c>
      <c r="BL193" s="15" t="s">
        <v>226</v>
      </c>
      <c r="BM193" s="193" t="s">
        <v>736</v>
      </c>
    </row>
    <row r="194" spans="2:65" s="1" customFormat="1" ht="24" customHeight="1">
      <c r="B194" s="151"/>
      <c r="C194" s="210" t="s">
        <v>378</v>
      </c>
      <c r="D194" s="210" t="s">
        <v>291</v>
      </c>
      <c r="E194" s="211" t="s">
        <v>737</v>
      </c>
      <c r="F194" s="212" t="s">
        <v>738</v>
      </c>
      <c r="G194" s="213" t="s">
        <v>248</v>
      </c>
      <c r="H194" s="214">
        <v>1</v>
      </c>
      <c r="I194" s="215"/>
      <c r="J194" s="216"/>
      <c r="K194" s="214">
        <f t="shared" si="6"/>
        <v>0</v>
      </c>
      <c r="L194" s="212" t="s">
        <v>249</v>
      </c>
      <c r="M194" s="217"/>
      <c r="N194" s="218" t="s">
        <v>1</v>
      </c>
      <c r="O194" s="189" t="s">
        <v>44</v>
      </c>
      <c r="P194" s="190">
        <f t="shared" si="7"/>
        <v>0</v>
      </c>
      <c r="Q194" s="190">
        <f t="shared" si="8"/>
        <v>0</v>
      </c>
      <c r="R194" s="190">
        <f t="shared" si="9"/>
        <v>0</v>
      </c>
      <c r="S194" s="54"/>
      <c r="T194" s="191">
        <f t="shared" si="10"/>
        <v>0</v>
      </c>
      <c r="U194" s="191">
        <v>0.00015</v>
      </c>
      <c r="V194" s="191">
        <f t="shared" si="11"/>
        <v>0.00015</v>
      </c>
      <c r="W194" s="191">
        <v>0</v>
      </c>
      <c r="X194" s="192">
        <f t="shared" si="12"/>
        <v>0</v>
      </c>
      <c r="AR194" s="193" t="s">
        <v>294</v>
      </c>
      <c r="AT194" s="193" t="s">
        <v>291</v>
      </c>
      <c r="AU194" s="193" t="s">
        <v>92</v>
      </c>
      <c r="AY194" s="15" t="s">
        <v>196</v>
      </c>
      <c r="BE194" s="100">
        <f t="shared" si="13"/>
        <v>0</v>
      </c>
      <c r="BF194" s="100">
        <f t="shared" si="14"/>
        <v>0</v>
      </c>
      <c r="BG194" s="100">
        <f t="shared" si="15"/>
        <v>0</v>
      </c>
      <c r="BH194" s="100">
        <f t="shared" si="16"/>
        <v>0</v>
      </c>
      <c r="BI194" s="100">
        <f t="shared" si="17"/>
        <v>0</v>
      </c>
      <c r="BJ194" s="15" t="s">
        <v>92</v>
      </c>
      <c r="BK194" s="194">
        <f t="shared" si="18"/>
        <v>0</v>
      </c>
      <c r="BL194" s="15" t="s">
        <v>226</v>
      </c>
      <c r="BM194" s="193" t="s">
        <v>739</v>
      </c>
    </row>
    <row r="195" spans="2:65" s="1" customFormat="1" ht="24" customHeight="1">
      <c r="B195" s="151"/>
      <c r="C195" s="182" t="s">
        <v>382</v>
      </c>
      <c r="D195" s="182" t="s">
        <v>199</v>
      </c>
      <c r="E195" s="183" t="s">
        <v>740</v>
      </c>
      <c r="F195" s="184" t="s">
        <v>741</v>
      </c>
      <c r="G195" s="185" t="s">
        <v>340</v>
      </c>
      <c r="H195" s="187"/>
      <c r="I195" s="187"/>
      <c r="J195" s="187"/>
      <c r="K195" s="186">
        <f t="shared" si="6"/>
        <v>0</v>
      </c>
      <c r="L195" s="184" t="s">
        <v>249</v>
      </c>
      <c r="M195" s="32"/>
      <c r="N195" s="188" t="s">
        <v>1</v>
      </c>
      <c r="O195" s="189" t="s">
        <v>44</v>
      </c>
      <c r="P195" s="190">
        <f t="shared" si="7"/>
        <v>0</v>
      </c>
      <c r="Q195" s="190">
        <f t="shared" si="8"/>
        <v>0</v>
      </c>
      <c r="R195" s="190">
        <f t="shared" si="9"/>
        <v>0</v>
      </c>
      <c r="S195" s="54"/>
      <c r="T195" s="191">
        <f t="shared" si="10"/>
        <v>0</v>
      </c>
      <c r="U195" s="191">
        <v>0</v>
      </c>
      <c r="V195" s="191">
        <f t="shared" si="11"/>
        <v>0</v>
      </c>
      <c r="W195" s="191">
        <v>0</v>
      </c>
      <c r="X195" s="192">
        <f t="shared" si="12"/>
        <v>0</v>
      </c>
      <c r="AR195" s="193" t="s">
        <v>226</v>
      </c>
      <c r="AT195" s="193" t="s">
        <v>199</v>
      </c>
      <c r="AU195" s="193" t="s">
        <v>92</v>
      </c>
      <c r="AY195" s="15" t="s">
        <v>196</v>
      </c>
      <c r="BE195" s="100">
        <f t="shared" si="13"/>
        <v>0</v>
      </c>
      <c r="BF195" s="100">
        <f t="shared" si="14"/>
        <v>0</v>
      </c>
      <c r="BG195" s="100">
        <f t="shared" si="15"/>
        <v>0</v>
      </c>
      <c r="BH195" s="100">
        <f t="shared" si="16"/>
        <v>0</v>
      </c>
      <c r="BI195" s="100">
        <f t="shared" si="17"/>
        <v>0</v>
      </c>
      <c r="BJ195" s="15" t="s">
        <v>92</v>
      </c>
      <c r="BK195" s="194">
        <f t="shared" si="18"/>
        <v>0</v>
      </c>
      <c r="BL195" s="15" t="s">
        <v>226</v>
      </c>
      <c r="BM195" s="193" t="s">
        <v>742</v>
      </c>
    </row>
    <row r="196" spans="2:63" s="11" customFormat="1" ht="22.5" customHeight="1">
      <c r="B196" s="168"/>
      <c r="D196" s="169" t="s">
        <v>79</v>
      </c>
      <c r="E196" s="180" t="s">
        <v>342</v>
      </c>
      <c r="F196" s="180" t="s">
        <v>343</v>
      </c>
      <c r="I196" s="171"/>
      <c r="J196" s="171"/>
      <c r="K196" s="181">
        <f>BK196</f>
        <v>0</v>
      </c>
      <c r="M196" s="168"/>
      <c r="N196" s="173"/>
      <c r="O196" s="174"/>
      <c r="P196" s="174"/>
      <c r="Q196" s="175">
        <f>SUM(Q197:Q220)</f>
        <v>0</v>
      </c>
      <c r="R196" s="175">
        <f>SUM(R197:R220)</f>
        <v>0</v>
      </c>
      <c r="S196" s="174"/>
      <c r="T196" s="176">
        <f>SUM(T197:T220)</f>
        <v>0</v>
      </c>
      <c r="U196" s="174"/>
      <c r="V196" s="176">
        <f>SUM(V197:V220)</f>
        <v>0.08902</v>
      </c>
      <c r="W196" s="174"/>
      <c r="X196" s="177">
        <f>SUM(X197:X220)</f>
        <v>0</v>
      </c>
      <c r="AR196" s="169" t="s">
        <v>92</v>
      </c>
      <c r="AT196" s="178" t="s">
        <v>79</v>
      </c>
      <c r="AU196" s="178" t="s">
        <v>87</v>
      </c>
      <c r="AY196" s="169" t="s">
        <v>196</v>
      </c>
      <c r="BK196" s="179">
        <f>SUM(BK197:BK220)</f>
        <v>0</v>
      </c>
    </row>
    <row r="197" spans="2:65" s="1" customFormat="1" ht="16.5" customHeight="1">
      <c r="B197" s="151"/>
      <c r="C197" s="182" t="s">
        <v>386</v>
      </c>
      <c r="D197" s="182" t="s">
        <v>199</v>
      </c>
      <c r="E197" s="183" t="s">
        <v>743</v>
      </c>
      <c r="F197" s="184" t="s">
        <v>744</v>
      </c>
      <c r="G197" s="185" t="s">
        <v>248</v>
      </c>
      <c r="H197" s="186">
        <v>2</v>
      </c>
      <c r="I197" s="187"/>
      <c r="J197" s="187"/>
      <c r="K197" s="186">
        <f>ROUND(P197*H197,3)</f>
        <v>0</v>
      </c>
      <c r="L197" s="184" t="s">
        <v>215</v>
      </c>
      <c r="M197" s="32"/>
      <c r="N197" s="188" t="s">
        <v>1</v>
      </c>
      <c r="O197" s="189" t="s">
        <v>44</v>
      </c>
      <c r="P197" s="190">
        <f>I197+J197</f>
        <v>0</v>
      </c>
      <c r="Q197" s="190">
        <f>ROUND(I197*H197,3)</f>
        <v>0</v>
      </c>
      <c r="R197" s="190">
        <f>ROUND(J197*H197,3)</f>
        <v>0</v>
      </c>
      <c r="S197" s="54"/>
      <c r="T197" s="191">
        <f>S197*H197</f>
        <v>0</v>
      </c>
      <c r="U197" s="191">
        <v>0.00147</v>
      </c>
      <c r="V197" s="191">
        <f>U197*H197</f>
        <v>0.00294</v>
      </c>
      <c r="W197" s="191">
        <v>0</v>
      </c>
      <c r="X197" s="192">
        <f>W197*H197</f>
        <v>0</v>
      </c>
      <c r="AR197" s="193" t="s">
        <v>226</v>
      </c>
      <c r="AT197" s="193" t="s">
        <v>199</v>
      </c>
      <c r="AU197" s="193" t="s">
        <v>92</v>
      </c>
      <c r="AY197" s="15" t="s">
        <v>196</v>
      </c>
      <c r="BE197" s="100">
        <f>IF(O197="základná",K197,0)</f>
        <v>0</v>
      </c>
      <c r="BF197" s="100">
        <f>IF(O197="znížená",K197,0)</f>
        <v>0</v>
      </c>
      <c r="BG197" s="100">
        <f>IF(O197="zákl. prenesená",K197,0)</f>
        <v>0</v>
      </c>
      <c r="BH197" s="100">
        <f>IF(O197="zníž. prenesená",K197,0)</f>
        <v>0</v>
      </c>
      <c r="BI197" s="100">
        <f>IF(O197="nulová",K197,0)</f>
        <v>0</v>
      </c>
      <c r="BJ197" s="15" t="s">
        <v>92</v>
      </c>
      <c r="BK197" s="194">
        <f>ROUND(P197*H197,3)</f>
        <v>0</v>
      </c>
      <c r="BL197" s="15" t="s">
        <v>226</v>
      </c>
      <c r="BM197" s="193" t="s">
        <v>745</v>
      </c>
    </row>
    <row r="198" spans="2:65" s="1" customFormat="1" ht="36" customHeight="1">
      <c r="B198" s="151"/>
      <c r="C198" s="210" t="s">
        <v>390</v>
      </c>
      <c r="D198" s="210" t="s">
        <v>291</v>
      </c>
      <c r="E198" s="211" t="s">
        <v>746</v>
      </c>
      <c r="F198" s="212" t="s">
        <v>747</v>
      </c>
      <c r="G198" s="213" t="s">
        <v>350</v>
      </c>
      <c r="H198" s="214">
        <v>2</v>
      </c>
      <c r="I198" s="215"/>
      <c r="J198" s="216"/>
      <c r="K198" s="214">
        <f>ROUND(P198*H198,3)</f>
        <v>0</v>
      </c>
      <c r="L198" s="212" t="s">
        <v>215</v>
      </c>
      <c r="M198" s="217"/>
      <c r="N198" s="218" t="s">
        <v>1</v>
      </c>
      <c r="O198" s="189" t="s">
        <v>44</v>
      </c>
      <c r="P198" s="190">
        <f>I198+J198</f>
        <v>0</v>
      </c>
      <c r="Q198" s="190">
        <f>ROUND(I198*H198,3)</f>
        <v>0</v>
      </c>
      <c r="R198" s="190">
        <f>ROUND(J198*H198,3)</f>
        <v>0</v>
      </c>
      <c r="S198" s="54"/>
      <c r="T198" s="191">
        <f>S198*H198</f>
        <v>0</v>
      </c>
      <c r="U198" s="191">
        <v>0.00465</v>
      </c>
      <c r="V198" s="191">
        <f>U198*H198</f>
        <v>0.0093</v>
      </c>
      <c r="W198" s="191">
        <v>0</v>
      </c>
      <c r="X198" s="192">
        <f>W198*H198</f>
        <v>0</v>
      </c>
      <c r="AR198" s="193" t="s">
        <v>294</v>
      </c>
      <c r="AT198" s="193" t="s">
        <v>291</v>
      </c>
      <c r="AU198" s="193" t="s">
        <v>92</v>
      </c>
      <c r="AY198" s="15" t="s">
        <v>196</v>
      </c>
      <c r="BE198" s="100">
        <f>IF(O198="základná",K198,0)</f>
        <v>0</v>
      </c>
      <c r="BF198" s="100">
        <f>IF(O198="znížená",K198,0)</f>
        <v>0</v>
      </c>
      <c r="BG198" s="100">
        <f>IF(O198="zákl. prenesená",K198,0)</f>
        <v>0</v>
      </c>
      <c r="BH198" s="100">
        <f>IF(O198="zníž. prenesená",K198,0)</f>
        <v>0</v>
      </c>
      <c r="BI198" s="100">
        <f>IF(O198="nulová",K198,0)</f>
        <v>0</v>
      </c>
      <c r="BJ198" s="15" t="s">
        <v>92</v>
      </c>
      <c r="BK198" s="194">
        <f>ROUND(P198*H198,3)</f>
        <v>0</v>
      </c>
      <c r="BL198" s="15" t="s">
        <v>226</v>
      </c>
      <c r="BM198" s="193" t="s">
        <v>748</v>
      </c>
    </row>
    <row r="199" spans="2:51" s="12" customFormat="1" ht="11.25">
      <c r="B199" s="195"/>
      <c r="D199" s="196" t="s">
        <v>208</v>
      </c>
      <c r="E199" s="203" t="s">
        <v>1</v>
      </c>
      <c r="F199" s="197" t="s">
        <v>749</v>
      </c>
      <c r="H199" s="198">
        <v>1</v>
      </c>
      <c r="I199" s="199"/>
      <c r="J199" s="199"/>
      <c r="M199" s="195"/>
      <c r="N199" s="200"/>
      <c r="O199" s="201"/>
      <c r="P199" s="201"/>
      <c r="Q199" s="201"/>
      <c r="R199" s="201"/>
      <c r="S199" s="201"/>
      <c r="T199" s="201"/>
      <c r="U199" s="201"/>
      <c r="V199" s="201"/>
      <c r="W199" s="201"/>
      <c r="X199" s="202"/>
      <c r="AT199" s="203" t="s">
        <v>208</v>
      </c>
      <c r="AU199" s="203" t="s">
        <v>92</v>
      </c>
      <c r="AV199" s="12" t="s">
        <v>92</v>
      </c>
      <c r="AW199" s="12" t="s">
        <v>4</v>
      </c>
      <c r="AX199" s="12" t="s">
        <v>80</v>
      </c>
      <c r="AY199" s="203" t="s">
        <v>196</v>
      </c>
    </row>
    <row r="200" spans="2:51" s="12" customFormat="1" ht="11.25">
      <c r="B200" s="195"/>
      <c r="D200" s="196" t="s">
        <v>208</v>
      </c>
      <c r="E200" s="203" t="s">
        <v>1</v>
      </c>
      <c r="F200" s="197" t="s">
        <v>750</v>
      </c>
      <c r="H200" s="198">
        <v>1</v>
      </c>
      <c r="I200" s="199"/>
      <c r="J200" s="199"/>
      <c r="M200" s="195"/>
      <c r="N200" s="200"/>
      <c r="O200" s="201"/>
      <c r="P200" s="201"/>
      <c r="Q200" s="201"/>
      <c r="R200" s="201"/>
      <c r="S200" s="201"/>
      <c r="T200" s="201"/>
      <c r="U200" s="201"/>
      <c r="V200" s="201"/>
      <c r="W200" s="201"/>
      <c r="X200" s="202"/>
      <c r="AT200" s="203" t="s">
        <v>208</v>
      </c>
      <c r="AU200" s="203" t="s">
        <v>92</v>
      </c>
      <c r="AV200" s="12" t="s">
        <v>92</v>
      </c>
      <c r="AW200" s="12" t="s">
        <v>4</v>
      </c>
      <c r="AX200" s="12" t="s">
        <v>80</v>
      </c>
      <c r="AY200" s="203" t="s">
        <v>196</v>
      </c>
    </row>
    <row r="201" spans="2:51" s="13" customFormat="1" ht="11.25">
      <c r="B201" s="219"/>
      <c r="D201" s="196" t="s">
        <v>208</v>
      </c>
      <c r="E201" s="220" t="s">
        <v>1</v>
      </c>
      <c r="F201" s="221" t="s">
        <v>354</v>
      </c>
      <c r="H201" s="222">
        <v>2</v>
      </c>
      <c r="I201" s="223"/>
      <c r="J201" s="223"/>
      <c r="M201" s="219"/>
      <c r="N201" s="224"/>
      <c r="O201" s="225"/>
      <c r="P201" s="225"/>
      <c r="Q201" s="225"/>
      <c r="R201" s="225"/>
      <c r="S201" s="225"/>
      <c r="T201" s="225"/>
      <c r="U201" s="225"/>
      <c r="V201" s="225"/>
      <c r="W201" s="225"/>
      <c r="X201" s="226"/>
      <c r="AT201" s="220" t="s">
        <v>208</v>
      </c>
      <c r="AU201" s="220" t="s">
        <v>92</v>
      </c>
      <c r="AV201" s="13" t="s">
        <v>203</v>
      </c>
      <c r="AW201" s="13" t="s">
        <v>4</v>
      </c>
      <c r="AX201" s="13" t="s">
        <v>87</v>
      </c>
      <c r="AY201" s="220" t="s">
        <v>196</v>
      </c>
    </row>
    <row r="202" spans="2:65" s="1" customFormat="1" ht="24" customHeight="1">
      <c r="B202" s="151"/>
      <c r="C202" s="182" t="s">
        <v>394</v>
      </c>
      <c r="D202" s="182" t="s">
        <v>199</v>
      </c>
      <c r="E202" s="183" t="s">
        <v>751</v>
      </c>
      <c r="F202" s="184" t="s">
        <v>752</v>
      </c>
      <c r="G202" s="185" t="s">
        <v>248</v>
      </c>
      <c r="H202" s="186">
        <v>4</v>
      </c>
      <c r="I202" s="187"/>
      <c r="J202" s="187"/>
      <c r="K202" s="186">
        <f>ROUND(P202*H202,3)</f>
        <v>0</v>
      </c>
      <c r="L202" s="184" t="s">
        <v>215</v>
      </c>
      <c r="M202" s="32"/>
      <c r="N202" s="188" t="s">
        <v>1</v>
      </c>
      <c r="O202" s="189" t="s">
        <v>44</v>
      </c>
      <c r="P202" s="190">
        <f>I202+J202</f>
        <v>0</v>
      </c>
      <c r="Q202" s="190">
        <f>ROUND(I202*H202,3)</f>
        <v>0</v>
      </c>
      <c r="R202" s="190">
        <f>ROUND(J202*H202,3)</f>
        <v>0</v>
      </c>
      <c r="S202" s="54"/>
      <c r="T202" s="191">
        <f>S202*H202</f>
        <v>0</v>
      </c>
      <c r="U202" s="191">
        <v>0.00275</v>
      </c>
      <c r="V202" s="191">
        <f>U202*H202</f>
        <v>0.011</v>
      </c>
      <c r="W202" s="191">
        <v>0</v>
      </c>
      <c r="X202" s="192">
        <f>W202*H202</f>
        <v>0</v>
      </c>
      <c r="AR202" s="193" t="s">
        <v>226</v>
      </c>
      <c r="AT202" s="193" t="s">
        <v>199</v>
      </c>
      <c r="AU202" s="193" t="s">
        <v>92</v>
      </c>
      <c r="AY202" s="15" t="s">
        <v>196</v>
      </c>
      <c r="BE202" s="100">
        <f>IF(O202="základná",K202,0)</f>
        <v>0</v>
      </c>
      <c r="BF202" s="100">
        <f>IF(O202="znížená",K202,0)</f>
        <v>0</v>
      </c>
      <c r="BG202" s="100">
        <f>IF(O202="zákl. prenesená",K202,0)</f>
        <v>0</v>
      </c>
      <c r="BH202" s="100">
        <f>IF(O202="zníž. prenesená",K202,0)</f>
        <v>0</v>
      </c>
      <c r="BI202" s="100">
        <f>IF(O202="nulová",K202,0)</f>
        <v>0</v>
      </c>
      <c r="BJ202" s="15" t="s">
        <v>92</v>
      </c>
      <c r="BK202" s="194">
        <f>ROUND(P202*H202,3)</f>
        <v>0</v>
      </c>
      <c r="BL202" s="15" t="s">
        <v>226</v>
      </c>
      <c r="BM202" s="193" t="s">
        <v>753</v>
      </c>
    </row>
    <row r="203" spans="2:65" s="1" customFormat="1" ht="36" customHeight="1">
      <c r="B203" s="151"/>
      <c r="C203" s="210" t="s">
        <v>399</v>
      </c>
      <c r="D203" s="210" t="s">
        <v>291</v>
      </c>
      <c r="E203" s="211" t="s">
        <v>754</v>
      </c>
      <c r="F203" s="212" t="s">
        <v>755</v>
      </c>
      <c r="G203" s="213" t="s">
        <v>248</v>
      </c>
      <c r="H203" s="214">
        <v>4</v>
      </c>
      <c r="I203" s="215"/>
      <c r="J203" s="216"/>
      <c r="K203" s="214">
        <f>ROUND(P203*H203,3)</f>
        <v>0</v>
      </c>
      <c r="L203" s="212" t="s">
        <v>215</v>
      </c>
      <c r="M203" s="217"/>
      <c r="N203" s="218" t="s">
        <v>1</v>
      </c>
      <c r="O203" s="189" t="s">
        <v>44</v>
      </c>
      <c r="P203" s="190">
        <f>I203+J203</f>
        <v>0</v>
      </c>
      <c r="Q203" s="190">
        <f>ROUND(I203*H203,3)</f>
        <v>0</v>
      </c>
      <c r="R203" s="190">
        <f>ROUND(J203*H203,3)</f>
        <v>0</v>
      </c>
      <c r="S203" s="54"/>
      <c r="T203" s="191">
        <f>S203*H203</f>
        <v>0</v>
      </c>
      <c r="U203" s="191">
        <v>0.00551</v>
      </c>
      <c r="V203" s="191">
        <f>U203*H203</f>
        <v>0.02204</v>
      </c>
      <c r="W203" s="191">
        <v>0</v>
      </c>
      <c r="X203" s="192">
        <f>W203*H203</f>
        <v>0</v>
      </c>
      <c r="AR203" s="193" t="s">
        <v>294</v>
      </c>
      <c r="AT203" s="193" t="s">
        <v>291</v>
      </c>
      <c r="AU203" s="193" t="s">
        <v>92</v>
      </c>
      <c r="AY203" s="15" t="s">
        <v>196</v>
      </c>
      <c r="BE203" s="100">
        <f>IF(O203="základná",K203,0)</f>
        <v>0</v>
      </c>
      <c r="BF203" s="100">
        <f>IF(O203="znížená",K203,0)</f>
        <v>0</v>
      </c>
      <c r="BG203" s="100">
        <f>IF(O203="zákl. prenesená",K203,0)</f>
        <v>0</v>
      </c>
      <c r="BH203" s="100">
        <f>IF(O203="zníž. prenesená",K203,0)</f>
        <v>0</v>
      </c>
      <c r="BI203" s="100">
        <f>IF(O203="nulová",K203,0)</f>
        <v>0</v>
      </c>
      <c r="BJ203" s="15" t="s">
        <v>92</v>
      </c>
      <c r="BK203" s="194">
        <f>ROUND(P203*H203,3)</f>
        <v>0</v>
      </c>
      <c r="BL203" s="15" t="s">
        <v>226</v>
      </c>
      <c r="BM203" s="193" t="s">
        <v>756</v>
      </c>
    </row>
    <row r="204" spans="2:51" s="12" customFormat="1" ht="11.25">
      <c r="B204" s="195"/>
      <c r="D204" s="196" t="s">
        <v>208</v>
      </c>
      <c r="E204" s="203" t="s">
        <v>1</v>
      </c>
      <c r="F204" s="197" t="s">
        <v>757</v>
      </c>
      <c r="H204" s="198">
        <v>1</v>
      </c>
      <c r="I204" s="199"/>
      <c r="J204" s="199"/>
      <c r="M204" s="195"/>
      <c r="N204" s="200"/>
      <c r="O204" s="201"/>
      <c r="P204" s="201"/>
      <c r="Q204" s="201"/>
      <c r="R204" s="201"/>
      <c r="S204" s="201"/>
      <c r="T204" s="201"/>
      <c r="U204" s="201"/>
      <c r="V204" s="201"/>
      <c r="W204" s="201"/>
      <c r="X204" s="202"/>
      <c r="AT204" s="203" t="s">
        <v>208</v>
      </c>
      <c r="AU204" s="203" t="s">
        <v>92</v>
      </c>
      <c r="AV204" s="12" t="s">
        <v>92</v>
      </c>
      <c r="AW204" s="12" t="s">
        <v>4</v>
      </c>
      <c r="AX204" s="12" t="s">
        <v>80</v>
      </c>
      <c r="AY204" s="203" t="s">
        <v>196</v>
      </c>
    </row>
    <row r="205" spans="2:51" s="12" customFormat="1" ht="11.25">
      <c r="B205" s="195"/>
      <c r="D205" s="196" t="s">
        <v>208</v>
      </c>
      <c r="E205" s="203" t="s">
        <v>1</v>
      </c>
      <c r="F205" s="197" t="s">
        <v>758</v>
      </c>
      <c r="H205" s="198">
        <v>1</v>
      </c>
      <c r="I205" s="199"/>
      <c r="J205" s="199"/>
      <c r="M205" s="195"/>
      <c r="N205" s="200"/>
      <c r="O205" s="201"/>
      <c r="P205" s="201"/>
      <c r="Q205" s="201"/>
      <c r="R205" s="201"/>
      <c r="S205" s="201"/>
      <c r="T205" s="201"/>
      <c r="U205" s="201"/>
      <c r="V205" s="201"/>
      <c r="W205" s="201"/>
      <c r="X205" s="202"/>
      <c r="AT205" s="203" t="s">
        <v>208</v>
      </c>
      <c r="AU205" s="203" t="s">
        <v>92</v>
      </c>
      <c r="AV205" s="12" t="s">
        <v>92</v>
      </c>
      <c r="AW205" s="12" t="s">
        <v>4</v>
      </c>
      <c r="AX205" s="12" t="s">
        <v>80</v>
      </c>
      <c r="AY205" s="203" t="s">
        <v>196</v>
      </c>
    </row>
    <row r="206" spans="2:51" s="12" customFormat="1" ht="11.25">
      <c r="B206" s="195"/>
      <c r="D206" s="196" t="s">
        <v>208</v>
      </c>
      <c r="E206" s="203" t="s">
        <v>1</v>
      </c>
      <c r="F206" s="197" t="s">
        <v>759</v>
      </c>
      <c r="H206" s="198">
        <v>1</v>
      </c>
      <c r="I206" s="199"/>
      <c r="J206" s="199"/>
      <c r="M206" s="195"/>
      <c r="N206" s="200"/>
      <c r="O206" s="201"/>
      <c r="P206" s="201"/>
      <c r="Q206" s="201"/>
      <c r="R206" s="201"/>
      <c r="S206" s="201"/>
      <c r="T206" s="201"/>
      <c r="U206" s="201"/>
      <c r="V206" s="201"/>
      <c r="W206" s="201"/>
      <c r="X206" s="202"/>
      <c r="AT206" s="203" t="s">
        <v>208</v>
      </c>
      <c r="AU206" s="203" t="s">
        <v>92</v>
      </c>
      <c r="AV206" s="12" t="s">
        <v>92</v>
      </c>
      <c r="AW206" s="12" t="s">
        <v>4</v>
      </c>
      <c r="AX206" s="12" t="s">
        <v>80</v>
      </c>
      <c r="AY206" s="203" t="s">
        <v>196</v>
      </c>
    </row>
    <row r="207" spans="2:51" s="12" customFormat="1" ht="11.25">
      <c r="B207" s="195"/>
      <c r="D207" s="196" t="s">
        <v>208</v>
      </c>
      <c r="E207" s="203" t="s">
        <v>1</v>
      </c>
      <c r="F207" s="197" t="s">
        <v>760</v>
      </c>
      <c r="H207" s="198">
        <v>1</v>
      </c>
      <c r="I207" s="199"/>
      <c r="J207" s="199"/>
      <c r="M207" s="195"/>
      <c r="N207" s="200"/>
      <c r="O207" s="201"/>
      <c r="P207" s="201"/>
      <c r="Q207" s="201"/>
      <c r="R207" s="201"/>
      <c r="S207" s="201"/>
      <c r="T207" s="201"/>
      <c r="U207" s="201"/>
      <c r="V207" s="201"/>
      <c r="W207" s="201"/>
      <c r="X207" s="202"/>
      <c r="AT207" s="203" t="s">
        <v>208</v>
      </c>
      <c r="AU207" s="203" t="s">
        <v>92</v>
      </c>
      <c r="AV207" s="12" t="s">
        <v>92</v>
      </c>
      <c r="AW207" s="12" t="s">
        <v>4</v>
      </c>
      <c r="AX207" s="12" t="s">
        <v>80</v>
      </c>
      <c r="AY207" s="203" t="s">
        <v>196</v>
      </c>
    </row>
    <row r="208" spans="2:51" s="13" customFormat="1" ht="11.25">
      <c r="B208" s="219"/>
      <c r="D208" s="196" t="s">
        <v>208</v>
      </c>
      <c r="E208" s="220" t="s">
        <v>1</v>
      </c>
      <c r="F208" s="221" t="s">
        <v>354</v>
      </c>
      <c r="H208" s="222">
        <v>4</v>
      </c>
      <c r="I208" s="223"/>
      <c r="J208" s="223"/>
      <c r="M208" s="219"/>
      <c r="N208" s="224"/>
      <c r="O208" s="225"/>
      <c r="P208" s="225"/>
      <c r="Q208" s="225"/>
      <c r="R208" s="225"/>
      <c r="S208" s="225"/>
      <c r="T208" s="225"/>
      <c r="U208" s="225"/>
      <c r="V208" s="225"/>
      <c r="W208" s="225"/>
      <c r="X208" s="226"/>
      <c r="AT208" s="220" t="s">
        <v>208</v>
      </c>
      <c r="AU208" s="220" t="s">
        <v>92</v>
      </c>
      <c r="AV208" s="13" t="s">
        <v>203</v>
      </c>
      <c r="AW208" s="13" t="s">
        <v>4</v>
      </c>
      <c r="AX208" s="13" t="s">
        <v>87</v>
      </c>
      <c r="AY208" s="220" t="s">
        <v>196</v>
      </c>
    </row>
    <row r="209" spans="2:65" s="1" customFormat="1" ht="24" customHeight="1">
      <c r="B209" s="151"/>
      <c r="C209" s="210" t="s">
        <v>404</v>
      </c>
      <c r="D209" s="210" t="s">
        <v>291</v>
      </c>
      <c r="E209" s="211" t="s">
        <v>356</v>
      </c>
      <c r="F209" s="212" t="s">
        <v>357</v>
      </c>
      <c r="G209" s="213" t="s">
        <v>248</v>
      </c>
      <c r="H209" s="214">
        <v>4</v>
      </c>
      <c r="I209" s="215"/>
      <c r="J209" s="216"/>
      <c r="K209" s="214">
        <f>ROUND(P209*H209,3)</f>
        <v>0</v>
      </c>
      <c r="L209" s="212" t="s">
        <v>1</v>
      </c>
      <c r="M209" s="217"/>
      <c r="N209" s="218" t="s">
        <v>1</v>
      </c>
      <c r="O209" s="189" t="s">
        <v>44</v>
      </c>
      <c r="P209" s="190">
        <f>I209+J209</f>
        <v>0</v>
      </c>
      <c r="Q209" s="190">
        <f>ROUND(I209*H209,3)</f>
        <v>0</v>
      </c>
      <c r="R209" s="190">
        <f>ROUND(J209*H209,3)</f>
        <v>0</v>
      </c>
      <c r="S209" s="54"/>
      <c r="T209" s="191">
        <f>S209*H209</f>
        <v>0</v>
      </c>
      <c r="U209" s="191">
        <v>0</v>
      </c>
      <c r="V209" s="191">
        <f>U209*H209</f>
        <v>0</v>
      </c>
      <c r="W209" s="191">
        <v>0</v>
      </c>
      <c r="X209" s="192">
        <f>W209*H209</f>
        <v>0</v>
      </c>
      <c r="AR209" s="193" t="s">
        <v>294</v>
      </c>
      <c r="AT209" s="193" t="s">
        <v>291</v>
      </c>
      <c r="AU209" s="193" t="s">
        <v>92</v>
      </c>
      <c r="AY209" s="15" t="s">
        <v>196</v>
      </c>
      <c r="BE209" s="100">
        <f>IF(O209="základná",K209,0)</f>
        <v>0</v>
      </c>
      <c r="BF209" s="100">
        <f>IF(O209="znížená",K209,0)</f>
        <v>0</v>
      </c>
      <c r="BG209" s="100">
        <f>IF(O209="zákl. prenesená",K209,0)</f>
        <v>0</v>
      </c>
      <c r="BH209" s="100">
        <f>IF(O209="zníž. prenesená",K209,0)</f>
        <v>0</v>
      </c>
      <c r="BI209" s="100">
        <f>IF(O209="nulová",K209,0)</f>
        <v>0</v>
      </c>
      <c r="BJ209" s="15" t="s">
        <v>92</v>
      </c>
      <c r="BK209" s="194">
        <f>ROUND(P209*H209,3)</f>
        <v>0</v>
      </c>
      <c r="BL209" s="15" t="s">
        <v>226</v>
      </c>
      <c r="BM209" s="193" t="s">
        <v>761</v>
      </c>
    </row>
    <row r="210" spans="2:65" s="1" customFormat="1" ht="24" customHeight="1">
      <c r="B210" s="151"/>
      <c r="C210" s="182" t="s">
        <v>408</v>
      </c>
      <c r="D210" s="182" t="s">
        <v>199</v>
      </c>
      <c r="E210" s="183" t="s">
        <v>344</v>
      </c>
      <c r="F210" s="184" t="s">
        <v>345</v>
      </c>
      <c r="G210" s="185" t="s">
        <v>248</v>
      </c>
      <c r="H210" s="186">
        <v>6</v>
      </c>
      <c r="I210" s="187"/>
      <c r="J210" s="187"/>
      <c r="K210" s="186">
        <f>ROUND(P210*H210,3)</f>
        <v>0</v>
      </c>
      <c r="L210" s="184" t="s">
        <v>215</v>
      </c>
      <c r="M210" s="32"/>
      <c r="N210" s="188" t="s">
        <v>1</v>
      </c>
      <c r="O210" s="189" t="s">
        <v>44</v>
      </c>
      <c r="P210" s="190">
        <f>I210+J210</f>
        <v>0</v>
      </c>
      <c r="Q210" s="190">
        <f>ROUND(I210*H210,3)</f>
        <v>0</v>
      </c>
      <c r="R210" s="190">
        <f>ROUND(J210*H210,3)</f>
        <v>0</v>
      </c>
      <c r="S210" s="54"/>
      <c r="T210" s="191">
        <f>S210*H210</f>
        <v>0</v>
      </c>
      <c r="U210" s="191">
        <v>0.00147</v>
      </c>
      <c r="V210" s="191">
        <f>U210*H210</f>
        <v>0.00882</v>
      </c>
      <c r="W210" s="191">
        <v>0</v>
      </c>
      <c r="X210" s="192">
        <f>W210*H210</f>
        <v>0</v>
      </c>
      <c r="AR210" s="193" t="s">
        <v>226</v>
      </c>
      <c r="AT210" s="193" t="s">
        <v>199</v>
      </c>
      <c r="AU210" s="193" t="s">
        <v>92</v>
      </c>
      <c r="AY210" s="15" t="s">
        <v>196</v>
      </c>
      <c r="BE210" s="100">
        <f>IF(O210="základná",K210,0)</f>
        <v>0</v>
      </c>
      <c r="BF210" s="100">
        <f>IF(O210="znížená",K210,0)</f>
        <v>0</v>
      </c>
      <c r="BG210" s="100">
        <f>IF(O210="zákl. prenesená",K210,0)</f>
        <v>0</v>
      </c>
      <c r="BH210" s="100">
        <f>IF(O210="zníž. prenesená",K210,0)</f>
        <v>0</v>
      </c>
      <c r="BI210" s="100">
        <f>IF(O210="nulová",K210,0)</f>
        <v>0</v>
      </c>
      <c r="BJ210" s="15" t="s">
        <v>92</v>
      </c>
      <c r="BK210" s="194">
        <f>ROUND(P210*H210,3)</f>
        <v>0</v>
      </c>
      <c r="BL210" s="15" t="s">
        <v>226</v>
      </c>
      <c r="BM210" s="193" t="s">
        <v>762</v>
      </c>
    </row>
    <row r="211" spans="2:65" s="1" customFormat="1" ht="36" customHeight="1">
      <c r="B211" s="151"/>
      <c r="C211" s="210" t="s">
        <v>294</v>
      </c>
      <c r="D211" s="210" t="s">
        <v>291</v>
      </c>
      <c r="E211" s="211" t="s">
        <v>348</v>
      </c>
      <c r="F211" s="212" t="s">
        <v>349</v>
      </c>
      <c r="G211" s="213" t="s">
        <v>350</v>
      </c>
      <c r="H211" s="214">
        <v>6</v>
      </c>
      <c r="I211" s="215"/>
      <c r="J211" s="216"/>
      <c r="K211" s="214">
        <f>ROUND(P211*H211,3)</f>
        <v>0</v>
      </c>
      <c r="L211" s="212" t="s">
        <v>215</v>
      </c>
      <c r="M211" s="217"/>
      <c r="N211" s="218" t="s">
        <v>1</v>
      </c>
      <c r="O211" s="189" t="s">
        <v>44</v>
      </c>
      <c r="P211" s="190">
        <f>I211+J211</f>
        <v>0</v>
      </c>
      <c r="Q211" s="190">
        <f>ROUND(I211*H211,3)</f>
        <v>0</v>
      </c>
      <c r="R211" s="190">
        <f>ROUND(J211*H211,3)</f>
        <v>0</v>
      </c>
      <c r="S211" s="54"/>
      <c r="T211" s="191">
        <f>S211*H211</f>
        <v>0</v>
      </c>
      <c r="U211" s="191">
        <v>0.00582</v>
      </c>
      <c r="V211" s="191">
        <f>U211*H211</f>
        <v>0.03492</v>
      </c>
      <c r="W211" s="191">
        <v>0</v>
      </c>
      <c r="X211" s="192">
        <f>W211*H211</f>
        <v>0</v>
      </c>
      <c r="AR211" s="193" t="s">
        <v>294</v>
      </c>
      <c r="AT211" s="193" t="s">
        <v>291</v>
      </c>
      <c r="AU211" s="193" t="s">
        <v>92</v>
      </c>
      <c r="AY211" s="15" t="s">
        <v>196</v>
      </c>
      <c r="BE211" s="100">
        <f>IF(O211="základná",K211,0)</f>
        <v>0</v>
      </c>
      <c r="BF211" s="100">
        <f>IF(O211="znížená",K211,0)</f>
        <v>0</v>
      </c>
      <c r="BG211" s="100">
        <f>IF(O211="zákl. prenesená",K211,0)</f>
        <v>0</v>
      </c>
      <c r="BH211" s="100">
        <f>IF(O211="zníž. prenesená",K211,0)</f>
        <v>0</v>
      </c>
      <c r="BI211" s="100">
        <f>IF(O211="nulová",K211,0)</f>
        <v>0</v>
      </c>
      <c r="BJ211" s="15" t="s">
        <v>92</v>
      </c>
      <c r="BK211" s="194">
        <f>ROUND(P211*H211,3)</f>
        <v>0</v>
      </c>
      <c r="BL211" s="15" t="s">
        <v>226</v>
      </c>
      <c r="BM211" s="193" t="s">
        <v>763</v>
      </c>
    </row>
    <row r="212" spans="2:51" s="12" customFormat="1" ht="11.25">
      <c r="B212" s="195"/>
      <c r="D212" s="196" t="s">
        <v>208</v>
      </c>
      <c r="E212" s="203" t="s">
        <v>1</v>
      </c>
      <c r="F212" s="197" t="s">
        <v>764</v>
      </c>
      <c r="H212" s="198">
        <v>1</v>
      </c>
      <c r="I212" s="199"/>
      <c r="J212" s="199"/>
      <c r="M212" s="195"/>
      <c r="N212" s="200"/>
      <c r="O212" s="201"/>
      <c r="P212" s="201"/>
      <c r="Q212" s="201"/>
      <c r="R212" s="201"/>
      <c r="S212" s="201"/>
      <c r="T212" s="201"/>
      <c r="U212" s="201"/>
      <c r="V212" s="201"/>
      <c r="W212" s="201"/>
      <c r="X212" s="202"/>
      <c r="AT212" s="203" t="s">
        <v>208</v>
      </c>
      <c r="AU212" s="203" t="s">
        <v>92</v>
      </c>
      <c r="AV212" s="12" t="s">
        <v>92</v>
      </c>
      <c r="AW212" s="12" t="s">
        <v>4</v>
      </c>
      <c r="AX212" s="12" t="s">
        <v>80</v>
      </c>
      <c r="AY212" s="203" t="s">
        <v>196</v>
      </c>
    </row>
    <row r="213" spans="2:51" s="12" customFormat="1" ht="11.25">
      <c r="B213" s="195"/>
      <c r="D213" s="196" t="s">
        <v>208</v>
      </c>
      <c r="E213" s="203" t="s">
        <v>1</v>
      </c>
      <c r="F213" s="197" t="s">
        <v>765</v>
      </c>
      <c r="H213" s="198">
        <v>1</v>
      </c>
      <c r="I213" s="199"/>
      <c r="J213" s="199"/>
      <c r="M213" s="195"/>
      <c r="N213" s="200"/>
      <c r="O213" s="201"/>
      <c r="P213" s="201"/>
      <c r="Q213" s="201"/>
      <c r="R213" s="201"/>
      <c r="S213" s="201"/>
      <c r="T213" s="201"/>
      <c r="U213" s="201"/>
      <c r="V213" s="201"/>
      <c r="W213" s="201"/>
      <c r="X213" s="202"/>
      <c r="AT213" s="203" t="s">
        <v>208</v>
      </c>
      <c r="AU213" s="203" t="s">
        <v>92</v>
      </c>
      <c r="AV213" s="12" t="s">
        <v>92</v>
      </c>
      <c r="AW213" s="12" t="s">
        <v>4</v>
      </c>
      <c r="AX213" s="12" t="s">
        <v>80</v>
      </c>
      <c r="AY213" s="203" t="s">
        <v>196</v>
      </c>
    </row>
    <row r="214" spans="2:51" s="12" customFormat="1" ht="11.25">
      <c r="B214" s="195"/>
      <c r="D214" s="196" t="s">
        <v>208</v>
      </c>
      <c r="E214" s="203" t="s">
        <v>1</v>
      </c>
      <c r="F214" s="197" t="s">
        <v>766</v>
      </c>
      <c r="H214" s="198">
        <v>1</v>
      </c>
      <c r="I214" s="199"/>
      <c r="J214" s="199"/>
      <c r="M214" s="195"/>
      <c r="N214" s="200"/>
      <c r="O214" s="201"/>
      <c r="P214" s="201"/>
      <c r="Q214" s="201"/>
      <c r="R214" s="201"/>
      <c r="S214" s="201"/>
      <c r="T214" s="201"/>
      <c r="U214" s="201"/>
      <c r="V214" s="201"/>
      <c r="W214" s="201"/>
      <c r="X214" s="202"/>
      <c r="AT214" s="203" t="s">
        <v>208</v>
      </c>
      <c r="AU214" s="203" t="s">
        <v>92</v>
      </c>
      <c r="AV214" s="12" t="s">
        <v>92</v>
      </c>
      <c r="AW214" s="12" t="s">
        <v>4</v>
      </c>
      <c r="AX214" s="12" t="s">
        <v>80</v>
      </c>
      <c r="AY214" s="203" t="s">
        <v>196</v>
      </c>
    </row>
    <row r="215" spans="2:51" s="12" customFormat="1" ht="11.25">
      <c r="B215" s="195"/>
      <c r="D215" s="196" t="s">
        <v>208</v>
      </c>
      <c r="E215" s="203" t="s">
        <v>1</v>
      </c>
      <c r="F215" s="197" t="s">
        <v>767</v>
      </c>
      <c r="H215" s="198">
        <v>1</v>
      </c>
      <c r="I215" s="199"/>
      <c r="J215" s="199"/>
      <c r="M215" s="195"/>
      <c r="N215" s="200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AT215" s="203" t="s">
        <v>208</v>
      </c>
      <c r="AU215" s="203" t="s">
        <v>92</v>
      </c>
      <c r="AV215" s="12" t="s">
        <v>92</v>
      </c>
      <c r="AW215" s="12" t="s">
        <v>4</v>
      </c>
      <c r="AX215" s="12" t="s">
        <v>80</v>
      </c>
      <c r="AY215" s="203" t="s">
        <v>196</v>
      </c>
    </row>
    <row r="216" spans="2:51" s="12" customFormat="1" ht="11.25">
      <c r="B216" s="195"/>
      <c r="D216" s="196" t="s">
        <v>208</v>
      </c>
      <c r="E216" s="203" t="s">
        <v>1</v>
      </c>
      <c r="F216" s="197" t="s">
        <v>768</v>
      </c>
      <c r="H216" s="198">
        <v>1</v>
      </c>
      <c r="I216" s="199"/>
      <c r="J216" s="199"/>
      <c r="M216" s="195"/>
      <c r="N216" s="200"/>
      <c r="O216" s="201"/>
      <c r="P216" s="201"/>
      <c r="Q216" s="201"/>
      <c r="R216" s="201"/>
      <c r="S216" s="201"/>
      <c r="T216" s="201"/>
      <c r="U216" s="201"/>
      <c r="V216" s="201"/>
      <c r="W216" s="201"/>
      <c r="X216" s="202"/>
      <c r="AT216" s="203" t="s">
        <v>208</v>
      </c>
      <c r="AU216" s="203" t="s">
        <v>92</v>
      </c>
      <c r="AV216" s="12" t="s">
        <v>92</v>
      </c>
      <c r="AW216" s="12" t="s">
        <v>4</v>
      </c>
      <c r="AX216" s="12" t="s">
        <v>80</v>
      </c>
      <c r="AY216" s="203" t="s">
        <v>196</v>
      </c>
    </row>
    <row r="217" spans="2:51" s="12" customFormat="1" ht="11.25">
      <c r="B217" s="195"/>
      <c r="D217" s="196" t="s">
        <v>208</v>
      </c>
      <c r="E217" s="203" t="s">
        <v>1</v>
      </c>
      <c r="F217" s="197" t="s">
        <v>769</v>
      </c>
      <c r="H217" s="198">
        <v>1</v>
      </c>
      <c r="I217" s="199"/>
      <c r="J217" s="199"/>
      <c r="M217" s="195"/>
      <c r="N217" s="200"/>
      <c r="O217" s="201"/>
      <c r="P217" s="201"/>
      <c r="Q217" s="201"/>
      <c r="R217" s="201"/>
      <c r="S217" s="201"/>
      <c r="T217" s="201"/>
      <c r="U217" s="201"/>
      <c r="V217" s="201"/>
      <c r="W217" s="201"/>
      <c r="X217" s="202"/>
      <c r="AT217" s="203" t="s">
        <v>208</v>
      </c>
      <c r="AU217" s="203" t="s">
        <v>92</v>
      </c>
      <c r="AV217" s="12" t="s">
        <v>92</v>
      </c>
      <c r="AW217" s="12" t="s">
        <v>4</v>
      </c>
      <c r="AX217" s="12" t="s">
        <v>80</v>
      </c>
      <c r="AY217" s="203" t="s">
        <v>196</v>
      </c>
    </row>
    <row r="218" spans="2:51" s="13" customFormat="1" ht="11.25">
      <c r="B218" s="219"/>
      <c r="D218" s="196" t="s">
        <v>208</v>
      </c>
      <c r="E218" s="220" t="s">
        <v>1</v>
      </c>
      <c r="F218" s="221" t="s">
        <v>354</v>
      </c>
      <c r="H218" s="222">
        <v>6</v>
      </c>
      <c r="I218" s="223"/>
      <c r="J218" s="223"/>
      <c r="M218" s="219"/>
      <c r="N218" s="224"/>
      <c r="O218" s="225"/>
      <c r="P218" s="225"/>
      <c r="Q218" s="225"/>
      <c r="R218" s="225"/>
      <c r="S218" s="225"/>
      <c r="T218" s="225"/>
      <c r="U218" s="225"/>
      <c r="V218" s="225"/>
      <c r="W218" s="225"/>
      <c r="X218" s="226"/>
      <c r="AT218" s="220" t="s">
        <v>208</v>
      </c>
      <c r="AU218" s="220" t="s">
        <v>92</v>
      </c>
      <c r="AV218" s="13" t="s">
        <v>203</v>
      </c>
      <c r="AW218" s="13" t="s">
        <v>4</v>
      </c>
      <c r="AX218" s="13" t="s">
        <v>87</v>
      </c>
      <c r="AY218" s="220" t="s">
        <v>196</v>
      </c>
    </row>
    <row r="219" spans="2:65" s="1" customFormat="1" ht="24" customHeight="1">
      <c r="B219" s="151"/>
      <c r="C219" s="210" t="s">
        <v>415</v>
      </c>
      <c r="D219" s="210" t="s">
        <v>291</v>
      </c>
      <c r="E219" s="211" t="s">
        <v>356</v>
      </c>
      <c r="F219" s="212" t="s">
        <v>357</v>
      </c>
      <c r="G219" s="213" t="s">
        <v>248</v>
      </c>
      <c r="H219" s="214">
        <v>6</v>
      </c>
      <c r="I219" s="215"/>
      <c r="J219" s="216"/>
      <c r="K219" s="214">
        <f>ROUND(P219*H219,3)</f>
        <v>0</v>
      </c>
      <c r="L219" s="212" t="s">
        <v>1</v>
      </c>
      <c r="M219" s="217"/>
      <c r="N219" s="218" t="s">
        <v>1</v>
      </c>
      <c r="O219" s="189" t="s">
        <v>44</v>
      </c>
      <c r="P219" s="190">
        <f>I219+J219</f>
        <v>0</v>
      </c>
      <c r="Q219" s="190">
        <f>ROUND(I219*H219,3)</f>
        <v>0</v>
      </c>
      <c r="R219" s="190">
        <f>ROUND(J219*H219,3)</f>
        <v>0</v>
      </c>
      <c r="S219" s="54"/>
      <c r="T219" s="191">
        <f>S219*H219</f>
        <v>0</v>
      </c>
      <c r="U219" s="191">
        <v>0</v>
      </c>
      <c r="V219" s="191">
        <f>U219*H219</f>
        <v>0</v>
      </c>
      <c r="W219" s="191">
        <v>0</v>
      </c>
      <c r="X219" s="192">
        <f>W219*H219</f>
        <v>0</v>
      </c>
      <c r="AR219" s="193" t="s">
        <v>294</v>
      </c>
      <c r="AT219" s="193" t="s">
        <v>291</v>
      </c>
      <c r="AU219" s="193" t="s">
        <v>92</v>
      </c>
      <c r="AY219" s="15" t="s">
        <v>196</v>
      </c>
      <c r="BE219" s="100">
        <f>IF(O219="základná",K219,0)</f>
        <v>0</v>
      </c>
      <c r="BF219" s="100">
        <f>IF(O219="znížená",K219,0)</f>
        <v>0</v>
      </c>
      <c r="BG219" s="100">
        <f>IF(O219="zákl. prenesená",K219,0)</f>
        <v>0</v>
      </c>
      <c r="BH219" s="100">
        <f>IF(O219="zníž. prenesená",K219,0)</f>
        <v>0</v>
      </c>
      <c r="BI219" s="100">
        <f>IF(O219="nulová",K219,0)</f>
        <v>0</v>
      </c>
      <c r="BJ219" s="15" t="s">
        <v>92</v>
      </c>
      <c r="BK219" s="194">
        <f>ROUND(P219*H219,3)</f>
        <v>0</v>
      </c>
      <c r="BL219" s="15" t="s">
        <v>226</v>
      </c>
      <c r="BM219" s="193" t="s">
        <v>770</v>
      </c>
    </row>
    <row r="220" spans="2:65" s="1" customFormat="1" ht="24" customHeight="1">
      <c r="B220" s="151"/>
      <c r="C220" s="182" t="s">
        <v>419</v>
      </c>
      <c r="D220" s="182" t="s">
        <v>199</v>
      </c>
      <c r="E220" s="183" t="s">
        <v>360</v>
      </c>
      <c r="F220" s="184" t="s">
        <v>361</v>
      </c>
      <c r="G220" s="185" t="s">
        <v>340</v>
      </c>
      <c r="H220" s="187"/>
      <c r="I220" s="187"/>
      <c r="J220" s="187"/>
      <c r="K220" s="186">
        <f>ROUND(P220*H220,3)</f>
        <v>0</v>
      </c>
      <c r="L220" s="184" t="s">
        <v>249</v>
      </c>
      <c r="M220" s="32"/>
      <c r="N220" s="188" t="s">
        <v>1</v>
      </c>
      <c r="O220" s="189" t="s">
        <v>44</v>
      </c>
      <c r="P220" s="190">
        <f>I220+J220</f>
        <v>0</v>
      </c>
      <c r="Q220" s="190">
        <f>ROUND(I220*H220,3)</f>
        <v>0</v>
      </c>
      <c r="R220" s="190">
        <f>ROUND(J220*H220,3)</f>
        <v>0</v>
      </c>
      <c r="S220" s="54"/>
      <c r="T220" s="191">
        <f>S220*H220</f>
        <v>0</v>
      </c>
      <c r="U220" s="191">
        <v>0</v>
      </c>
      <c r="V220" s="191">
        <f>U220*H220</f>
        <v>0</v>
      </c>
      <c r="W220" s="191">
        <v>0</v>
      </c>
      <c r="X220" s="192">
        <f>W220*H220</f>
        <v>0</v>
      </c>
      <c r="AR220" s="193" t="s">
        <v>226</v>
      </c>
      <c r="AT220" s="193" t="s">
        <v>199</v>
      </c>
      <c r="AU220" s="193" t="s">
        <v>92</v>
      </c>
      <c r="AY220" s="15" t="s">
        <v>196</v>
      </c>
      <c r="BE220" s="100">
        <f>IF(O220="základná",K220,0)</f>
        <v>0</v>
      </c>
      <c r="BF220" s="100">
        <f>IF(O220="znížená",K220,0)</f>
        <v>0</v>
      </c>
      <c r="BG220" s="100">
        <f>IF(O220="zákl. prenesená",K220,0)</f>
        <v>0</v>
      </c>
      <c r="BH220" s="100">
        <f>IF(O220="zníž. prenesená",K220,0)</f>
        <v>0</v>
      </c>
      <c r="BI220" s="100">
        <f>IF(O220="nulová",K220,0)</f>
        <v>0</v>
      </c>
      <c r="BJ220" s="15" t="s">
        <v>92</v>
      </c>
      <c r="BK220" s="194">
        <f>ROUND(P220*H220,3)</f>
        <v>0</v>
      </c>
      <c r="BL220" s="15" t="s">
        <v>226</v>
      </c>
      <c r="BM220" s="193" t="s">
        <v>771</v>
      </c>
    </row>
    <row r="221" spans="2:63" s="11" customFormat="1" ht="22.5" customHeight="1">
      <c r="B221" s="168"/>
      <c r="D221" s="169" t="s">
        <v>79</v>
      </c>
      <c r="E221" s="180" t="s">
        <v>626</v>
      </c>
      <c r="F221" s="180" t="s">
        <v>627</v>
      </c>
      <c r="I221" s="171"/>
      <c r="J221" s="171"/>
      <c r="K221" s="181">
        <f>BK221</f>
        <v>0</v>
      </c>
      <c r="M221" s="168"/>
      <c r="N221" s="173"/>
      <c r="O221" s="174"/>
      <c r="P221" s="174"/>
      <c r="Q221" s="175">
        <f>SUM(Q222:Q227)</f>
        <v>0</v>
      </c>
      <c r="R221" s="175">
        <f>SUM(R222:R227)</f>
        <v>0</v>
      </c>
      <c r="S221" s="174"/>
      <c r="T221" s="176">
        <f>SUM(T222:T227)</f>
        <v>0</v>
      </c>
      <c r="U221" s="174"/>
      <c r="V221" s="176">
        <f>SUM(V222:V227)</f>
        <v>0.49455</v>
      </c>
      <c r="W221" s="174"/>
      <c r="X221" s="177">
        <f>SUM(X222:X227)</f>
        <v>0</v>
      </c>
      <c r="AR221" s="169" t="s">
        <v>92</v>
      </c>
      <c r="AT221" s="178" t="s">
        <v>79</v>
      </c>
      <c r="AU221" s="178" t="s">
        <v>87</v>
      </c>
      <c r="AY221" s="169" t="s">
        <v>196</v>
      </c>
      <c r="BK221" s="179">
        <f>SUM(BK222:BK227)</f>
        <v>0</v>
      </c>
    </row>
    <row r="222" spans="2:65" s="1" customFormat="1" ht="24" customHeight="1">
      <c r="B222" s="151"/>
      <c r="C222" s="182" t="s">
        <v>423</v>
      </c>
      <c r="D222" s="182" t="s">
        <v>199</v>
      </c>
      <c r="E222" s="183" t="s">
        <v>772</v>
      </c>
      <c r="F222" s="184" t="s">
        <v>773</v>
      </c>
      <c r="G222" s="185" t="s">
        <v>248</v>
      </c>
      <c r="H222" s="186">
        <v>1</v>
      </c>
      <c r="I222" s="187"/>
      <c r="J222" s="187"/>
      <c r="K222" s="186">
        <f aca="true" t="shared" si="19" ref="K222:K227">ROUND(P222*H222,3)</f>
        <v>0</v>
      </c>
      <c r="L222" s="184" t="s">
        <v>249</v>
      </c>
      <c r="M222" s="32"/>
      <c r="N222" s="188" t="s">
        <v>1</v>
      </c>
      <c r="O222" s="189" t="s">
        <v>44</v>
      </c>
      <c r="P222" s="190">
        <f aca="true" t="shared" si="20" ref="P222:P227">I222+J222</f>
        <v>0</v>
      </c>
      <c r="Q222" s="190">
        <f aca="true" t="shared" si="21" ref="Q222:Q227">ROUND(I222*H222,3)</f>
        <v>0</v>
      </c>
      <c r="R222" s="190">
        <f aca="true" t="shared" si="22" ref="R222:R227">ROUND(J222*H222,3)</f>
        <v>0</v>
      </c>
      <c r="S222" s="54"/>
      <c r="T222" s="191">
        <f aca="true" t="shared" si="23" ref="T222:T227">S222*H222</f>
        <v>0</v>
      </c>
      <c r="U222" s="191">
        <v>0.00025</v>
      </c>
      <c r="V222" s="191">
        <f aca="true" t="shared" si="24" ref="V222:V227">U222*H222</f>
        <v>0.00025</v>
      </c>
      <c r="W222" s="191">
        <v>0</v>
      </c>
      <c r="X222" s="192">
        <f aca="true" t="shared" si="25" ref="X222:X227">W222*H222</f>
        <v>0</v>
      </c>
      <c r="AR222" s="193" t="s">
        <v>226</v>
      </c>
      <c r="AT222" s="193" t="s">
        <v>199</v>
      </c>
      <c r="AU222" s="193" t="s">
        <v>92</v>
      </c>
      <c r="AY222" s="15" t="s">
        <v>196</v>
      </c>
      <c r="BE222" s="100">
        <f aca="true" t="shared" si="26" ref="BE222:BE227">IF(O222="základná",K222,0)</f>
        <v>0</v>
      </c>
      <c r="BF222" s="100">
        <f aca="true" t="shared" si="27" ref="BF222:BF227">IF(O222="znížená",K222,0)</f>
        <v>0</v>
      </c>
      <c r="BG222" s="100">
        <f aca="true" t="shared" si="28" ref="BG222:BG227">IF(O222="zákl. prenesená",K222,0)</f>
        <v>0</v>
      </c>
      <c r="BH222" s="100">
        <f aca="true" t="shared" si="29" ref="BH222:BH227">IF(O222="zníž. prenesená",K222,0)</f>
        <v>0</v>
      </c>
      <c r="BI222" s="100">
        <f aca="true" t="shared" si="30" ref="BI222:BI227">IF(O222="nulová",K222,0)</f>
        <v>0</v>
      </c>
      <c r="BJ222" s="15" t="s">
        <v>92</v>
      </c>
      <c r="BK222" s="194">
        <f aca="true" t="shared" si="31" ref="BK222:BK227">ROUND(P222*H222,3)</f>
        <v>0</v>
      </c>
      <c r="BL222" s="15" t="s">
        <v>226</v>
      </c>
      <c r="BM222" s="193" t="s">
        <v>774</v>
      </c>
    </row>
    <row r="223" spans="2:65" s="1" customFormat="1" ht="36" customHeight="1">
      <c r="B223" s="151"/>
      <c r="C223" s="210" t="s">
        <v>427</v>
      </c>
      <c r="D223" s="210" t="s">
        <v>291</v>
      </c>
      <c r="E223" s="211" t="s">
        <v>775</v>
      </c>
      <c r="F223" s="212" t="s">
        <v>776</v>
      </c>
      <c r="G223" s="213" t="s">
        <v>225</v>
      </c>
      <c r="H223" s="214">
        <v>7.3</v>
      </c>
      <c r="I223" s="215"/>
      <c r="J223" s="216"/>
      <c r="K223" s="214">
        <f t="shared" si="19"/>
        <v>0</v>
      </c>
      <c r="L223" s="212" t="s">
        <v>249</v>
      </c>
      <c r="M223" s="217"/>
      <c r="N223" s="218" t="s">
        <v>1</v>
      </c>
      <c r="O223" s="189" t="s">
        <v>44</v>
      </c>
      <c r="P223" s="190">
        <f t="shared" si="20"/>
        <v>0</v>
      </c>
      <c r="Q223" s="190">
        <f t="shared" si="21"/>
        <v>0</v>
      </c>
      <c r="R223" s="190">
        <f t="shared" si="22"/>
        <v>0</v>
      </c>
      <c r="S223" s="54"/>
      <c r="T223" s="191">
        <f t="shared" si="23"/>
        <v>0</v>
      </c>
      <c r="U223" s="191">
        <v>0.06</v>
      </c>
      <c r="V223" s="191">
        <f t="shared" si="24"/>
        <v>0.438</v>
      </c>
      <c r="W223" s="191">
        <v>0</v>
      </c>
      <c r="X223" s="192">
        <f t="shared" si="25"/>
        <v>0</v>
      </c>
      <c r="AR223" s="193" t="s">
        <v>294</v>
      </c>
      <c r="AT223" s="193" t="s">
        <v>291</v>
      </c>
      <c r="AU223" s="193" t="s">
        <v>92</v>
      </c>
      <c r="AY223" s="15" t="s">
        <v>196</v>
      </c>
      <c r="BE223" s="100">
        <f t="shared" si="26"/>
        <v>0</v>
      </c>
      <c r="BF223" s="100">
        <f t="shared" si="27"/>
        <v>0</v>
      </c>
      <c r="BG223" s="100">
        <f t="shared" si="28"/>
        <v>0</v>
      </c>
      <c r="BH223" s="100">
        <f t="shared" si="29"/>
        <v>0</v>
      </c>
      <c r="BI223" s="100">
        <f t="shared" si="30"/>
        <v>0</v>
      </c>
      <c r="BJ223" s="15" t="s">
        <v>92</v>
      </c>
      <c r="BK223" s="194">
        <f t="shared" si="31"/>
        <v>0</v>
      </c>
      <c r="BL223" s="15" t="s">
        <v>226</v>
      </c>
      <c r="BM223" s="193" t="s">
        <v>777</v>
      </c>
    </row>
    <row r="224" spans="2:65" s="1" customFormat="1" ht="24" customHeight="1">
      <c r="B224" s="151"/>
      <c r="C224" s="210" t="s">
        <v>431</v>
      </c>
      <c r="D224" s="210" t="s">
        <v>291</v>
      </c>
      <c r="E224" s="211" t="s">
        <v>778</v>
      </c>
      <c r="F224" s="212" t="s">
        <v>779</v>
      </c>
      <c r="G224" s="213" t="s">
        <v>248</v>
      </c>
      <c r="H224" s="214">
        <v>2</v>
      </c>
      <c r="I224" s="215"/>
      <c r="J224" s="216"/>
      <c r="K224" s="214">
        <f t="shared" si="19"/>
        <v>0</v>
      </c>
      <c r="L224" s="212" t="s">
        <v>249</v>
      </c>
      <c r="M224" s="217"/>
      <c r="N224" s="218" t="s">
        <v>1</v>
      </c>
      <c r="O224" s="189" t="s">
        <v>44</v>
      </c>
      <c r="P224" s="190">
        <f t="shared" si="20"/>
        <v>0</v>
      </c>
      <c r="Q224" s="190">
        <f t="shared" si="21"/>
        <v>0</v>
      </c>
      <c r="R224" s="190">
        <f t="shared" si="22"/>
        <v>0</v>
      </c>
      <c r="S224" s="54"/>
      <c r="T224" s="191">
        <f t="shared" si="23"/>
        <v>0</v>
      </c>
      <c r="U224" s="191">
        <v>0.00015</v>
      </c>
      <c r="V224" s="191">
        <f t="shared" si="24"/>
        <v>0.0003</v>
      </c>
      <c r="W224" s="191">
        <v>0</v>
      </c>
      <c r="X224" s="192">
        <f t="shared" si="25"/>
        <v>0</v>
      </c>
      <c r="AR224" s="193" t="s">
        <v>294</v>
      </c>
      <c r="AT224" s="193" t="s">
        <v>291</v>
      </c>
      <c r="AU224" s="193" t="s">
        <v>92</v>
      </c>
      <c r="AY224" s="15" t="s">
        <v>196</v>
      </c>
      <c r="BE224" s="100">
        <f t="shared" si="26"/>
        <v>0</v>
      </c>
      <c r="BF224" s="100">
        <f t="shared" si="27"/>
        <v>0</v>
      </c>
      <c r="BG224" s="100">
        <f t="shared" si="28"/>
        <v>0</v>
      </c>
      <c r="BH224" s="100">
        <f t="shared" si="29"/>
        <v>0</v>
      </c>
      <c r="BI224" s="100">
        <f t="shared" si="30"/>
        <v>0</v>
      </c>
      <c r="BJ224" s="15" t="s">
        <v>92</v>
      </c>
      <c r="BK224" s="194">
        <f t="shared" si="31"/>
        <v>0</v>
      </c>
      <c r="BL224" s="15" t="s">
        <v>226</v>
      </c>
      <c r="BM224" s="193" t="s">
        <v>780</v>
      </c>
    </row>
    <row r="225" spans="2:65" s="1" customFormat="1" ht="24" customHeight="1">
      <c r="B225" s="151"/>
      <c r="C225" s="182" t="s">
        <v>435</v>
      </c>
      <c r="D225" s="182" t="s">
        <v>199</v>
      </c>
      <c r="E225" s="183" t="s">
        <v>781</v>
      </c>
      <c r="F225" s="184" t="s">
        <v>782</v>
      </c>
      <c r="G225" s="185" t="s">
        <v>248</v>
      </c>
      <c r="H225" s="186">
        <v>1</v>
      </c>
      <c r="I225" s="187"/>
      <c r="J225" s="187"/>
      <c r="K225" s="186">
        <f t="shared" si="19"/>
        <v>0</v>
      </c>
      <c r="L225" s="184" t="s">
        <v>249</v>
      </c>
      <c r="M225" s="32"/>
      <c r="N225" s="188" t="s">
        <v>1</v>
      </c>
      <c r="O225" s="189" t="s">
        <v>44</v>
      </c>
      <c r="P225" s="190">
        <f t="shared" si="20"/>
        <v>0</v>
      </c>
      <c r="Q225" s="190">
        <f t="shared" si="21"/>
        <v>0</v>
      </c>
      <c r="R225" s="190">
        <f t="shared" si="22"/>
        <v>0</v>
      </c>
      <c r="S225" s="54"/>
      <c r="T225" s="191">
        <f t="shared" si="23"/>
        <v>0</v>
      </c>
      <c r="U225" s="191">
        <v>0</v>
      </c>
      <c r="V225" s="191">
        <f t="shared" si="24"/>
        <v>0</v>
      </c>
      <c r="W225" s="191">
        <v>0</v>
      </c>
      <c r="X225" s="192">
        <f t="shared" si="25"/>
        <v>0</v>
      </c>
      <c r="AR225" s="193" t="s">
        <v>226</v>
      </c>
      <c r="AT225" s="193" t="s">
        <v>199</v>
      </c>
      <c r="AU225" s="193" t="s">
        <v>92</v>
      </c>
      <c r="AY225" s="15" t="s">
        <v>196</v>
      </c>
      <c r="BE225" s="100">
        <f t="shared" si="26"/>
        <v>0</v>
      </c>
      <c r="BF225" s="100">
        <f t="shared" si="27"/>
        <v>0</v>
      </c>
      <c r="BG225" s="100">
        <f t="shared" si="28"/>
        <v>0</v>
      </c>
      <c r="BH225" s="100">
        <f t="shared" si="29"/>
        <v>0</v>
      </c>
      <c r="BI225" s="100">
        <f t="shared" si="30"/>
        <v>0</v>
      </c>
      <c r="BJ225" s="15" t="s">
        <v>92</v>
      </c>
      <c r="BK225" s="194">
        <f t="shared" si="31"/>
        <v>0</v>
      </c>
      <c r="BL225" s="15" t="s">
        <v>226</v>
      </c>
      <c r="BM225" s="193" t="s">
        <v>783</v>
      </c>
    </row>
    <row r="226" spans="2:65" s="1" customFormat="1" ht="24" customHeight="1">
      <c r="B226" s="151"/>
      <c r="C226" s="210" t="s">
        <v>439</v>
      </c>
      <c r="D226" s="210" t="s">
        <v>291</v>
      </c>
      <c r="E226" s="211" t="s">
        <v>784</v>
      </c>
      <c r="F226" s="212" t="s">
        <v>785</v>
      </c>
      <c r="G226" s="213" t="s">
        <v>248</v>
      </c>
      <c r="H226" s="214">
        <v>1</v>
      </c>
      <c r="I226" s="215"/>
      <c r="J226" s="216"/>
      <c r="K226" s="214">
        <f t="shared" si="19"/>
        <v>0</v>
      </c>
      <c r="L226" s="212" t="s">
        <v>249</v>
      </c>
      <c r="M226" s="217"/>
      <c r="N226" s="218" t="s">
        <v>1</v>
      </c>
      <c r="O226" s="189" t="s">
        <v>44</v>
      </c>
      <c r="P226" s="190">
        <f t="shared" si="20"/>
        <v>0</v>
      </c>
      <c r="Q226" s="190">
        <f t="shared" si="21"/>
        <v>0</v>
      </c>
      <c r="R226" s="190">
        <f t="shared" si="22"/>
        <v>0</v>
      </c>
      <c r="S226" s="54"/>
      <c r="T226" s="191">
        <f t="shared" si="23"/>
        <v>0</v>
      </c>
      <c r="U226" s="191">
        <v>0.056</v>
      </c>
      <c r="V226" s="191">
        <f t="shared" si="24"/>
        <v>0.056</v>
      </c>
      <c r="W226" s="191">
        <v>0</v>
      </c>
      <c r="X226" s="192">
        <f t="shared" si="25"/>
        <v>0</v>
      </c>
      <c r="AR226" s="193" t="s">
        <v>294</v>
      </c>
      <c r="AT226" s="193" t="s">
        <v>291</v>
      </c>
      <c r="AU226" s="193" t="s">
        <v>92</v>
      </c>
      <c r="AY226" s="15" t="s">
        <v>196</v>
      </c>
      <c r="BE226" s="100">
        <f t="shared" si="26"/>
        <v>0</v>
      </c>
      <c r="BF226" s="100">
        <f t="shared" si="27"/>
        <v>0</v>
      </c>
      <c r="BG226" s="100">
        <f t="shared" si="28"/>
        <v>0</v>
      </c>
      <c r="BH226" s="100">
        <f t="shared" si="29"/>
        <v>0</v>
      </c>
      <c r="BI226" s="100">
        <f t="shared" si="30"/>
        <v>0</v>
      </c>
      <c r="BJ226" s="15" t="s">
        <v>92</v>
      </c>
      <c r="BK226" s="194">
        <f t="shared" si="31"/>
        <v>0</v>
      </c>
      <c r="BL226" s="15" t="s">
        <v>226</v>
      </c>
      <c r="BM226" s="193" t="s">
        <v>786</v>
      </c>
    </row>
    <row r="227" spans="2:65" s="1" customFormat="1" ht="16.5" customHeight="1">
      <c r="B227" s="151"/>
      <c r="C227" s="182" t="s">
        <v>443</v>
      </c>
      <c r="D227" s="182" t="s">
        <v>199</v>
      </c>
      <c r="E227" s="183" t="s">
        <v>787</v>
      </c>
      <c r="F227" s="184" t="s">
        <v>788</v>
      </c>
      <c r="G227" s="185" t="s">
        <v>340</v>
      </c>
      <c r="H227" s="187"/>
      <c r="I227" s="187"/>
      <c r="J227" s="187"/>
      <c r="K227" s="186">
        <f t="shared" si="19"/>
        <v>0</v>
      </c>
      <c r="L227" s="184" t="s">
        <v>249</v>
      </c>
      <c r="M227" s="32"/>
      <c r="N227" s="188" t="s">
        <v>1</v>
      </c>
      <c r="O227" s="189" t="s">
        <v>44</v>
      </c>
      <c r="P227" s="190">
        <f t="shared" si="20"/>
        <v>0</v>
      </c>
      <c r="Q227" s="190">
        <f t="shared" si="21"/>
        <v>0</v>
      </c>
      <c r="R227" s="190">
        <f t="shared" si="22"/>
        <v>0</v>
      </c>
      <c r="S227" s="54"/>
      <c r="T227" s="191">
        <f t="shared" si="23"/>
        <v>0</v>
      </c>
      <c r="U227" s="191">
        <v>0</v>
      </c>
      <c r="V227" s="191">
        <f t="shared" si="24"/>
        <v>0</v>
      </c>
      <c r="W227" s="191">
        <v>0</v>
      </c>
      <c r="X227" s="192">
        <f t="shared" si="25"/>
        <v>0</v>
      </c>
      <c r="AR227" s="193" t="s">
        <v>226</v>
      </c>
      <c r="AT227" s="193" t="s">
        <v>199</v>
      </c>
      <c r="AU227" s="193" t="s">
        <v>92</v>
      </c>
      <c r="AY227" s="15" t="s">
        <v>196</v>
      </c>
      <c r="BE227" s="100">
        <f t="shared" si="26"/>
        <v>0</v>
      </c>
      <c r="BF227" s="100">
        <f t="shared" si="27"/>
        <v>0</v>
      </c>
      <c r="BG227" s="100">
        <f t="shared" si="28"/>
        <v>0</v>
      </c>
      <c r="BH227" s="100">
        <f t="shared" si="29"/>
        <v>0</v>
      </c>
      <c r="BI227" s="100">
        <f t="shared" si="30"/>
        <v>0</v>
      </c>
      <c r="BJ227" s="15" t="s">
        <v>92</v>
      </c>
      <c r="BK227" s="194">
        <f t="shared" si="31"/>
        <v>0</v>
      </c>
      <c r="BL227" s="15" t="s">
        <v>226</v>
      </c>
      <c r="BM227" s="193" t="s">
        <v>789</v>
      </c>
    </row>
    <row r="228" spans="2:63" s="11" customFormat="1" ht="22.5" customHeight="1">
      <c r="B228" s="168"/>
      <c r="D228" s="169" t="s">
        <v>79</v>
      </c>
      <c r="E228" s="180" t="s">
        <v>220</v>
      </c>
      <c r="F228" s="180" t="s">
        <v>221</v>
      </c>
      <c r="I228" s="171"/>
      <c r="J228" s="171"/>
      <c r="K228" s="181">
        <f>BK228</f>
        <v>0</v>
      </c>
      <c r="M228" s="168"/>
      <c r="N228" s="173"/>
      <c r="O228" s="174"/>
      <c r="P228" s="174"/>
      <c r="Q228" s="175">
        <f>SUM(Q229:Q242)</f>
        <v>0</v>
      </c>
      <c r="R228" s="175">
        <f>SUM(R229:R242)</f>
        <v>0</v>
      </c>
      <c r="S228" s="174"/>
      <c r="T228" s="176">
        <f>SUM(T229:T242)</f>
        <v>0</v>
      </c>
      <c r="U228" s="174"/>
      <c r="V228" s="176">
        <f>SUM(V229:V242)</f>
        <v>6.149432</v>
      </c>
      <c r="W228" s="174"/>
      <c r="X228" s="177">
        <f>SUM(X229:X242)</f>
        <v>0</v>
      </c>
      <c r="AR228" s="169" t="s">
        <v>92</v>
      </c>
      <c r="AT228" s="178" t="s">
        <v>79</v>
      </c>
      <c r="AU228" s="178" t="s">
        <v>87</v>
      </c>
      <c r="AY228" s="169" t="s">
        <v>196</v>
      </c>
      <c r="BK228" s="179">
        <f>SUM(BK229:BK242)</f>
        <v>0</v>
      </c>
    </row>
    <row r="229" spans="2:65" s="1" customFormat="1" ht="16.5" customHeight="1">
      <c r="B229" s="151"/>
      <c r="C229" s="182" t="s">
        <v>447</v>
      </c>
      <c r="D229" s="182" t="s">
        <v>199</v>
      </c>
      <c r="E229" s="183" t="s">
        <v>363</v>
      </c>
      <c r="F229" s="184" t="s">
        <v>364</v>
      </c>
      <c r="G229" s="185" t="s">
        <v>225</v>
      </c>
      <c r="H229" s="186">
        <v>1316.8</v>
      </c>
      <c r="I229" s="187"/>
      <c r="J229" s="187"/>
      <c r="K229" s="186">
        <f aca="true" t="shared" si="32" ref="K229:K237">ROUND(P229*H229,3)</f>
        <v>0</v>
      </c>
      <c r="L229" s="184" t="s">
        <v>249</v>
      </c>
      <c r="M229" s="32"/>
      <c r="N229" s="188" t="s">
        <v>1</v>
      </c>
      <c r="O229" s="189" t="s">
        <v>44</v>
      </c>
      <c r="P229" s="190">
        <f aca="true" t="shared" si="33" ref="P229:P237">I229+J229</f>
        <v>0</v>
      </c>
      <c r="Q229" s="190">
        <f aca="true" t="shared" si="34" ref="Q229:Q237">ROUND(I229*H229,3)</f>
        <v>0</v>
      </c>
      <c r="R229" s="190">
        <f aca="true" t="shared" si="35" ref="R229:R237">ROUND(J229*H229,3)</f>
        <v>0</v>
      </c>
      <c r="S229" s="54"/>
      <c r="T229" s="191">
        <f aca="true" t="shared" si="36" ref="T229:T237">S229*H229</f>
        <v>0</v>
      </c>
      <c r="U229" s="191">
        <v>0.00112</v>
      </c>
      <c r="V229" s="191">
        <f aca="true" t="shared" si="37" ref="V229:V237">U229*H229</f>
        <v>1.474816</v>
      </c>
      <c r="W229" s="191">
        <v>0</v>
      </c>
      <c r="X229" s="192">
        <f aca="true" t="shared" si="38" ref="X229:X237">W229*H229</f>
        <v>0</v>
      </c>
      <c r="AR229" s="193" t="s">
        <v>226</v>
      </c>
      <c r="AT229" s="193" t="s">
        <v>199</v>
      </c>
      <c r="AU229" s="193" t="s">
        <v>92</v>
      </c>
      <c r="AY229" s="15" t="s">
        <v>196</v>
      </c>
      <c r="BE229" s="100">
        <f aca="true" t="shared" si="39" ref="BE229:BE237">IF(O229="základná",K229,0)</f>
        <v>0</v>
      </c>
      <c r="BF229" s="100">
        <f aca="true" t="shared" si="40" ref="BF229:BF237">IF(O229="znížená",K229,0)</f>
        <v>0</v>
      </c>
      <c r="BG229" s="100">
        <f aca="true" t="shared" si="41" ref="BG229:BG237">IF(O229="zákl. prenesená",K229,0)</f>
        <v>0</v>
      </c>
      <c r="BH229" s="100">
        <f aca="true" t="shared" si="42" ref="BH229:BH237">IF(O229="zníž. prenesená",K229,0)</f>
        <v>0</v>
      </c>
      <c r="BI229" s="100">
        <f aca="true" t="shared" si="43" ref="BI229:BI237">IF(O229="nulová",K229,0)</f>
        <v>0</v>
      </c>
      <c r="BJ229" s="15" t="s">
        <v>92</v>
      </c>
      <c r="BK229" s="194">
        <f aca="true" t="shared" si="44" ref="BK229:BK237">ROUND(P229*H229,3)</f>
        <v>0</v>
      </c>
      <c r="BL229" s="15" t="s">
        <v>226</v>
      </c>
      <c r="BM229" s="193" t="s">
        <v>790</v>
      </c>
    </row>
    <row r="230" spans="2:65" s="1" customFormat="1" ht="16.5" customHeight="1">
      <c r="B230" s="151"/>
      <c r="C230" s="182" t="s">
        <v>452</v>
      </c>
      <c r="D230" s="182" t="s">
        <v>199</v>
      </c>
      <c r="E230" s="183" t="s">
        <v>367</v>
      </c>
      <c r="F230" s="184" t="s">
        <v>368</v>
      </c>
      <c r="G230" s="185" t="s">
        <v>225</v>
      </c>
      <c r="H230" s="186">
        <v>229.1</v>
      </c>
      <c r="I230" s="187"/>
      <c r="J230" s="187"/>
      <c r="K230" s="186">
        <f t="shared" si="32"/>
        <v>0</v>
      </c>
      <c r="L230" s="184" t="s">
        <v>249</v>
      </c>
      <c r="M230" s="32"/>
      <c r="N230" s="188" t="s">
        <v>1</v>
      </c>
      <c r="O230" s="189" t="s">
        <v>44</v>
      </c>
      <c r="P230" s="190">
        <f t="shared" si="33"/>
        <v>0</v>
      </c>
      <c r="Q230" s="190">
        <f t="shared" si="34"/>
        <v>0</v>
      </c>
      <c r="R230" s="190">
        <f t="shared" si="35"/>
        <v>0</v>
      </c>
      <c r="S230" s="54"/>
      <c r="T230" s="191">
        <f t="shared" si="36"/>
        <v>0</v>
      </c>
      <c r="U230" s="191">
        <v>0.00136</v>
      </c>
      <c r="V230" s="191">
        <f t="shared" si="37"/>
        <v>0.311576</v>
      </c>
      <c r="W230" s="191">
        <v>0</v>
      </c>
      <c r="X230" s="192">
        <f t="shared" si="38"/>
        <v>0</v>
      </c>
      <c r="AR230" s="193" t="s">
        <v>226</v>
      </c>
      <c r="AT230" s="193" t="s">
        <v>199</v>
      </c>
      <c r="AU230" s="193" t="s">
        <v>92</v>
      </c>
      <c r="AY230" s="15" t="s">
        <v>196</v>
      </c>
      <c r="BE230" s="100">
        <f t="shared" si="39"/>
        <v>0</v>
      </c>
      <c r="BF230" s="100">
        <f t="shared" si="40"/>
        <v>0</v>
      </c>
      <c r="BG230" s="100">
        <f t="shared" si="41"/>
        <v>0</v>
      </c>
      <c r="BH230" s="100">
        <f t="shared" si="42"/>
        <v>0</v>
      </c>
      <c r="BI230" s="100">
        <f t="shared" si="43"/>
        <v>0</v>
      </c>
      <c r="BJ230" s="15" t="s">
        <v>92</v>
      </c>
      <c r="BK230" s="194">
        <f t="shared" si="44"/>
        <v>0</v>
      </c>
      <c r="BL230" s="15" t="s">
        <v>226</v>
      </c>
      <c r="BM230" s="193" t="s">
        <v>791</v>
      </c>
    </row>
    <row r="231" spans="2:65" s="1" customFormat="1" ht="16.5" customHeight="1">
      <c r="B231" s="151"/>
      <c r="C231" s="182" t="s">
        <v>456</v>
      </c>
      <c r="D231" s="182" t="s">
        <v>199</v>
      </c>
      <c r="E231" s="183" t="s">
        <v>371</v>
      </c>
      <c r="F231" s="184" t="s">
        <v>372</v>
      </c>
      <c r="G231" s="185" t="s">
        <v>225</v>
      </c>
      <c r="H231" s="186">
        <v>413.6</v>
      </c>
      <c r="I231" s="187"/>
      <c r="J231" s="187"/>
      <c r="K231" s="186">
        <f t="shared" si="32"/>
        <v>0</v>
      </c>
      <c r="L231" s="184" t="s">
        <v>249</v>
      </c>
      <c r="M231" s="32"/>
      <c r="N231" s="188" t="s">
        <v>1</v>
      </c>
      <c r="O231" s="189" t="s">
        <v>44</v>
      </c>
      <c r="P231" s="190">
        <f t="shared" si="33"/>
        <v>0</v>
      </c>
      <c r="Q231" s="190">
        <f t="shared" si="34"/>
        <v>0</v>
      </c>
      <c r="R231" s="190">
        <f t="shared" si="35"/>
        <v>0</v>
      </c>
      <c r="S231" s="54"/>
      <c r="T231" s="191">
        <f t="shared" si="36"/>
        <v>0</v>
      </c>
      <c r="U231" s="191">
        <v>0.00148</v>
      </c>
      <c r="V231" s="191">
        <f t="shared" si="37"/>
        <v>0.612128</v>
      </c>
      <c r="W231" s="191">
        <v>0</v>
      </c>
      <c r="X231" s="192">
        <f t="shared" si="38"/>
        <v>0</v>
      </c>
      <c r="AR231" s="193" t="s">
        <v>226</v>
      </c>
      <c r="AT231" s="193" t="s">
        <v>199</v>
      </c>
      <c r="AU231" s="193" t="s">
        <v>92</v>
      </c>
      <c r="AY231" s="15" t="s">
        <v>196</v>
      </c>
      <c r="BE231" s="100">
        <f t="shared" si="39"/>
        <v>0</v>
      </c>
      <c r="BF231" s="100">
        <f t="shared" si="40"/>
        <v>0</v>
      </c>
      <c r="BG231" s="100">
        <f t="shared" si="41"/>
        <v>0</v>
      </c>
      <c r="BH231" s="100">
        <f t="shared" si="42"/>
        <v>0</v>
      </c>
      <c r="BI231" s="100">
        <f t="shared" si="43"/>
        <v>0</v>
      </c>
      <c r="BJ231" s="15" t="s">
        <v>92</v>
      </c>
      <c r="BK231" s="194">
        <f t="shared" si="44"/>
        <v>0</v>
      </c>
      <c r="BL231" s="15" t="s">
        <v>226</v>
      </c>
      <c r="BM231" s="193" t="s">
        <v>792</v>
      </c>
    </row>
    <row r="232" spans="2:65" s="1" customFormat="1" ht="16.5" customHeight="1">
      <c r="B232" s="151"/>
      <c r="C232" s="182" t="s">
        <v>460</v>
      </c>
      <c r="D232" s="182" t="s">
        <v>199</v>
      </c>
      <c r="E232" s="183" t="s">
        <v>375</v>
      </c>
      <c r="F232" s="184" t="s">
        <v>376</v>
      </c>
      <c r="G232" s="185" t="s">
        <v>225</v>
      </c>
      <c r="H232" s="186">
        <v>400.6</v>
      </c>
      <c r="I232" s="187"/>
      <c r="J232" s="187"/>
      <c r="K232" s="186">
        <f t="shared" si="32"/>
        <v>0</v>
      </c>
      <c r="L232" s="184" t="s">
        <v>249</v>
      </c>
      <c r="M232" s="32"/>
      <c r="N232" s="188" t="s">
        <v>1</v>
      </c>
      <c r="O232" s="189" t="s">
        <v>44</v>
      </c>
      <c r="P232" s="190">
        <f t="shared" si="33"/>
        <v>0</v>
      </c>
      <c r="Q232" s="190">
        <f t="shared" si="34"/>
        <v>0</v>
      </c>
      <c r="R232" s="190">
        <f t="shared" si="35"/>
        <v>0</v>
      </c>
      <c r="S232" s="54"/>
      <c r="T232" s="191">
        <f t="shared" si="36"/>
        <v>0</v>
      </c>
      <c r="U232" s="191">
        <v>0.00193</v>
      </c>
      <c r="V232" s="191">
        <f t="shared" si="37"/>
        <v>0.7731580000000001</v>
      </c>
      <c r="W232" s="191">
        <v>0</v>
      </c>
      <c r="X232" s="192">
        <f t="shared" si="38"/>
        <v>0</v>
      </c>
      <c r="AR232" s="193" t="s">
        <v>226</v>
      </c>
      <c r="AT232" s="193" t="s">
        <v>199</v>
      </c>
      <c r="AU232" s="193" t="s">
        <v>92</v>
      </c>
      <c r="AY232" s="15" t="s">
        <v>196</v>
      </c>
      <c r="BE232" s="100">
        <f t="shared" si="39"/>
        <v>0</v>
      </c>
      <c r="BF232" s="100">
        <f t="shared" si="40"/>
        <v>0</v>
      </c>
      <c r="BG232" s="100">
        <f t="shared" si="41"/>
        <v>0</v>
      </c>
      <c r="BH232" s="100">
        <f t="shared" si="42"/>
        <v>0</v>
      </c>
      <c r="BI232" s="100">
        <f t="shared" si="43"/>
        <v>0</v>
      </c>
      <c r="BJ232" s="15" t="s">
        <v>92</v>
      </c>
      <c r="BK232" s="194">
        <f t="shared" si="44"/>
        <v>0</v>
      </c>
      <c r="BL232" s="15" t="s">
        <v>226</v>
      </c>
      <c r="BM232" s="193" t="s">
        <v>793</v>
      </c>
    </row>
    <row r="233" spans="2:65" s="1" customFormat="1" ht="16.5" customHeight="1">
      <c r="B233" s="151"/>
      <c r="C233" s="182" t="s">
        <v>464</v>
      </c>
      <c r="D233" s="182" t="s">
        <v>199</v>
      </c>
      <c r="E233" s="183" t="s">
        <v>379</v>
      </c>
      <c r="F233" s="184" t="s">
        <v>380</v>
      </c>
      <c r="G233" s="185" t="s">
        <v>225</v>
      </c>
      <c r="H233" s="186">
        <v>394.6</v>
      </c>
      <c r="I233" s="187"/>
      <c r="J233" s="187"/>
      <c r="K233" s="186">
        <f t="shared" si="32"/>
        <v>0</v>
      </c>
      <c r="L233" s="184" t="s">
        <v>249</v>
      </c>
      <c r="M233" s="32"/>
      <c r="N233" s="188" t="s">
        <v>1</v>
      </c>
      <c r="O233" s="189" t="s">
        <v>44</v>
      </c>
      <c r="P233" s="190">
        <f t="shared" si="33"/>
        <v>0</v>
      </c>
      <c r="Q233" s="190">
        <f t="shared" si="34"/>
        <v>0</v>
      </c>
      <c r="R233" s="190">
        <f t="shared" si="35"/>
        <v>0</v>
      </c>
      <c r="S233" s="54"/>
      <c r="T233" s="191">
        <f t="shared" si="36"/>
        <v>0</v>
      </c>
      <c r="U233" s="191">
        <v>0.00165</v>
      </c>
      <c r="V233" s="191">
        <f t="shared" si="37"/>
        <v>0.6510900000000001</v>
      </c>
      <c r="W233" s="191">
        <v>0</v>
      </c>
      <c r="X233" s="192">
        <f t="shared" si="38"/>
        <v>0</v>
      </c>
      <c r="AR233" s="193" t="s">
        <v>226</v>
      </c>
      <c r="AT233" s="193" t="s">
        <v>199</v>
      </c>
      <c r="AU233" s="193" t="s">
        <v>92</v>
      </c>
      <c r="AY233" s="15" t="s">
        <v>196</v>
      </c>
      <c r="BE233" s="100">
        <f t="shared" si="39"/>
        <v>0</v>
      </c>
      <c r="BF233" s="100">
        <f t="shared" si="40"/>
        <v>0</v>
      </c>
      <c r="BG233" s="100">
        <f t="shared" si="41"/>
        <v>0</v>
      </c>
      <c r="BH233" s="100">
        <f t="shared" si="42"/>
        <v>0</v>
      </c>
      <c r="BI233" s="100">
        <f t="shared" si="43"/>
        <v>0</v>
      </c>
      <c r="BJ233" s="15" t="s">
        <v>92</v>
      </c>
      <c r="BK233" s="194">
        <f t="shared" si="44"/>
        <v>0</v>
      </c>
      <c r="BL233" s="15" t="s">
        <v>226</v>
      </c>
      <c r="BM233" s="193" t="s">
        <v>794</v>
      </c>
    </row>
    <row r="234" spans="2:65" s="1" customFormat="1" ht="16.5" customHeight="1">
      <c r="B234" s="151"/>
      <c r="C234" s="182" t="s">
        <v>468</v>
      </c>
      <c r="D234" s="182" t="s">
        <v>199</v>
      </c>
      <c r="E234" s="183" t="s">
        <v>383</v>
      </c>
      <c r="F234" s="184" t="s">
        <v>384</v>
      </c>
      <c r="G234" s="185" t="s">
        <v>225</v>
      </c>
      <c r="H234" s="186">
        <v>542.4</v>
      </c>
      <c r="I234" s="187"/>
      <c r="J234" s="187"/>
      <c r="K234" s="186">
        <f t="shared" si="32"/>
        <v>0</v>
      </c>
      <c r="L234" s="184" t="s">
        <v>249</v>
      </c>
      <c r="M234" s="32"/>
      <c r="N234" s="188" t="s">
        <v>1</v>
      </c>
      <c r="O234" s="189" t="s">
        <v>44</v>
      </c>
      <c r="P234" s="190">
        <f t="shared" si="33"/>
        <v>0</v>
      </c>
      <c r="Q234" s="190">
        <f t="shared" si="34"/>
        <v>0</v>
      </c>
      <c r="R234" s="190">
        <f t="shared" si="35"/>
        <v>0</v>
      </c>
      <c r="S234" s="54"/>
      <c r="T234" s="191">
        <f t="shared" si="36"/>
        <v>0</v>
      </c>
      <c r="U234" s="191">
        <v>0.00206</v>
      </c>
      <c r="V234" s="191">
        <f t="shared" si="37"/>
        <v>1.1173440000000001</v>
      </c>
      <c r="W234" s="191">
        <v>0</v>
      </c>
      <c r="X234" s="192">
        <f t="shared" si="38"/>
        <v>0</v>
      </c>
      <c r="AR234" s="193" t="s">
        <v>226</v>
      </c>
      <c r="AT234" s="193" t="s">
        <v>199</v>
      </c>
      <c r="AU234" s="193" t="s">
        <v>92</v>
      </c>
      <c r="AY234" s="15" t="s">
        <v>196</v>
      </c>
      <c r="BE234" s="100">
        <f t="shared" si="39"/>
        <v>0</v>
      </c>
      <c r="BF234" s="100">
        <f t="shared" si="40"/>
        <v>0</v>
      </c>
      <c r="BG234" s="100">
        <f t="shared" si="41"/>
        <v>0</v>
      </c>
      <c r="BH234" s="100">
        <f t="shared" si="42"/>
        <v>0</v>
      </c>
      <c r="BI234" s="100">
        <f t="shared" si="43"/>
        <v>0</v>
      </c>
      <c r="BJ234" s="15" t="s">
        <v>92</v>
      </c>
      <c r="BK234" s="194">
        <f t="shared" si="44"/>
        <v>0</v>
      </c>
      <c r="BL234" s="15" t="s">
        <v>226</v>
      </c>
      <c r="BM234" s="193" t="s">
        <v>795</v>
      </c>
    </row>
    <row r="235" spans="2:65" s="1" customFormat="1" ht="16.5" customHeight="1">
      <c r="B235" s="151"/>
      <c r="C235" s="182" t="s">
        <v>472</v>
      </c>
      <c r="D235" s="182" t="s">
        <v>199</v>
      </c>
      <c r="E235" s="183" t="s">
        <v>387</v>
      </c>
      <c r="F235" s="184" t="s">
        <v>388</v>
      </c>
      <c r="G235" s="185" t="s">
        <v>225</v>
      </c>
      <c r="H235" s="186">
        <v>394</v>
      </c>
      <c r="I235" s="187"/>
      <c r="J235" s="187"/>
      <c r="K235" s="186">
        <f t="shared" si="32"/>
        <v>0</v>
      </c>
      <c r="L235" s="184" t="s">
        <v>249</v>
      </c>
      <c r="M235" s="32"/>
      <c r="N235" s="188" t="s">
        <v>1</v>
      </c>
      <c r="O235" s="189" t="s">
        <v>44</v>
      </c>
      <c r="P235" s="190">
        <f t="shared" si="33"/>
        <v>0</v>
      </c>
      <c r="Q235" s="190">
        <f t="shared" si="34"/>
        <v>0</v>
      </c>
      <c r="R235" s="190">
        <f t="shared" si="35"/>
        <v>0</v>
      </c>
      <c r="S235" s="54"/>
      <c r="T235" s="191">
        <f t="shared" si="36"/>
        <v>0</v>
      </c>
      <c r="U235" s="191">
        <v>0.00266</v>
      </c>
      <c r="V235" s="191">
        <f t="shared" si="37"/>
        <v>1.04804</v>
      </c>
      <c r="W235" s="191">
        <v>0</v>
      </c>
      <c r="X235" s="192">
        <f t="shared" si="38"/>
        <v>0</v>
      </c>
      <c r="AR235" s="193" t="s">
        <v>226</v>
      </c>
      <c r="AT235" s="193" t="s">
        <v>199</v>
      </c>
      <c r="AU235" s="193" t="s">
        <v>92</v>
      </c>
      <c r="AY235" s="15" t="s">
        <v>196</v>
      </c>
      <c r="BE235" s="100">
        <f t="shared" si="39"/>
        <v>0</v>
      </c>
      <c r="BF235" s="100">
        <f t="shared" si="40"/>
        <v>0</v>
      </c>
      <c r="BG235" s="100">
        <f t="shared" si="41"/>
        <v>0</v>
      </c>
      <c r="BH235" s="100">
        <f t="shared" si="42"/>
        <v>0</v>
      </c>
      <c r="BI235" s="100">
        <f t="shared" si="43"/>
        <v>0</v>
      </c>
      <c r="BJ235" s="15" t="s">
        <v>92</v>
      </c>
      <c r="BK235" s="194">
        <f t="shared" si="44"/>
        <v>0</v>
      </c>
      <c r="BL235" s="15" t="s">
        <v>226</v>
      </c>
      <c r="BM235" s="193" t="s">
        <v>796</v>
      </c>
    </row>
    <row r="236" spans="2:65" s="1" customFormat="1" ht="16.5" customHeight="1">
      <c r="B236" s="151"/>
      <c r="C236" s="182" t="s">
        <v>477</v>
      </c>
      <c r="D236" s="182" t="s">
        <v>199</v>
      </c>
      <c r="E236" s="183" t="s">
        <v>391</v>
      </c>
      <c r="F236" s="184" t="s">
        <v>392</v>
      </c>
      <c r="G236" s="185" t="s">
        <v>225</v>
      </c>
      <c r="H236" s="186">
        <v>32</v>
      </c>
      <c r="I236" s="187"/>
      <c r="J236" s="187"/>
      <c r="K236" s="186">
        <f t="shared" si="32"/>
        <v>0</v>
      </c>
      <c r="L236" s="184" t="s">
        <v>249</v>
      </c>
      <c r="M236" s="32"/>
      <c r="N236" s="188" t="s">
        <v>1</v>
      </c>
      <c r="O236" s="189" t="s">
        <v>44</v>
      </c>
      <c r="P236" s="190">
        <f t="shared" si="33"/>
        <v>0</v>
      </c>
      <c r="Q236" s="190">
        <f t="shared" si="34"/>
        <v>0</v>
      </c>
      <c r="R236" s="190">
        <f t="shared" si="35"/>
        <v>0</v>
      </c>
      <c r="S236" s="54"/>
      <c r="T236" s="191">
        <f t="shared" si="36"/>
        <v>0</v>
      </c>
      <c r="U236" s="191">
        <v>0.00504</v>
      </c>
      <c r="V236" s="191">
        <f t="shared" si="37"/>
        <v>0.16128</v>
      </c>
      <c r="W236" s="191">
        <v>0</v>
      </c>
      <c r="X236" s="192">
        <f t="shared" si="38"/>
        <v>0</v>
      </c>
      <c r="AR236" s="193" t="s">
        <v>226</v>
      </c>
      <c r="AT236" s="193" t="s">
        <v>199</v>
      </c>
      <c r="AU236" s="193" t="s">
        <v>92</v>
      </c>
      <c r="AY236" s="15" t="s">
        <v>196</v>
      </c>
      <c r="BE236" s="100">
        <f t="shared" si="39"/>
        <v>0</v>
      </c>
      <c r="BF236" s="100">
        <f t="shared" si="40"/>
        <v>0</v>
      </c>
      <c r="BG236" s="100">
        <f t="shared" si="41"/>
        <v>0</v>
      </c>
      <c r="BH236" s="100">
        <f t="shared" si="42"/>
        <v>0</v>
      </c>
      <c r="BI236" s="100">
        <f t="shared" si="43"/>
        <v>0</v>
      </c>
      <c r="BJ236" s="15" t="s">
        <v>92</v>
      </c>
      <c r="BK236" s="194">
        <f t="shared" si="44"/>
        <v>0</v>
      </c>
      <c r="BL236" s="15" t="s">
        <v>226</v>
      </c>
      <c r="BM236" s="193" t="s">
        <v>797</v>
      </c>
    </row>
    <row r="237" spans="2:65" s="1" customFormat="1" ht="16.5" customHeight="1">
      <c r="B237" s="151"/>
      <c r="C237" s="182" t="s">
        <v>481</v>
      </c>
      <c r="D237" s="182" t="s">
        <v>199</v>
      </c>
      <c r="E237" s="183" t="s">
        <v>395</v>
      </c>
      <c r="F237" s="184" t="s">
        <v>396</v>
      </c>
      <c r="G237" s="185" t="s">
        <v>225</v>
      </c>
      <c r="H237" s="186">
        <v>2754.7</v>
      </c>
      <c r="I237" s="187"/>
      <c r="J237" s="187"/>
      <c r="K237" s="186">
        <f t="shared" si="32"/>
        <v>0</v>
      </c>
      <c r="L237" s="184" t="s">
        <v>249</v>
      </c>
      <c r="M237" s="32"/>
      <c r="N237" s="188" t="s">
        <v>1</v>
      </c>
      <c r="O237" s="189" t="s">
        <v>44</v>
      </c>
      <c r="P237" s="190">
        <f t="shared" si="33"/>
        <v>0</v>
      </c>
      <c r="Q237" s="190">
        <f t="shared" si="34"/>
        <v>0</v>
      </c>
      <c r="R237" s="190">
        <f t="shared" si="35"/>
        <v>0</v>
      </c>
      <c r="S237" s="54"/>
      <c r="T237" s="191">
        <f t="shared" si="36"/>
        <v>0</v>
      </c>
      <c r="U237" s="191">
        <v>0</v>
      </c>
      <c r="V237" s="191">
        <f t="shared" si="37"/>
        <v>0</v>
      </c>
      <c r="W237" s="191">
        <v>0</v>
      </c>
      <c r="X237" s="192">
        <f t="shared" si="38"/>
        <v>0</v>
      </c>
      <c r="AR237" s="193" t="s">
        <v>226</v>
      </c>
      <c r="AT237" s="193" t="s">
        <v>199</v>
      </c>
      <c r="AU237" s="193" t="s">
        <v>92</v>
      </c>
      <c r="AY237" s="15" t="s">
        <v>196</v>
      </c>
      <c r="BE237" s="100">
        <f t="shared" si="39"/>
        <v>0</v>
      </c>
      <c r="BF237" s="100">
        <f t="shared" si="40"/>
        <v>0</v>
      </c>
      <c r="BG237" s="100">
        <f t="shared" si="41"/>
        <v>0</v>
      </c>
      <c r="BH237" s="100">
        <f t="shared" si="42"/>
        <v>0</v>
      </c>
      <c r="BI237" s="100">
        <f t="shared" si="43"/>
        <v>0</v>
      </c>
      <c r="BJ237" s="15" t="s">
        <v>92</v>
      </c>
      <c r="BK237" s="194">
        <f t="shared" si="44"/>
        <v>0</v>
      </c>
      <c r="BL237" s="15" t="s">
        <v>226</v>
      </c>
      <c r="BM237" s="193" t="s">
        <v>798</v>
      </c>
    </row>
    <row r="238" spans="2:51" s="12" customFormat="1" ht="11.25">
      <c r="B238" s="195"/>
      <c r="D238" s="196" t="s">
        <v>208</v>
      </c>
      <c r="E238" s="203" t="s">
        <v>1</v>
      </c>
      <c r="F238" s="197" t="s">
        <v>799</v>
      </c>
      <c r="H238" s="198">
        <v>2754.7</v>
      </c>
      <c r="I238" s="199"/>
      <c r="J238" s="199"/>
      <c r="M238" s="195"/>
      <c r="N238" s="200"/>
      <c r="O238" s="201"/>
      <c r="P238" s="201"/>
      <c r="Q238" s="201"/>
      <c r="R238" s="201"/>
      <c r="S238" s="201"/>
      <c r="T238" s="201"/>
      <c r="U238" s="201"/>
      <c r="V238" s="201"/>
      <c r="W238" s="201"/>
      <c r="X238" s="202"/>
      <c r="AT238" s="203" t="s">
        <v>208</v>
      </c>
      <c r="AU238" s="203" t="s">
        <v>92</v>
      </c>
      <c r="AV238" s="12" t="s">
        <v>92</v>
      </c>
      <c r="AW238" s="12" t="s">
        <v>4</v>
      </c>
      <c r="AX238" s="12" t="s">
        <v>87</v>
      </c>
      <c r="AY238" s="203" t="s">
        <v>196</v>
      </c>
    </row>
    <row r="239" spans="2:65" s="1" customFormat="1" ht="16.5" customHeight="1">
      <c r="B239" s="151"/>
      <c r="C239" s="182" t="s">
        <v>485</v>
      </c>
      <c r="D239" s="182" t="s">
        <v>199</v>
      </c>
      <c r="E239" s="183" t="s">
        <v>400</v>
      </c>
      <c r="F239" s="184" t="s">
        <v>401</v>
      </c>
      <c r="G239" s="185" t="s">
        <v>225</v>
      </c>
      <c r="H239" s="186">
        <v>968.4</v>
      </c>
      <c r="I239" s="187"/>
      <c r="J239" s="187"/>
      <c r="K239" s="186">
        <f>ROUND(P239*H239,3)</f>
        <v>0</v>
      </c>
      <c r="L239" s="184" t="s">
        <v>249</v>
      </c>
      <c r="M239" s="32"/>
      <c r="N239" s="188" t="s">
        <v>1</v>
      </c>
      <c r="O239" s="189" t="s">
        <v>44</v>
      </c>
      <c r="P239" s="190">
        <f>I239+J239</f>
        <v>0</v>
      </c>
      <c r="Q239" s="190">
        <f>ROUND(I239*H239,3)</f>
        <v>0</v>
      </c>
      <c r="R239" s="190">
        <f>ROUND(J239*H239,3)</f>
        <v>0</v>
      </c>
      <c r="S239" s="54"/>
      <c r="T239" s="191">
        <f>S239*H239</f>
        <v>0</v>
      </c>
      <c r="U239" s="191">
        <v>0</v>
      </c>
      <c r="V239" s="191">
        <f>U239*H239</f>
        <v>0</v>
      </c>
      <c r="W239" s="191">
        <v>0</v>
      </c>
      <c r="X239" s="192">
        <f>W239*H239</f>
        <v>0</v>
      </c>
      <c r="AR239" s="193" t="s">
        <v>226</v>
      </c>
      <c r="AT239" s="193" t="s">
        <v>199</v>
      </c>
      <c r="AU239" s="193" t="s">
        <v>92</v>
      </c>
      <c r="AY239" s="15" t="s">
        <v>196</v>
      </c>
      <c r="BE239" s="100">
        <f>IF(O239="základná",K239,0)</f>
        <v>0</v>
      </c>
      <c r="BF239" s="100">
        <f>IF(O239="znížená",K239,0)</f>
        <v>0</v>
      </c>
      <c r="BG239" s="100">
        <f>IF(O239="zákl. prenesená",K239,0)</f>
        <v>0</v>
      </c>
      <c r="BH239" s="100">
        <f>IF(O239="zníž. prenesená",K239,0)</f>
        <v>0</v>
      </c>
      <c r="BI239" s="100">
        <f>IF(O239="nulová",K239,0)</f>
        <v>0</v>
      </c>
      <c r="BJ239" s="15" t="s">
        <v>92</v>
      </c>
      <c r="BK239" s="194">
        <f>ROUND(P239*H239,3)</f>
        <v>0</v>
      </c>
      <c r="BL239" s="15" t="s">
        <v>226</v>
      </c>
      <c r="BM239" s="193" t="s">
        <v>800</v>
      </c>
    </row>
    <row r="240" spans="2:51" s="12" customFormat="1" ht="11.25">
      <c r="B240" s="195"/>
      <c r="D240" s="196" t="s">
        <v>208</v>
      </c>
      <c r="E240" s="203" t="s">
        <v>1</v>
      </c>
      <c r="F240" s="197" t="s">
        <v>801</v>
      </c>
      <c r="H240" s="198">
        <v>968.4</v>
      </c>
      <c r="I240" s="199"/>
      <c r="J240" s="199"/>
      <c r="M240" s="195"/>
      <c r="N240" s="200"/>
      <c r="O240" s="201"/>
      <c r="P240" s="201"/>
      <c r="Q240" s="201"/>
      <c r="R240" s="201"/>
      <c r="S240" s="201"/>
      <c r="T240" s="201"/>
      <c r="U240" s="201"/>
      <c r="V240" s="201"/>
      <c r="W240" s="201"/>
      <c r="X240" s="202"/>
      <c r="AT240" s="203" t="s">
        <v>208</v>
      </c>
      <c r="AU240" s="203" t="s">
        <v>92</v>
      </c>
      <c r="AV240" s="12" t="s">
        <v>92</v>
      </c>
      <c r="AW240" s="12" t="s">
        <v>4</v>
      </c>
      <c r="AX240" s="12" t="s">
        <v>87</v>
      </c>
      <c r="AY240" s="203" t="s">
        <v>196</v>
      </c>
    </row>
    <row r="241" spans="2:65" s="1" customFormat="1" ht="16.5" customHeight="1">
      <c r="B241" s="151"/>
      <c r="C241" s="182" t="s">
        <v>489</v>
      </c>
      <c r="D241" s="182" t="s">
        <v>199</v>
      </c>
      <c r="E241" s="183" t="s">
        <v>405</v>
      </c>
      <c r="F241" s="184" t="s">
        <v>406</v>
      </c>
      <c r="G241" s="185" t="s">
        <v>225</v>
      </c>
      <c r="H241" s="186">
        <v>3723.1</v>
      </c>
      <c r="I241" s="187"/>
      <c r="J241" s="187"/>
      <c r="K241" s="186">
        <f>ROUND(P241*H241,3)</f>
        <v>0</v>
      </c>
      <c r="L241" s="184" t="s">
        <v>249</v>
      </c>
      <c r="M241" s="32"/>
      <c r="N241" s="188" t="s">
        <v>1</v>
      </c>
      <c r="O241" s="189" t="s">
        <v>44</v>
      </c>
      <c r="P241" s="190">
        <f>I241+J241</f>
        <v>0</v>
      </c>
      <c r="Q241" s="190">
        <f>ROUND(I241*H241,3)</f>
        <v>0</v>
      </c>
      <c r="R241" s="190">
        <f>ROUND(J241*H241,3)</f>
        <v>0</v>
      </c>
      <c r="S241" s="54"/>
      <c r="T241" s="191">
        <f>S241*H241</f>
        <v>0</v>
      </c>
      <c r="U241" s="191">
        <v>0</v>
      </c>
      <c r="V241" s="191">
        <f>U241*H241</f>
        <v>0</v>
      </c>
      <c r="W241" s="191">
        <v>0</v>
      </c>
      <c r="X241" s="192">
        <f>W241*H241</f>
        <v>0</v>
      </c>
      <c r="AR241" s="193" t="s">
        <v>226</v>
      </c>
      <c r="AT241" s="193" t="s">
        <v>199</v>
      </c>
      <c r="AU241" s="193" t="s">
        <v>92</v>
      </c>
      <c r="AY241" s="15" t="s">
        <v>196</v>
      </c>
      <c r="BE241" s="100">
        <f>IF(O241="základná",K241,0)</f>
        <v>0</v>
      </c>
      <c r="BF241" s="100">
        <f>IF(O241="znížená",K241,0)</f>
        <v>0</v>
      </c>
      <c r="BG241" s="100">
        <f>IF(O241="zákl. prenesená",K241,0)</f>
        <v>0</v>
      </c>
      <c r="BH241" s="100">
        <f>IF(O241="zníž. prenesená",K241,0)</f>
        <v>0</v>
      </c>
      <c r="BI241" s="100">
        <f>IF(O241="nulová",K241,0)</f>
        <v>0</v>
      </c>
      <c r="BJ241" s="15" t="s">
        <v>92</v>
      </c>
      <c r="BK241" s="194">
        <f>ROUND(P241*H241,3)</f>
        <v>0</v>
      </c>
      <c r="BL241" s="15" t="s">
        <v>226</v>
      </c>
      <c r="BM241" s="193" t="s">
        <v>802</v>
      </c>
    </row>
    <row r="242" spans="2:65" s="1" customFormat="1" ht="24" customHeight="1">
      <c r="B242" s="151"/>
      <c r="C242" s="182" t="s">
        <v>493</v>
      </c>
      <c r="D242" s="182" t="s">
        <v>199</v>
      </c>
      <c r="E242" s="183" t="s">
        <v>409</v>
      </c>
      <c r="F242" s="184" t="s">
        <v>410</v>
      </c>
      <c r="G242" s="185" t="s">
        <v>340</v>
      </c>
      <c r="H242" s="187"/>
      <c r="I242" s="187"/>
      <c r="J242" s="187"/>
      <c r="K242" s="186">
        <f>ROUND(P242*H242,3)</f>
        <v>0</v>
      </c>
      <c r="L242" s="184" t="s">
        <v>249</v>
      </c>
      <c r="M242" s="32"/>
      <c r="N242" s="188" t="s">
        <v>1</v>
      </c>
      <c r="O242" s="189" t="s">
        <v>44</v>
      </c>
      <c r="P242" s="190">
        <f>I242+J242</f>
        <v>0</v>
      </c>
      <c r="Q242" s="190">
        <f>ROUND(I242*H242,3)</f>
        <v>0</v>
      </c>
      <c r="R242" s="190">
        <f>ROUND(J242*H242,3)</f>
        <v>0</v>
      </c>
      <c r="S242" s="54"/>
      <c r="T242" s="191">
        <f>S242*H242</f>
        <v>0</v>
      </c>
      <c r="U242" s="191">
        <v>0</v>
      </c>
      <c r="V242" s="191">
        <f>U242*H242</f>
        <v>0</v>
      </c>
      <c r="W242" s="191">
        <v>0</v>
      </c>
      <c r="X242" s="192">
        <f>W242*H242</f>
        <v>0</v>
      </c>
      <c r="AR242" s="193" t="s">
        <v>226</v>
      </c>
      <c r="AT242" s="193" t="s">
        <v>199</v>
      </c>
      <c r="AU242" s="193" t="s">
        <v>92</v>
      </c>
      <c r="AY242" s="15" t="s">
        <v>196</v>
      </c>
      <c r="BE242" s="100">
        <f>IF(O242="základná",K242,0)</f>
        <v>0</v>
      </c>
      <c r="BF242" s="100">
        <f>IF(O242="znížená",K242,0)</f>
        <v>0</v>
      </c>
      <c r="BG242" s="100">
        <f>IF(O242="zákl. prenesená",K242,0)</f>
        <v>0</v>
      </c>
      <c r="BH242" s="100">
        <f>IF(O242="zníž. prenesená",K242,0)</f>
        <v>0</v>
      </c>
      <c r="BI242" s="100">
        <f>IF(O242="nulová",K242,0)</f>
        <v>0</v>
      </c>
      <c r="BJ242" s="15" t="s">
        <v>92</v>
      </c>
      <c r="BK242" s="194">
        <f>ROUND(P242*H242,3)</f>
        <v>0</v>
      </c>
      <c r="BL242" s="15" t="s">
        <v>226</v>
      </c>
      <c r="BM242" s="193" t="s">
        <v>803</v>
      </c>
    </row>
    <row r="243" spans="2:63" s="11" customFormat="1" ht="22.5" customHeight="1">
      <c r="B243" s="168"/>
      <c r="D243" s="169" t="s">
        <v>79</v>
      </c>
      <c r="E243" s="180" t="s">
        <v>243</v>
      </c>
      <c r="F243" s="180" t="s">
        <v>244</v>
      </c>
      <c r="I243" s="171"/>
      <c r="J243" s="171"/>
      <c r="K243" s="181">
        <f>BK243</f>
        <v>0</v>
      </c>
      <c r="M243" s="168"/>
      <c r="N243" s="173"/>
      <c r="O243" s="174"/>
      <c r="P243" s="174"/>
      <c r="Q243" s="175">
        <f>SUM(Q244:Q280)</f>
        <v>0</v>
      </c>
      <c r="R243" s="175">
        <f>SUM(R244:R280)</f>
        <v>0</v>
      </c>
      <c r="S243" s="174"/>
      <c r="T243" s="176">
        <f>SUM(T244:T280)</f>
        <v>0</v>
      </c>
      <c r="U243" s="174"/>
      <c r="V243" s="176">
        <f>SUM(V244:V280)</f>
        <v>0.25051999999999996</v>
      </c>
      <c r="W243" s="174"/>
      <c r="X243" s="177">
        <f>SUM(X244:X280)</f>
        <v>0</v>
      </c>
      <c r="AR243" s="169" t="s">
        <v>92</v>
      </c>
      <c r="AT243" s="178" t="s">
        <v>79</v>
      </c>
      <c r="AU243" s="178" t="s">
        <v>87</v>
      </c>
      <c r="AY243" s="169" t="s">
        <v>196</v>
      </c>
      <c r="BK243" s="179">
        <f>SUM(BK244:BK280)</f>
        <v>0</v>
      </c>
    </row>
    <row r="244" spans="2:65" s="1" customFormat="1" ht="16.5" customHeight="1">
      <c r="B244" s="151"/>
      <c r="C244" s="182" t="s">
        <v>497</v>
      </c>
      <c r="D244" s="182" t="s">
        <v>199</v>
      </c>
      <c r="E244" s="183" t="s">
        <v>804</v>
      </c>
      <c r="F244" s="184" t="s">
        <v>805</v>
      </c>
      <c r="G244" s="185" t="s">
        <v>450</v>
      </c>
      <c r="H244" s="186">
        <v>2</v>
      </c>
      <c r="I244" s="187"/>
      <c r="J244" s="187"/>
      <c r="K244" s="186">
        <f aca="true" t="shared" si="45" ref="K244:K260">ROUND(P244*H244,3)</f>
        <v>0</v>
      </c>
      <c r="L244" s="184" t="s">
        <v>249</v>
      </c>
      <c r="M244" s="32"/>
      <c r="N244" s="188" t="s">
        <v>1</v>
      </c>
      <c r="O244" s="189" t="s">
        <v>44</v>
      </c>
      <c r="P244" s="190">
        <f aca="true" t="shared" si="46" ref="P244:P260">I244+J244</f>
        <v>0</v>
      </c>
      <c r="Q244" s="190">
        <f aca="true" t="shared" si="47" ref="Q244:Q260">ROUND(I244*H244,3)</f>
        <v>0</v>
      </c>
      <c r="R244" s="190">
        <f aca="true" t="shared" si="48" ref="R244:R260">ROUND(J244*H244,3)</f>
        <v>0</v>
      </c>
      <c r="S244" s="54"/>
      <c r="T244" s="191">
        <f aca="true" t="shared" si="49" ref="T244:T260">S244*H244</f>
        <v>0</v>
      </c>
      <c r="U244" s="191">
        <v>0.01896</v>
      </c>
      <c r="V244" s="191">
        <f aca="true" t="shared" si="50" ref="V244:V260">U244*H244</f>
        <v>0.03792</v>
      </c>
      <c r="W244" s="191">
        <v>0</v>
      </c>
      <c r="X244" s="192">
        <f aca="true" t="shared" si="51" ref="X244:X260">W244*H244</f>
        <v>0</v>
      </c>
      <c r="AR244" s="193" t="s">
        <v>226</v>
      </c>
      <c r="AT244" s="193" t="s">
        <v>199</v>
      </c>
      <c r="AU244" s="193" t="s">
        <v>92</v>
      </c>
      <c r="AY244" s="15" t="s">
        <v>196</v>
      </c>
      <c r="BE244" s="100">
        <f aca="true" t="shared" si="52" ref="BE244:BE260">IF(O244="základná",K244,0)</f>
        <v>0</v>
      </c>
      <c r="BF244" s="100">
        <f aca="true" t="shared" si="53" ref="BF244:BF260">IF(O244="znížená",K244,0)</f>
        <v>0</v>
      </c>
      <c r="BG244" s="100">
        <f aca="true" t="shared" si="54" ref="BG244:BG260">IF(O244="zákl. prenesená",K244,0)</f>
        <v>0</v>
      </c>
      <c r="BH244" s="100">
        <f aca="true" t="shared" si="55" ref="BH244:BH260">IF(O244="zníž. prenesená",K244,0)</f>
        <v>0</v>
      </c>
      <c r="BI244" s="100">
        <f aca="true" t="shared" si="56" ref="BI244:BI260">IF(O244="nulová",K244,0)</f>
        <v>0</v>
      </c>
      <c r="BJ244" s="15" t="s">
        <v>92</v>
      </c>
      <c r="BK244" s="194">
        <f aca="true" t="shared" si="57" ref="BK244:BK260">ROUND(P244*H244,3)</f>
        <v>0</v>
      </c>
      <c r="BL244" s="15" t="s">
        <v>226</v>
      </c>
      <c r="BM244" s="193" t="s">
        <v>806</v>
      </c>
    </row>
    <row r="245" spans="2:65" s="1" customFormat="1" ht="16.5" customHeight="1">
      <c r="B245" s="151"/>
      <c r="C245" s="182" t="s">
        <v>502</v>
      </c>
      <c r="D245" s="182" t="s">
        <v>199</v>
      </c>
      <c r="E245" s="183" t="s">
        <v>807</v>
      </c>
      <c r="F245" s="184" t="s">
        <v>808</v>
      </c>
      <c r="G245" s="185" t="s">
        <v>248</v>
      </c>
      <c r="H245" s="186">
        <v>2</v>
      </c>
      <c r="I245" s="187"/>
      <c r="J245" s="187"/>
      <c r="K245" s="186">
        <f t="shared" si="45"/>
        <v>0</v>
      </c>
      <c r="L245" s="184" t="s">
        <v>249</v>
      </c>
      <c r="M245" s="32"/>
      <c r="N245" s="188" t="s">
        <v>1</v>
      </c>
      <c r="O245" s="189" t="s">
        <v>44</v>
      </c>
      <c r="P245" s="190">
        <f t="shared" si="46"/>
        <v>0</v>
      </c>
      <c r="Q245" s="190">
        <f t="shared" si="47"/>
        <v>0</v>
      </c>
      <c r="R245" s="190">
        <f t="shared" si="48"/>
        <v>0</v>
      </c>
      <c r="S245" s="54"/>
      <c r="T245" s="191">
        <f t="shared" si="49"/>
        <v>0</v>
      </c>
      <c r="U245" s="191">
        <v>0.00048</v>
      </c>
      <c r="V245" s="191">
        <f t="shared" si="50"/>
        <v>0.00096</v>
      </c>
      <c r="W245" s="191">
        <v>0</v>
      </c>
      <c r="X245" s="192">
        <f t="shared" si="51"/>
        <v>0</v>
      </c>
      <c r="AR245" s="193" t="s">
        <v>226</v>
      </c>
      <c r="AT245" s="193" t="s">
        <v>199</v>
      </c>
      <c r="AU245" s="193" t="s">
        <v>92</v>
      </c>
      <c r="AY245" s="15" t="s">
        <v>196</v>
      </c>
      <c r="BE245" s="100">
        <f t="shared" si="52"/>
        <v>0</v>
      </c>
      <c r="BF245" s="100">
        <f t="shared" si="53"/>
        <v>0</v>
      </c>
      <c r="BG245" s="100">
        <f t="shared" si="54"/>
        <v>0</v>
      </c>
      <c r="BH245" s="100">
        <f t="shared" si="55"/>
        <v>0</v>
      </c>
      <c r="BI245" s="100">
        <f t="shared" si="56"/>
        <v>0</v>
      </c>
      <c r="BJ245" s="15" t="s">
        <v>92</v>
      </c>
      <c r="BK245" s="194">
        <f t="shared" si="57"/>
        <v>0</v>
      </c>
      <c r="BL245" s="15" t="s">
        <v>226</v>
      </c>
      <c r="BM245" s="193" t="s">
        <v>809</v>
      </c>
    </row>
    <row r="246" spans="2:65" s="1" customFormat="1" ht="36" customHeight="1">
      <c r="B246" s="151"/>
      <c r="C246" s="210" t="s">
        <v>506</v>
      </c>
      <c r="D246" s="210" t="s">
        <v>291</v>
      </c>
      <c r="E246" s="211" t="s">
        <v>810</v>
      </c>
      <c r="F246" s="212" t="s">
        <v>811</v>
      </c>
      <c r="G246" s="213" t="s">
        <v>248</v>
      </c>
      <c r="H246" s="214">
        <v>2</v>
      </c>
      <c r="I246" s="215"/>
      <c r="J246" s="216"/>
      <c r="K246" s="214">
        <f t="shared" si="45"/>
        <v>0</v>
      </c>
      <c r="L246" s="212" t="s">
        <v>249</v>
      </c>
      <c r="M246" s="217"/>
      <c r="N246" s="218" t="s">
        <v>1</v>
      </c>
      <c r="O246" s="189" t="s">
        <v>44</v>
      </c>
      <c r="P246" s="190">
        <f t="shared" si="46"/>
        <v>0</v>
      </c>
      <c r="Q246" s="190">
        <f t="shared" si="47"/>
        <v>0</v>
      </c>
      <c r="R246" s="190">
        <f t="shared" si="48"/>
        <v>0</v>
      </c>
      <c r="S246" s="54"/>
      <c r="T246" s="191">
        <f t="shared" si="49"/>
        <v>0</v>
      </c>
      <c r="U246" s="191">
        <v>0.0256</v>
      </c>
      <c r="V246" s="191">
        <f t="shared" si="50"/>
        <v>0.0512</v>
      </c>
      <c r="W246" s="191">
        <v>0</v>
      </c>
      <c r="X246" s="192">
        <f t="shared" si="51"/>
        <v>0</v>
      </c>
      <c r="AR246" s="193" t="s">
        <v>294</v>
      </c>
      <c r="AT246" s="193" t="s">
        <v>291</v>
      </c>
      <c r="AU246" s="193" t="s">
        <v>92</v>
      </c>
      <c r="AY246" s="15" t="s">
        <v>196</v>
      </c>
      <c r="BE246" s="100">
        <f t="shared" si="52"/>
        <v>0</v>
      </c>
      <c r="BF246" s="100">
        <f t="shared" si="53"/>
        <v>0</v>
      </c>
      <c r="BG246" s="100">
        <f t="shared" si="54"/>
        <v>0</v>
      </c>
      <c r="BH246" s="100">
        <f t="shared" si="55"/>
        <v>0</v>
      </c>
      <c r="BI246" s="100">
        <f t="shared" si="56"/>
        <v>0</v>
      </c>
      <c r="BJ246" s="15" t="s">
        <v>92</v>
      </c>
      <c r="BK246" s="194">
        <f t="shared" si="57"/>
        <v>0</v>
      </c>
      <c r="BL246" s="15" t="s">
        <v>226</v>
      </c>
      <c r="BM246" s="193" t="s">
        <v>812</v>
      </c>
    </row>
    <row r="247" spans="2:65" s="1" customFormat="1" ht="16.5" customHeight="1">
      <c r="B247" s="151"/>
      <c r="C247" s="182" t="s">
        <v>511</v>
      </c>
      <c r="D247" s="182" t="s">
        <v>199</v>
      </c>
      <c r="E247" s="183" t="s">
        <v>412</v>
      </c>
      <c r="F247" s="184" t="s">
        <v>413</v>
      </c>
      <c r="G247" s="185" t="s">
        <v>248</v>
      </c>
      <c r="H247" s="186">
        <v>228</v>
      </c>
      <c r="I247" s="187"/>
      <c r="J247" s="187"/>
      <c r="K247" s="186">
        <f t="shared" si="45"/>
        <v>0</v>
      </c>
      <c r="L247" s="184" t="s">
        <v>249</v>
      </c>
      <c r="M247" s="32"/>
      <c r="N247" s="188" t="s">
        <v>1</v>
      </c>
      <c r="O247" s="189" t="s">
        <v>44</v>
      </c>
      <c r="P247" s="190">
        <f t="shared" si="46"/>
        <v>0</v>
      </c>
      <c r="Q247" s="190">
        <f t="shared" si="47"/>
        <v>0</v>
      </c>
      <c r="R247" s="190">
        <f t="shared" si="48"/>
        <v>0</v>
      </c>
      <c r="S247" s="54"/>
      <c r="T247" s="191">
        <f t="shared" si="49"/>
        <v>0</v>
      </c>
      <c r="U247" s="191">
        <v>2E-05</v>
      </c>
      <c r="V247" s="191">
        <f t="shared" si="50"/>
        <v>0.004560000000000001</v>
      </c>
      <c r="W247" s="191">
        <v>0</v>
      </c>
      <c r="X247" s="192">
        <f t="shared" si="51"/>
        <v>0</v>
      </c>
      <c r="AR247" s="193" t="s">
        <v>226</v>
      </c>
      <c r="AT247" s="193" t="s">
        <v>199</v>
      </c>
      <c r="AU247" s="193" t="s">
        <v>92</v>
      </c>
      <c r="AY247" s="15" t="s">
        <v>196</v>
      </c>
      <c r="BE247" s="100">
        <f t="shared" si="52"/>
        <v>0</v>
      </c>
      <c r="BF247" s="100">
        <f t="shared" si="53"/>
        <v>0</v>
      </c>
      <c r="BG247" s="100">
        <f t="shared" si="54"/>
        <v>0</v>
      </c>
      <c r="BH247" s="100">
        <f t="shared" si="55"/>
        <v>0</v>
      </c>
      <c r="BI247" s="100">
        <f t="shared" si="56"/>
        <v>0</v>
      </c>
      <c r="BJ247" s="15" t="s">
        <v>92</v>
      </c>
      <c r="BK247" s="194">
        <f t="shared" si="57"/>
        <v>0</v>
      </c>
      <c r="BL247" s="15" t="s">
        <v>226</v>
      </c>
      <c r="BM247" s="193" t="s">
        <v>813</v>
      </c>
    </row>
    <row r="248" spans="2:65" s="1" customFormat="1" ht="60" customHeight="1">
      <c r="B248" s="151"/>
      <c r="C248" s="210" t="s">
        <v>515</v>
      </c>
      <c r="D248" s="210" t="s">
        <v>291</v>
      </c>
      <c r="E248" s="211" t="s">
        <v>416</v>
      </c>
      <c r="F248" s="212" t="s">
        <v>417</v>
      </c>
      <c r="G248" s="213" t="s">
        <v>248</v>
      </c>
      <c r="H248" s="214">
        <v>114</v>
      </c>
      <c r="I248" s="215"/>
      <c r="J248" s="216"/>
      <c r="K248" s="214">
        <f t="shared" si="45"/>
        <v>0</v>
      </c>
      <c r="L248" s="212" t="s">
        <v>1</v>
      </c>
      <c r="M248" s="217"/>
      <c r="N248" s="218" t="s">
        <v>1</v>
      </c>
      <c r="O248" s="189" t="s">
        <v>44</v>
      </c>
      <c r="P248" s="190">
        <f t="shared" si="46"/>
        <v>0</v>
      </c>
      <c r="Q248" s="190">
        <f t="shared" si="47"/>
        <v>0</v>
      </c>
      <c r="R248" s="190">
        <f t="shared" si="48"/>
        <v>0</v>
      </c>
      <c r="S248" s="54"/>
      <c r="T248" s="191">
        <f t="shared" si="49"/>
        <v>0</v>
      </c>
      <c r="U248" s="191">
        <v>0.00024</v>
      </c>
      <c r="V248" s="191">
        <f t="shared" si="50"/>
        <v>0.027360000000000002</v>
      </c>
      <c r="W248" s="191">
        <v>0</v>
      </c>
      <c r="X248" s="192">
        <f t="shared" si="51"/>
        <v>0</v>
      </c>
      <c r="AR248" s="193" t="s">
        <v>294</v>
      </c>
      <c r="AT248" s="193" t="s">
        <v>291</v>
      </c>
      <c r="AU248" s="193" t="s">
        <v>92</v>
      </c>
      <c r="AY248" s="15" t="s">
        <v>196</v>
      </c>
      <c r="BE248" s="100">
        <f t="shared" si="52"/>
        <v>0</v>
      </c>
      <c r="BF248" s="100">
        <f t="shared" si="53"/>
        <v>0</v>
      </c>
      <c r="BG248" s="100">
        <f t="shared" si="54"/>
        <v>0</v>
      </c>
      <c r="BH248" s="100">
        <f t="shared" si="55"/>
        <v>0</v>
      </c>
      <c r="BI248" s="100">
        <f t="shared" si="56"/>
        <v>0</v>
      </c>
      <c r="BJ248" s="15" t="s">
        <v>92</v>
      </c>
      <c r="BK248" s="194">
        <f t="shared" si="57"/>
        <v>0</v>
      </c>
      <c r="BL248" s="15" t="s">
        <v>226</v>
      </c>
      <c r="BM248" s="193" t="s">
        <v>814</v>
      </c>
    </row>
    <row r="249" spans="2:65" s="1" customFormat="1" ht="48" customHeight="1">
      <c r="B249" s="151"/>
      <c r="C249" s="210" t="s">
        <v>521</v>
      </c>
      <c r="D249" s="210" t="s">
        <v>291</v>
      </c>
      <c r="E249" s="211" t="s">
        <v>420</v>
      </c>
      <c r="F249" s="212" t="s">
        <v>421</v>
      </c>
      <c r="G249" s="213" t="s">
        <v>248</v>
      </c>
      <c r="H249" s="214">
        <v>61</v>
      </c>
      <c r="I249" s="215"/>
      <c r="J249" s="216"/>
      <c r="K249" s="214">
        <f t="shared" si="45"/>
        <v>0</v>
      </c>
      <c r="L249" s="212" t="s">
        <v>1</v>
      </c>
      <c r="M249" s="217"/>
      <c r="N249" s="218" t="s">
        <v>1</v>
      </c>
      <c r="O249" s="189" t="s">
        <v>44</v>
      </c>
      <c r="P249" s="190">
        <f t="shared" si="46"/>
        <v>0</v>
      </c>
      <c r="Q249" s="190">
        <f t="shared" si="47"/>
        <v>0</v>
      </c>
      <c r="R249" s="190">
        <f t="shared" si="48"/>
        <v>0</v>
      </c>
      <c r="S249" s="54"/>
      <c r="T249" s="191">
        <f t="shared" si="49"/>
        <v>0</v>
      </c>
      <c r="U249" s="191">
        <v>0.00021</v>
      </c>
      <c r="V249" s="191">
        <f t="shared" si="50"/>
        <v>0.01281</v>
      </c>
      <c r="W249" s="191">
        <v>0</v>
      </c>
      <c r="X249" s="192">
        <f t="shared" si="51"/>
        <v>0</v>
      </c>
      <c r="AR249" s="193" t="s">
        <v>294</v>
      </c>
      <c r="AT249" s="193" t="s">
        <v>291</v>
      </c>
      <c r="AU249" s="193" t="s">
        <v>92</v>
      </c>
      <c r="AY249" s="15" t="s">
        <v>196</v>
      </c>
      <c r="BE249" s="100">
        <f t="shared" si="52"/>
        <v>0</v>
      </c>
      <c r="BF249" s="100">
        <f t="shared" si="53"/>
        <v>0</v>
      </c>
      <c r="BG249" s="100">
        <f t="shared" si="54"/>
        <v>0</v>
      </c>
      <c r="BH249" s="100">
        <f t="shared" si="55"/>
        <v>0</v>
      </c>
      <c r="BI249" s="100">
        <f t="shared" si="56"/>
        <v>0</v>
      </c>
      <c r="BJ249" s="15" t="s">
        <v>92</v>
      </c>
      <c r="BK249" s="194">
        <f t="shared" si="57"/>
        <v>0</v>
      </c>
      <c r="BL249" s="15" t="s">
        <v>226</v>
      </c>
      <c r="BM249" s="193" t="s">
        <v>815</v>
      </c>
    </row>
    <row r="250" spans="2:65" s="1" customFormat="1" ht="60" customHeight="1">
      <c r="B250" s="151"/>
      <c r="C250" s="210" t="s">
        <v>526</v>
      </c>
      <c r="D250" s="210" t="s">
        <v>291</v>
      </c>
      <c r="E250" s="211" t="s">
        <v>424</v>
      </c>
      <c r="F250" s="212" t="s">
        <v>425</v>
      </c>
      <c r="G250" s="213" t="s">
        <v>248</v>
      </c>
      <c r="H250" s="214">
        <v>53</v>
      </c>
      <c r="I250" s="215"/>
      <c r="J250" s="216"/>
      <c r="K250" s="214">
        <f t="shared" si="45"/>
        <v>0</v>
      </c>
      <c r="L250" s="212" t="s">
        <v>1</v>
      </c>
      <c r="M250" s="217"/>
      <c r="N250" s="218" t="s">
        <v>1</v>
      </c>
      <c r="O250" s="189" t="s">
        <v>44</v>
      </c>
      <c r="P250" s="190">
        <f t="shared" si="46"/>
        <v>0</v>
      </c>
      <c r="Q250" s="190">
        <f t="shared" si="47"/>
        <v>0</v>
      </c>
      <c r="R250" s="190">
        <f t="shared" si="48"/>
        <v>0</v>
      </c>
      <c r="S250" s="54"/>
      <c r="T250" s="191">
        <f t="shared" si="49"/>
        <v>0</v>
      </c>
      <c r="U250" s="191">
        <v>0.00023</v>
      </c>
      <c r="V250" s="191">
        <f t="shared" si="50"/>
        <v>0.012190000000000001</v>
      </c>
      <c r="W250" s="191">
        <v>0</v>
      </c>
      <c r="X250" s="192">
        <f t="shared" si="51"/>
        <v>0</v>
      </c>
      <c r="AR250" s="193" t="s">
        <v>294</v>
      </c>
      <c r="AT250" s="193" t="s">
        <v>291</v>
      </c>
      <c r="AU250" s="193" t="s">
        <v>92</v>
      </c>
      <c r="AY250" s="15" t="s">
        <v>196</v>
      </c>
      <c r="BE250" s="100">
        <f t="shared" si="52"/>
        <v>0</v>
      </c>
      <c r="BF250" s="100">
        <f t="shared" si="53"/>
        <v>0</v>
      </c>
      <c r="BG250" s="100">
        <f t="shared" si="54"/>
        <v>0</v>
      </c>
      <c r="BH250" s="100">
        <f t="shared" si="55"/>
        <v>0</v>
      </c>
      <c r="BI250" s="100">
        <f t="shared" si="56"/>
        <v>0</v>
      </c>
      <c r="BJ250" s="15" t="s">
        <v>92</v>
      </c>
      <c r="BK250" s="194">
        <f t="shared" si="57"/>
        <v>0</v>
      </c>
      <c r="BL250" s="15" t="s">
        <v>226</v>
      </c>
      <c r="BM250" s="193" t="s">
        <v>816</v>
      </c>
    </row>
    <row r="251" spans="2:65" s="1" customFormat="1" ht="16.5" customHeight="1">
      <c r="B251" s="151"/>
      <c r="C251" s="182" t="s">
        <v>532</v>
      </c>
      <c r="D251" s="182" t="s">
        <v>199</v>
      </c>
      <c r="E251" s="183" t="s">
        <v>428</v>
      </c>
      <c r="F251" s="184" t="s">
        <v>429</v>
      </c>
      <c r="G251" s="185" t="s">
        <v>248</v>
      </c>
      <c r="H251" s="186">
        <v>12</v>
      </c>
      <c r="I251" s="187"/>
      <c r="J251" s="187"/>
      <c r="K251" s="186">
        <f t="shared" si="45"/>
        <v>0</v>
      </c>
      <c r="L251" s="184" t="s">
        <v>249</v>
      </c>
      <c r="M251" s="32"/>
      <c r="N251" s="188" t="s">
        <v>1</v>
      </c>
      <c r="O251" s="189" t="s">
        <v>44</v>
      </c>
      <c r="P251" s="190">
        <f t="shared" si="46"/>
        <v>0</v>
      </c>
      <c r="Q251" s="190">
        <f t="shared" si="47"/>
        <v>0</v>
      </c>
      <c r="R251" s="190">
        <f t="shared" si="48"/>
        <v>0</v>
      </c>
      <c r="S251" s="54"/>
      <c r="T251" s="191">
        <f t="shared" si="49"/>
        <v>0</v>
      </c>
      <c r="U251" s="191">
        <v>3E-05</v>
      </c>
      <c r="V251" s="191">
        <f t="shared" si="50"/>
        <v>0.00036</v>
      </c>
      <c r="W251" s="191">
        <v>0</v>
      </c>
      <c r="X251" s="192">
        <f t="shared" si="51"/>
        <v>0</v>
      </c>
      <c r="AR251" s="193" t="s">
        <v>226</v>
      </c>
      <c r="AT251" s="193" t="s">
        <v>199</v>
      </c>
      <c r="AU251" s="193" t="s">
        <v>92</v>
      </c>
      <c r="AY251" s="15" t="s">
        <v>196</v>
      </c>
      <c r="BE251" s="100">
        <f t="shared" si="52"/>
        <v>0</v>
      </c>
      <c r="BF251" s="100">
        <f t="shared" si="53"/>
        <v>0</v>
      </c>
      <c r="BG251" s="100">
        <f t="shared" si="54"/>
        <v>0</v>
      </c>
      <c r="BH251" s="100">
        <f t="shared" si="55"/>
        <v>0</v>
      </c>
      <c r="BI251" s="100">
        <f t="shared" si="56"/>
        <v>0</v>
      </c>
      <c r="BJ251" s="15" t="s">
        <v>92</v>
      </c>
      <c r="BK251" s="194">
        <f t="shared" si="57"/>
        <v>0</v>
      </c>
      <c r="BL251" s="15" t="s">
        <v>226</v>
      </c>
      <c r="BM251" s="193" t="s">
        <v>817</v>
      </c>
    </row>
    <row r="252" spans="2:65" s="1" customFormat="1" ht="24" customHeight="1">
      <c r="B252" s="151"/>
      <c r="C252" s="210" t="s">
        <v>537</v>
      </c>
      <c r="D252" s="210" t="s">
        <v>291</v>
      </c>
      <c r="E252" s="211" t="s">
        <v>432</v>
      </c>
      <c r="F252" s="212" t="s">
        <v>433</v>
      </c>
      <c r="G252" s="213" t="s">
        <v>248</v>
      </c>
      <c r="H252" s="214">
        <v>12</v>
      </c>
      <c r="I252" s="215"/>
      <c r="J252" s="216"/>
      <c r="K252" s="214">
        <f t="shared" si="45"/>
        <v>0</v>
      </c>
      <c r="L252" s="212" t="s">
        <v>1</v>
      </c>
      <c r="M252" s="217"/>
      <c r="N252" s="218" t="s">
        <v>1</v>
      </c>
      <c r="O252" s="189" t="s">
        <v>44</v>
      </c>
      <c r="P252" s="190">
        <f t="shared" si="46"/>
        <v>0</v>
      </c>
      <c r="Q252" s="190">
        <f t="shared" si="47"/>
        <v>0</v>
      </c>
      <c r="R252" s="190">
        <f t="shared" si="48"/>
        <v>0</v>
      </c>
      <c r="S252" s="54"/>
      <c r="T252" s="191">
        <f t="shared" si="49"/>
        <v>0</v>
      </c>
      <c r="U252" s="191">
        <v>0</v>
      </c>
      <c r="V252" s="191">
        <f t="shared" si="50"/>
        <v>0</v>
      </c>
      <c r="W252" s="191">
        <v>0</v>
      </c>
      <c r="X252" s="192">
        <f t="shared" si="51"/>
        <v>0</v>
      </c>
      <c r="AR252" s="193" t="s">
        <v>294</v>
      </c>
      <c r="AT252" s="193" t="s">
        <v>291</v>
      </c>
      <c r="AU252" s="193" t="s">
        <v>92</v>
      </c>
      <c r="AY252" s="15" t="s">
        <v>196</v>
      </c>
      <c r="BE252" s="100">
        <f t="shared" si="52"/>
        <v>0</v>
      </c>
      <c r="BF252" s="100">
        <f t="shared" si="53"/>
        <v>0</v>
      </c>
      <c r="BG252" s="100">
        <f t="shared" si="54"/>
        <v>0</v>
      </c>
      <c r="BH252" s="100">
        <f t="shared" si="55"/>
        <v>0</v>
      </c>
      <c r="BI252" s="100">
        <f t="shared" si="56"/>
        <v>0</v>
      </c>
      <c r="BJ252" s="15" t="s">
        <v>92</v>
      </c>
      <c r="BK252" s="194">
        <f t="shared" si="57"/>
        <v>0</v>
      </c>
      <c r="BL252" s="15" t="s">
        <v>226</v>
      </c>
      <c r="BM252" s="193" t="s">
        <v>818</v>
      </c>
    </row>
    <row r="253" spans="2:65" s="1" customFormat="1" ht="24" customHeight="1">
      <c r="B253" s="151"/>
      <c r="C253" s="182" t="s">
        <v>541</v>
      </c>
      <c r="D253" s="182" t="s">
        <v>199</v>
      </c>
      <c r="E253" s="183" t="s">
        <v>436</v>
      </c>
      <c r="F253" s="184" t="s">
        <v>437</v>
      </c>
      <c r="G253" s="185" t="s">
        <v>248</v>
      </c>
      <c r="H253" s="186">
        <v>520</v>
      </c>
      <c r="I253" s="187"/>
      <c r="J253" s="187"/>
      <c r="K253" s="186">
        <f t="shared" si="45"/>
        <v>0</v>
      </c>
      <c r="L253" s="184" t="s">
        <v>249</v>
      </c>
      <c r="M253" s="32"/>
      <c r="N253" s="188" t="s">
        <v>1</v>
      </c>
      <c r="O253" s="189" t="s">
        <v>44</v>
      </c>
      <c r="P253" s="190">
        <f t="shared" si="46"/>
        <v>0</v>
      </c>
      <c r="Q253" s="190">
        <f t="shared" si="47"/>
        <v>0</v>
      </c>
      <c r="R253" s="190">
        <f t="shared" si="48"/>
        <v>0</v>
      </c>
      <c r="S253" s="54"/>
      <c r="T253" s="191">
        <f t="shared" si="49"/>
        <v>0</v>
      </c>
      <c r="U253" s="191">
        <v>1E-05</v>
      </c>
      <c r="V253" s="191">
        <f t="shared" si="50"/>
        <v>0.005200000000000001</v>
      </c>
      <c r="W253" s="191">
        <v>0</v>
      </c>
      <c r="X253" s="192">
        <f t="shared" si="51"/>
        <v>0</v>
      </c>
      <c r="AR253" s="193" t="s">
        <v>226</v>
      </c>
      <c r="AT253" s="193" t="s">
        <v>199</v>
      </c>
      <c r="AU253" s="193" t="s">
        <v>92</v>
      </c>
      <c r="AY253" s="15" t="s">
        <v>196</v>
      </c>
      <c r="BE253" s="100">
        <f t="shared" si="52"/>
        <v>0</v>
      </c>
      <c r="BF253" s="100">
        <f t="shared" si="53"/>
        <v>0</v>
      </c>
      <c r="BG253" s="100">
        <f t="shared" si="54"/>
        <v>0</v>
      </c>
      <c r="BH253" s="100">
        <f t="shared" si="55"/>
        <v>0</v>
      </c>
      <c r="BI253" s="100">
        <f t="shared" si="56"/>
        <v>0</v>
      </c>
      <c r="BJ253" s="15" t="s">
        <v>92</v>
      </c>
      <c r="BK253" s="194">
        <f t="shared" si="57"/>
        <v>0</v>
      </c>
      <c r="BL253" s="15" t="s">
        <v>226</v>
      </c>
      <c r="BM253" s="193" t="s">
        <v>819</v>
      </c>
    </row>
    <row r="254" spans="2:65" s="1" customFormat="1" ht="16.5" customHeight="1">
      <c r="B254" s="151"/>
      <c r="C254" s="210" t="s">
        <v>547</v>
      </c>
      <c r="D254" s="210" t="s">
        <v>291</v>
      </c>
      <c r="E254" s="211" t="s">
        <v>440</v>
      </c>
      <c r="F254" s="212" t="s">
        <v>441</v>
      </c>
      <c r="G254" s="213" t="s">
        <v>248</v>
      </c>
      <c r="H254" s="214">
        <v>260</v>
      </c>
      <c r="I254" s="215"/>
      <c r="J254" s="216"/>
      <c r="K254" s="214">
        <f t="shared" si="45"/>
        <v>0</v>
      </c>
      <c r="L254" s="212" t="s">
        <v>1</v>
      </c>
      <c r="M254" s="217"/>
      <c r="N254" s="218" t="s">
        <v>1</v>
      </c>
      <c r="O254" s="189" t="s">
        <v>44</v>
      </c>
      <c r="P254" s="190">
        <f t="shared" si="46"/>
        <v>0</v>
      </c>
      <c r="Q254" s="190">
        <f t="shared" si="47"/>
        <v>0</v>
      </c>
      <c r="R254" s="190">
        <f t="shared" si="48"/>
        <v>0</v>
      </c>
      <c r="S254" s="54"/>
      <c r="T254" s="191">
        <f t="shared" si="49"/>
        <v>0</v>
      </c>
      <c r="U254" s="191">
        <v>0</v>
      </c>
      <c r="V254" s="191">
        <f t="shared" si="50"/>
        <v>0</v>
      </c>
      <c r="W254" s="191">
        <v>0</v>
      </c>
      <c r="X254" s="192">
        <f t="shared" si="51"/>
        <v>0</v>
      </c>
      <c r="AR254" s="193" t="s">
        <v>294</v>
      </c>
      <c r="AT254" s="193" t="s">
        <v>291</v>
      </c>
      <c r="AU254" s="193" t="s">
        <v>92</v>
      </c>
      <c r="AY254" s="15" t="s">
        <v>196</v>
      </c>
      <c r="BE254" s="100">
        <f t="shared" si="52"/>
        <v>0</v>
      </c>
      <c r="BF254" s="100">
        <f t="shared" si="53"/>
        <v>0</v>
      </c>
      <c r="BG254" s="100">
        <f t="shared" si="54"/>
        <v>0</v>
      </c>
      <c r="BH254" s="100">
        <f t="shared" si="55"/>
        <v>0</v>
      </c>
      <c r="BI254" s="100">
        <f t="shared" si="56"/>
        <v>0</v>
      </c>
      <c r="BJ254" s="15" t="s">
        <v>92</v>
      </c>
      <c r="BK254" s="194">
        <f t="shared" si="57"/>
        <v>0</v>
      </c>
      <c r="BL254" s="15" t="s">
        <v>226</v>
      </c>
      <c r="BM254" s="193" t="s">
        <v>820</v>
      </c>
    </row>
    <row r="255" spans="2:65" s="1" customFormat="1" ht="16.5" customHeight="1">
      <c r="B255" s="151"/>
      <c r="C255" s="210" t="s">
        <v>551</v>
      </c>
      <c r="D255" s="210" t="s">
        <v>291</v>
      </c>
      <c r="E255" s="211" t="s">
        <v>444</v>
      </c>
      <c r="F255" s="212" t="s">
        <v>445</v>
      </c>
      <c r="G255" s="213" t="s">
        <v>248</v>
      </c>
      <c r="H255" s="214">
        <v>260</v>
      </c>
      <c r="I255" s="215"/>
      <c r="J255" s="216"/>
      <c r="K255" s="214">
        <f t="shared" si="45"/>
        <v>0</v>
      </c>
      <c r="L255" s="212" t="s">
        <v>1</v>
      </c>
      <c r="M255" s="217"/>
      <c r="N255" s="218" t="s">
        <v>1</v>
      </c>
      <c r="O255" s="189" t="s">
        <v>44</v>
      </c>
      <c r="P255" s="190">
        <f t="shared" si="46"/>
        <v>0</v>
      </c>
      <c r="Q255" s="190">
        <f t="shared" si="47"/>
        <v>0</v>
      </c>
      <c r="R255" s="190">
        <f t="shared" si="48"/>
        <v>0</v>
      </c>
      <c r="S255" s="54"/>
      <c r="T255" s="191">
        <f t="shared" si="49"/>
        <v>0</v>
      </c>
      <c r="U255" s="191">
        <v>0</v>
      </c>
      <c r="V255" s="191">
        <f t="shared" si="50"/>
        <v>0</v>
      </c>
      <c r="W255" s="191">
        <v>0</v>
      </c>
      <c r="X255" s="192">
        <f t="shared" si="51"/>
        <v>0</v>
      </c>
      <c r="AR255" s="193" t="s">
        <v>294</v>
      </c>
      <c r="AT255" s="193" t="s">
        <v>291</v>
      </c>
      <c r="AU255" s="193" t="s">
        <v>92</v>
      </c>
      <c r="AY255" s="15" t="s">
        <v>196</v>
      </c>
      <c r="BE255" s="100">
        <f t="shared" si="52"/>
        <v>0</v>
      </c>
      <c r="BF255" s="100">
        <f t="shared" si="53"/>
        <v>0</v>
      </c>
      <c r="BG255" s="100">
        <f t="shared" si="54"/>
        <v>0</v>
      </c>
      <c r="BH255" s="100">
        <f t="shared" si="55"/>
        <v>0</v>
      </c>
      <c r="BI255" s="100">
        <f t="shared" si="56"/>
        <v>0</v>
      </c>
      <c r="BJ255" s="15" t="s">
        <v>92</v>
      </c>
      <c r="BK255" s="194">
        <f t="shared" si="57"/>
        <v>0</v>
      </c>
      <c r="BL255" s="15" t="s">
        <v>226</v>
      </c>
      <c r="BM255" s="193" t="s">
        <v>821</v>
      </c>
    </row>
    <row r="256" spans="2:65" s="1" customFormat="1" ht="24" customHeight="1">
      <c r="B256" s="151"/>
      <c r="C256" s="182" t="s">
        <v>556</v>
      </c>
      <c r="D256" s="182" t="s">
        <v>199</v>
      </c>
      <c r="E256" s="183" t="s">
        <v>448</v>
      </c>
      <c r="F256" s="184" t="s">
        <v>449</v>
      </c>
      <c r="G256" s="185" t="s">
        <v>450</v>
      </c>
      <c r="H256" s="186">
        <v>260</v>
      </c>
      <c r="I256" s="187"/>
      <c r="J256" s="187"/>
      <c r="K256" s="186">
        <f t="shared" si="45"/>
        <v>0</v>
      </c>
      <c r="L256" s="184" t="s">
        <v>249</v>
      </c>
      <c r="M256" s="32"/>
      <c r="N256" s="188" t="s">
        <v>1</v>
      </c>
      <c r="O256" s="189" t="s">
        <v>44</v>
      </c>
      <c r="P256" s="190">
        <f t="shared" si="46"/>
        <v>0</v>
      </c>
      <c r="Q256" s="190">
        <f t="shared" si="47"/>
        <v>0</v>
      </c>
      <c r="R256" s="190">
        <f t="shared" si="48"/>
        <v>0</v>
      </c>
      <c r="S256" s="54"/>
      <c r="T256" s="191">
        <f t="shared" si="49"/>
        <v>0</v>
      </c>
      <c r="U256" s="191">
        <v>0</v>
      </c>
      <c r="V256" s="191">
        <f t="shared" si="50"/>
        <v>0</v>
      </c>
      <c r="W256" s="191">
        <v>0</v>
      </c>
      <c r="X256" s="192">
        <f t="shared" si="51"/>
        <v>0</v>
      </c>
      <c r="AR256" s="193" t="s">
        <v>226</v>
      </c>
      <c r="AT256" s="193" t="s">
        <v>199</v>
      </c>
      <c r="AU256" s="193" t="s">
        <v>92</v>
      </c>
      <c r="AY256" s="15" t="s">
        <v>196</v>
      </c>
      <c r="BE256" s="100">
        <f t="shared" si="52"/>
        <v>0</v>
      </c>
      <c r="BF256" s="100">
        <f t="shared" si="53"/>
        <v>0</v>
      </c>
      <c r="BG256" s="100">
        <f t="shared" si="54"/>
        <v>0</v>
      </c>
      <c r="BH256" s="100">
        <f t="shared" si="55"/>
        <v>0</v>
      </c>
      <c r="BI256" s="100">
        <f t="shared" si="56"/>
        <v>0</v>
      </c>
      <c r="BJ256" s="15" t="s">
        <v>92</v>
      </c>
      <c r="BK256" s="194">
        <f t="shared" si="57"/>
        <v>0</v>
      </c>
      <c r="BL256" s="15" t="s">
        <v>226</v>
      </c>
      <c r="BM256" s="193" t="s">
        <v>822</v>
      </c>
    </row>
    <row r="257" spans="2:65" s="1" customFormat="1" ht="36" customHeight="1">
      <c r="B257" s="151"/>
      <c r="C257" s="210" t="s">
        <v>560</v>
      </c>
      <c r="D257" s="210" t="s">
        <v>291</v>
      </c>
      <c r="E257" s="211" t="s">
        <v>453</v>
      </c>
      <c r="F257" s="212" t="s">
        <v>454</v>
      </c>
      <c r="G257" s="213" t="s">
        <v>248</v>
      </c>
      <c r="H257" s="214">
        <v>111</v>
      </c>
      <c r="I257" s="215"/>
      <c r="J257" s="216"/>
      <c r="K257" s="214">
        <f t="shared" si="45"/>
        <v>0</v>
      </c>
      <c r="L257" s="212" t="s">
        <v>1</v>
      </c>
      <c r="M257" s="217"/>
      <c r="N257" s="218" t="s">
        <v>1</v>
      </c>
      <c r="O257" s="189" t="s">
        <v>44</v>
      </c>
      <c r="P257" s="190">
        <f t="shared" si="46"/>
        <v>0</v>
      </c>
      <c r="Q257" s="190">
        <f t="shared" si="47"/>
        <v>0</v>
      </c>
      <c r="R257" s="190">
        <f t="shared" si="48"/>
        <v>0</v>
      </c>
      <c r="S257" s="54"/>
      <c r="T257" s="191">
        <f t="shared" si="49"/>
        <v>0</v>
      </c>
      <c r="U257" s="191">
        <v>0.00019</v>
      </c>
      <c r="V257" s="191">
        <f t="shared" si="50"/>
        <v>0.02109</v>
      </c>
      <c r="W257" s="191">
        <v>0</v>
      </c>
      <c r="X257" s="192">
        <f t="shared" si="51"/>
        <v>0</v>
      </c>
      <c r="AR257" s="193" t="s">
        <v>294</v>
      </c>
      <c r="AT257" s="193" t="s">
        <v>291</v>
      </c>
      <c r="AU257" s="193" t="s">
        <v>92</v>
      </c>
      <c r="AY257" s="15" t="s">
        <v>196</v>
      </c>
      <c r="BE257" s="100">
        <f t="shared" si="52"/>
        <v>0</v>
      </c>
      <c r="BF257" s="100">
        <f t="shared" si="53"/>
        <v>0</v>
      </c>
      <c r="BG257" s="100">
        <f t="shared" si="54"/>
        <v>0</v>
      </c>
      <c r="BH257" s="100">
        <f t="shared" si="55"/>
        <v>0</v>
      </c>
      <c r="BI257" s="100">
        <f t="shared" si="56"/>
        <v>0</v>
      </c>
      <c r="BJ257" s="15" t="s">
        <v>92</v>
      </c>
      <c r="BK257" s="194">
        <f t="shared" si="57"/>
        <v>0</v>
      </c>
      <c r="BL257" s="15" t="s">
        <v>226</v>
      </c>
      <c r="BM257" s="193" t="s">
        <v>823</v>
      </c>
    </row>
    <row r="258" spans="2:65" s="1" customFormat="1" ht="36" customHeight="1">
      <c r="B258" s="151"/>
      <c r="C258" s="210" t="s">
        <v>566</v>
      </c>
      <c r="D258" s="210" t="s">
        <v>291</v>
      </c>
      <c r="E258" s="211" t="s">
        <v>824</v>
      </c>
      <c r="F258" s="212" t="s">
        <v>825</v>
      </c>
      <c r="G258" s="213" t="s">
        <v>248</v>
      </c>
      <c r="H258" s="214">
        <v>149</v>
      </c>
      <c r="I258" s="215"/>
      <c r="J258" s="216"/>
      <c r="K258" s="214">
        <f t="shared" si="45"/>
        <v>0</v>
      </c>
      <c r="L258" s="212" t="s">
        <v>1</v>
      </c>
      <c r="M258" s="217"/>
      <c r="N258" s="218" t="s">
        <v>1</v>
      </c>
      <c r="O258" s="189" t="s">
        <v>44</v>
      </c>
      <c r="P258" s="190">
        <f t="shared" si="46"/>
        <v>0</v>
      </c>
      <c r="Q258" s="190">
        <f t="shared" si="47"/>
        <v>0</v>
      </c>
      <c r="R258" s="190">
        <f t="shared" si="48"/>
        <v>0</v>
      </c>
      <c r="S258" s="54"/>
      <c r="T258" s="191">
        <f t="shared" si="49"/>
        <v>0</v>
      </c>
      <c r="U258" s="191">
        <v>0.00023</v>
      </c>
      <c r="V258" s="191">
        <f t="shared" si="50"/>
        <v>0.03427</v>
      </c>
      <c r="W258" s="191">
        <v>0</v>
      </c>
      <c r="X258" s="192">
        <f t="shared" si="51"/>
        <v>0</v>
      </c>
      <c r="AR258" s="193" t="s">
        <v>294</v>
      </c>
      <c r="AT258" s="193" t="s">
        <v>291</v>
      </c>
      <c r="AU258" s="193" t="s">
        <v>92</v>
      </c>
      <c r="AY258" s="15" t="s">
        <v>196</v>
      </c>
      <c r="BE258" s="100">
        <f t="shared" si="52"/>
        <v>0</v>
      </c>
      <c r="BF258" s="100">
        <f t="shared" si="53"/>
        <v>0</v>
      </c>
      <c r="BG258" s="100">
        <f t="shared" si="54"/>
        <v>0</v>
      </c>
      <c r="BH258" s="100">
        <f t="shared" si="55"/>
        <v>0</v>
      </c>
      <c r="BI258" s="100">
        <f t="shared" si="56"/>
        <v>0</v>
      </c>
      <c r="BJ258" s="15" t="s">
        <v>92</v>
      </c>
      <c r="BK258" s="194">
        <f t="shared" si="57"/>
        <v>0</v>
      </c>
      <c r="BL258" s="15" t="s">
        <v>226</v>
      </c>
      <c r="BM258" s="193" t="s">
        <v>826</v>
      </c>
    </row>
    <row r="259" spans="2:65" s="1" customFormat="1" ht="16.5" customHeight="1">
      <c r="B259" s="151"/>
      <c r="C259" s="182" t="s">
        <v>574</v>
      </c>
      <c r="D259" s="182" t="s">
        <v>199</v>
      </c>
      <c r="E259" s="183" t="s">
        <v>827</v>
      </c>
      <c r="F259" s="184" t="s">
        <v>828</v>
      </c>
      <c r="G259" s="185" t="s">
        <v>248</v>
      </c>
      <c r="H259" s="186">
        <v>10</v>
      </c>
      <c r="I259" s="187"/>
      <c r="J259" s="187"/>
      <c r="K259" s="186">
        <f t="shared" si="45"/>
        <v>0</v>
      </c>
      <c r="L259" s="184" t="s">
        <v>215</v>
      </c>
      <c r="M259" s="32"/>
      <c r="N259" s="188" t="s">
        <v>1</v>
      </c>
      <c r="O259" s="189" t="s">
        <v>44</v>
      </c>
      <c r="P259" s="190">
        <f t="shared" si="46"/>
        <v>0</v>
      </c>
      <c r="Q259" s="190">
        <f t="shared" si="47"/>
        <v>0</v>
      </c>
      <c r="R259" s="190">
        <f t="shared" si="48"/>
        <v>0</v>
      </c>
      <c r="S259" s="54"/>
      <c r="T259" s="191">
        <f t="shared" si="49"/>
        <v>0</v>
      </c>
      <c r="U259" s="191">
        <v>1E-05</v>
      </c>
      <c r="V259" s="191">
        <f t="shared" si="50"/>
        <v>0.0001</v>
      </c>
      <c r="W259" s="191">
        <v>0</v>
      </c>
      <c r="X259" s="192">
        <f t="shared" si="51"/>
        <v>0</v>
      </c>
      <c r="AR259" s="193" t="s">
        <v>226</v>
      </c>
      <c r="AT259" s="193" t="s">
        <v>199</v>
      </c>
      <c r="AU259" s="193" t="s">
        <v>92</v>
      </c>
      <c r="AY259" s="15" t="s">
        <v>196</v>
      </c>
      <c r="BE259" s="100">
        <f t="shared" si="52"/>
        <v>0</v>
      </c>
      <c r="BF259" s="100">
        <f t="shared" si="53"/>
        <v>0</v>
      </c>
      <c r="BG259" s="100">
        <f t="shared" si="54"/>
        <v>0</v>
      </c>
      <c r="BH259" s="100">
        <f t="shared" si="55"/>
        <v>0</v>
      </c>
      <c r="BI259" s="100">
        <f t="shared" si="56"/>
        <v>0</v>
      </c>
      <c r="BJ259" s="15" t="s">
        <v>92</v>
      </c>
      <c r="BK259" s="194">
        <f t="shared" si="57"/>
        <v>0</v>
      </c>
      <c r="BL259" s="15" t="s">
        <v>226</v>
      </c>
      <c r="BM259" s="193" t="s">
        <v>829</v>
      </c>
    </row>
    <row r="260" spans="2:65" s="1" customFormat="1" ht="24" customHeight="1">
      <c r="B260" s="151"/>
      <c r="C260" s="210" t="s">
        <v>581</v>
      </c>
      <c r="D260" s="210" t="s">
        <v>291</v>
      </c>
      <c r="E260" s="211" t="s">
        <v>830</v>
      </c>
      <c r="F260" s="212" t="s">
        <v>831</v>
      </c>
      <c r="G260" s="213" t="s">
        <v>248</v>
      </c>
      <c r="H260" s="214">
        <v>10</v>
      </c>
      <c r="I260" s="215"/>
      <c r="J260" s="216"/>
      <c r="K260" s="214">
        <f t="shared" si="45"/>
        <v>0</v>
      </c>
      <c r="L260" s="212" t="s">
        <v>1</v>
      </c>
      <c r="M260" s="217"/>
      <c r="N260" s="218" t="s">
        <v>1</v>
      </c>
      <c r="O260" s="189" t="s">
        <v>44</v>
      </c>
      <c r="P260" s="190">
        <f t="shared" si="46"/>
        <v>0</v>
      </c>
      <c r="Q260" s="190">
        <f t="shared" si="47"/>
        <v>0</v>
      </c>
      <c r="R260" s="190">
        <f t="shared" si="48"/>
        <v>0</v>
      </c>
      <c r="S260" s="54"/>
      <c r="T260" s="191">
        <f t="shared" si="49"/>
        <v>0</v>
      </c>
      <c r="U260" s="191">
        <v>0.00095</v>
      </c>
      <c r="V260" s="191">
        <f t="shared" si="50"/>
        <v>0.0095</v>
      </c>
      <c r="W260" s="191">
        <v>0</v>
      </c>
      <c r="X260" s="192">
        <f t="shared" si="51"/>
        <v>0</v>
      </c>
      <c r="AR260" s="193" t="s">
        <v>294</v>
      </c>
      <c r="AT260" s="193" t="s">
        <v>291</v>
      </c>
      <c r="AU260" s="193" t="s">
        <v>92</v>
      </c>
      <c r="AY260" s="15" t="s">
        <v>196</v>
      </c>
      <c r="BE260" s="100">
        <f t="shared" si="52"/>
        <v>0</v>
      </c>
      <c r="BF260" s="100">
        <f t="shared" si="53"/>
        <v>0</v>
      </c>
      <c r="BG260" s="100">
        <f t="shared" si="54"/>
        <v>0</v>
      </c>
      <c r="BH260" s="100">
        <f t="shared" si="55"/>
        <v>0</v>
      </c>
      <c r="BI260" s="100">
        <f t="shared" si="56"/>
        <v>0</v>
      </c>
      <c r="BJ260" s="15" t="s">
        <v>92</v>
      </c>
      <c r="BK260" s="194">
        <f t="shared" si="57"/>
        <v>0</v>
      </c>
      <c r="BL260" s="15" t="s">
        <v>226</v>
      </c>
      <c r="BM260" s="193" t="s">
        <v>832</v>
      </c>
    </row>
    <row r="261" spans="2:51" s="12" customFormat="1" ht="11.25">
      <c r="B261" s="195"/>
      <c r="D261" s="196" t="s">
        <v>208</v>
      </c>
      <c r="E261" s="203" t="s">
        <v>1</v>
      </c>
      <c r="F261" s="197" t="s">
        <v>833</v>
      </c>
      <c r="H261" s="198">
        <v>2</v>
      </c>
      <c r="I261" s="199"/>
      <c r="J261" s="199"/>
      <c r="M261" s="195"/>
      <c r="N261" s="200"/>
      <c r="O261" s="201"/>
      <c r="P261" s="201"/>
      <c r="Q261" s="201"/>
      <c r="R261" s="201"/>
      <c r="S261" s="201"/>
      <c r="T261" s="201"/>
      <c r="U261" s="201"/>
      <c r="V261" s="201"/>
      <c r="W261" s="201"/>
      <c r="X261" s="202"/>
      <c r="AT261" s="203" t="s">
        <v>208</v>
      </c>
      <c r="AU261" s="203" t="s">
        <v>92</v>
      </c>
      <c r="AV261" s="12" t="s">
        <v>92</v>
      </c>
      <c r="AW261" s="12" t="s">
        <v>4</v>
      </c>
      <c r="AX261" s="12" t="s">
        <v>80</v>
      </c>
      <c r="AY261" s="203" t="s">
        <v>196</v>
      </c>
    </row>
    <row r="262" spans="2:51" s="12" customFormat="1" ht="11.25">
      <c r="B262" s="195"/>
      <c r="D262" s="196" t="s">
        <v>208</v>
      </c>
      <c r="E262" s="203" t="s">
        <v>1</v>
      </c>
      <c r="F262" s="197" t="s">
        <v>834</v>
      </c>
      <c r="H262" s="198">
        <v>2</v>
      </c>
      <c r="I262" s="199"/>
      <c r="J262" s="199"/>
      <c r="M262" s="195"/>
      <c r="N262" s="200"/>
      <c r="O262" s="201"/>
      <c r="P262" s="201"/>
      <c r="Q262" s="201"/>
      <c r="R262" s="201"/>
      <c r="S262" s="201"/>
      <c r="T262" s="201"/>
      <c r="U262" s="201"/>
      <c r="V262" s="201"/>
      <c r="W262" s="201"/>
      <c r="X262" s="202"/>
      <c r="AT262" s="203" t="s">
        <v>208</v>
      </c>
      <c r="AU262" s="203" t="s">
        <v>92</v>
      </c>
      <c r="AV262" s="12" t="s">
        <v>92</v>
      </c>
      <c r="AW262" s="12" t="s">
        <v>4</v>
      </c>
      <c r="AX262" s="12" t="s">
        <v>80</v>
      </c>
      <c r="AY262" s="203" t="s">
        <v>196</v>
      </c>
    </row>
    <row r="263" spans="2:51" s="12" customFormat="1" ht="11.25">
      <c r="B263" s="195"/>
      <c r="D263" s="196" t="s">
        <v>208</v>
      </c>
      <c r="E263" s="203" t="s">
        <v>1</v>
      </c>
      <c r="F263" s="197" t="s">
        <v>835</v>
      </c>
      <c r="H263" s="198">
        <v>2</v>
      </c>
      <c r="I263" s="199"/>
      <c r="J263" s="199"/>
      <c r="M263" s="195"/>
      <c r="N263" s="200"/>
      <c r="O263" s="201"/>
      <c r="P263" s="201"/>
      <c r="Q263" s="201"/>
      <c r="R263" s="201"/>
      <c r="S263" s="201"/>
      <c r="T263" s="201"/>
      <c r="U263" s="201"/>
      <c r="V263" s="201"/>
      <c r="W263" s="201"/>
      <c r="X263" s="202"/>
      <c r="AT263" s="203" t="s">
        <v>208</v>
      </c>
      <c r="AU263" s="203" t="s">
        <v>92</v>
      </c>
      <c r="AV263" s="12" t="s">
        <v>92</v>
      </c>
      <c r="AW263" s="12" t="s">
        <v>4</v>
      </c>
      <c r="AX263" s="12" t="s">
        <v>80</v>
      </c>
      <c r="AY263" s="203" t="s">
        <v>196</v>
      </c>
    </row>
    <row r="264" spans="2:51" s="12" customFormat="1" ht="11.25">
      <c r="B264" s="195"/>
      <c r="D264" s="196" t="s">
        <v>208</v>
      </c>
      <c r="E264" s="203" t="s">
        <v>1</v>
      </c>
      <c r="F264" s="197" t="s">
        <v>836</v>
      </c>
      <c r="H264" s="198">
        <v>2</v>
      </c>
      <c r="I264" s="199"/>
      <c r="J264" s="199"/>
      <c r="M264" s="195"/>
      <c r="N264" s="200"/>
      <c r="O264" s="201"/>
      <c r="P264" s="201"/>
      <c r="Q264" s="201"/>
      <c r="R264" s="201"/>
      <c r="S264" s="201"/>
      <c r="T264" s="201"/>
      <c r="U264" s="201"/>
      <c r="V264" s="201"/>
      <c r="W264" s="201"/>
      <c r="X264" s="202"/>
      <c r="AT264" s="203" t="s">
        <v>208</v>
      </c>
      <c r="AU264" s="203" t="s">
        <v>92</v>
      </c>
      <c r="AV264" s="12" t="s">
        <v>92</v>
      </c>
      <c r="AW264" s="12" t="s">
        <v>4</v>
      </c>
      <c r="AX264" s="12" t="s">
        <v>80</v>
      </c>
      <c r="AY264" s="203" t="s">
        <v>196</v>
      </c>
    </row>
    <row r="265" spans="2:51" s="12" customFormat="1" ht="11.25">
      <c r="B265" s="195"/>
      <c r="D265" s="196" t="s">
        <v>208</v>
      </c>
      <c r="E265" s="203" t="s">
        <v>1</v>
      </c>
      <c r="F265" s="197" t="s">
        <v>837</v>
      </c>
      <c r="H265" s="198">
        <v>2</v>
      </c>
      <c r="I265" s="199"/>
      <c r="J265" s="199"/>
      <c r="M265" s="195"/>
      <c r="N265" s="200"/>
      <c r="O265" s="201"/>
      <c r="P265" s="201"/>
      <c r="Q265" s="201"/>
      <c r="R265" s="201"/>
      <c r="S265" s="201"/>
      <c r="T265" s="201"/>
      <c r="U265" s="201"/>
      <c r="V265" s="201"/>
      <c r="W265" s="201"/>
      <c r="X265" s="202"/>
      <c r="AT265" s="203" t="s">
        <v>208</v>
      </c>
      <c r="AU265" s="203" t="s">
        <v>92</v>
      </c>
      <c r="AV265" s="12" t="s">
        <v>92</v>
      </c>
      <c r="AW265" s="12" t="s">
        <v>4</v>
      </c>
      <c r="AX265" s="12" t="s">
        <v>80</v>
      </c>
      <c r="AY265" s="203" t="s">
        <v>196</v>
      </c>
    </row>
    <row r="266" spans="2:51" s="13" customFormat="1" ht="11.25">
      <c r="B266" s="219"/>
      <c r="D266" s="196" t="s">
        <v>208</v>
      </c>
      <c r="E266" s="220" t="s">
        <v>1</v>
      </c>
      <c r="F266" s="221" t="s">
        <v>354</v>
      </c>
      <c r="H266" s="222">
        <v>10</v>
      </c>
      <c r="I266" s="223"/>
      <c r="J266" s="223"/>
      <c r="M266" s="219"/>
      <c r="N266" s="224"/>
      <c r="O266" s="225"/>
      <c r="P266" s="225"/>
      <c r="Q266" s="225"/>
      <c r="R266" s="225"/>
      <c r="S266" s="225"/>
      <c r="T266" s="225"/>
      <c r="U266" s="225"/>
      <c r="V266" s="225"/>
      <c r="W266" s="225"/>
      <c r="X266" s="226"/>
      <c r="AT266" s="220" t="s">
        <v>208</v>
      </c>
      <c r="AU266" s="220" t="s">
        <v>92</v>
      </c>
      <c r="AV266" s="13" t="s">
        <v>203</v>
      </c>
      <c r="AW266" s="13" t="s">
        <v>4</v>
      </c>
      <c r="AX266" s="13" t="s">
        <v>87</v>
      </c>
      <c r="AY266" s="220" t="s">
        <v>196</v>
      </c>
    </row>
    <row r="267" spans="2:65" s="1" customFormat="1" ht="16.5" customHeight="1">
      <c r="B267" s="151"/>
      <c r="C267" s="182" t="s">
        <v>584</v>
      </c>
      <c r="D267" s="182" t="s">
        <v>199</v>
      </c>
      <c r="E267" s="183" t="s">
        <v>838</v>
      </c>
      <c r="F267" s="184" t="s">
        <v>839</v>
      </c>
      <c r="G267" s="185" t="s">
        <v>248</v>
      </c>
      <c r="H267" s="186">
        <v>20</v>
      </c>
      <c r="I267" s="187"/>
      <c r="J267" s="187"/>
      <c r="K267" s="186">
        <f>ROUND(P267*H267,3)</f>
        <v>0</v>
      </c>
      <c r="L267" s="184" t="s">
        <v>249</v>
      </c>
      <c r="M267" s="32"/>
      <c r="N267" s="188" t="s">
        <v>1</v>
      </c>
      <c r="O267" s="189" t="s">
        <v>44</v>
      </c>
      <c r="P267" s="190">
        <f>I267+J267</f>
        <v>0</v>
      </c>
      <c r="Q267" s="190">
        <f>ROUND(I267*H267,3)</f>
        <v>0</v>
      </c>
      <c r="R267" s="190">
        <f>ROUND(J267*H267,3)</f>
        <v>0</v>
      </c>
      <c r="S267" s="54"/>
      <c r="T267" s="191">
        <f>S267*H267</f>
        <v>0</v>
      </c>
      <c r="U267" s="191">
        <v>1E-05</v>
      </c>
      <c r="V267" s="191">
        <f>U267*H267</f>
        <v>0.0002</v>
      </c>
      <c r="W267" s="191">
        <v>0</v>
      </c>
      <c r="X267" s="192">
        <f>W267*H267</f>
        <v>0</v>
      </c>
      <c r="AR267" s="193" t="s">
        <v>226</v>
      </c>
      <c r="AT267" s="193" t="s">
        <v>199</v>
      </c>
      <c r="AU267" s="193" t="s">
        <v>92</v>
      </c>
      <c r="AY267" s="15" t="s">
        <v>196</v>
      </c>
      <c r="BE267" s="100">
        <f>IF(O267="základná",K267,0)</f>
        <v>0</v>
      </c>
      <c r="BF267" s="100">
        <f>IF(O267="znížená",K267,0)</f>
        <v>0</v>
      </c>
      <c r="BG267" s="100">
        <f>IF(O267="zákl. prenesená",K267,0)</f>
        <v>0</v>
      </c>
      <c r="BH267" s="100">
        <f>IF(O267="zníž. prenesená",K267,0)</f>
        <v>0</v>
      </c>
      <c r="BI267" s="100">
        <f>IF(O267="nulová",K267,0)</f>
        <v>0</v>
      </c>
      <c r="BJ267" s="15" t="s">
        <v>92</v>
      </c>
      <c r="BK267" s="194">
        <f>ROUND(P267*H267,3)</f>
        <v>0</v>
      </c>
      <c r="BL267" s="15" t="s">
        <v>226</v>
      </c>
      <c r="BM267" s="193" t="s">
        <v>840</v>
      </c>
    </row>
    <row r="268" spans="2:65" s="1" customFormat="1" ht="24" customHeight="1">
      <c r="B268" s="151"/>
      <c r="C268" s="210" t="s">
        <v>841</v>
      </c>
      <c r="D268" s="210" t="s">
        <v>291</v>
      </c>
      <c r="E268" s="211" t="s">
        <v>842</v>
      </c>
      <c r="F268" s="212" t="s">
        <v>843</v>
      </c>
      <c r="G268" s="213" t="s">
        <v>248</v>
      </c>
      <c r="H268" s="214">
        <v>20</v>
      </c>
      <c r="I268" s="215"/>
      <c r="J268" s="216"/>
      <c r="K268" s="214">
        <f>ROUND(P268*H268,3)</f>
        <v>0</v>
      </c>
      <c r="L268" s="212" t="s">
        <v>1</v>
      </c>
      <c r="M268" s="217"/>
      <c r="N268" s="218" t="s">
        <v>1</v>
      </c>
      <c r="O268" s="189" t="s">
        <v>44</v>
      </c>
      <c r="P268" s="190">
        <f>I268+J268</f>
        <v>0</v>
      </c>
      <c r="Q268" s="190">
        <f>ROUND(I268*H268,3)</f>
        <v>0</v>
      </c>
      <c r="R268" s="190">
        <f>ROUND(J268*H268,3)</f>
        <v>0</v>
      </c>
      <c r="S268" s="54"/>
      <c r="T268" s="191">
        <f>S268*H268</f>
        <v>0</v>
      </c>
      <c r="U268" s="191">
        <v>0.00164</v>
      </c>
      <c r="V268" s="191">
        <f>U268*H268</f>
        <v>0.032799999999999996</v>
      </c>
      <c r="W268" s="191">
        <v>0</v>
      </c>
      <c r="X268" s="192">
        <f>W268*H268</f>
        <v>0</v>
      </c>
      <c r="AR268" s="193" t="s">
        <v>294</v>
      </c>
      <c r="AT268" s="193" t="s">
        <v>291</v>
      </c>
      <c r="AU268" s="193" t="s">
        <v>92</v>
      </c>
      <c r="AY268" s="15" t="s">
        <v>196</v>
      </c>
      <c r="BE268" s="100">
        <f>IF(O268="základná",K268,0)</f>
        <v>0</v>
      </c>
      <c r="BF268" s="100">
        <f>IF(O268="znížená",K268,0)</f>
        <v>0</v>
      </c>
      <c r="BG268" s="100">
        <f>IF(O268="zákl. prenesená",K268,0)</f>
        <v>0</v>
      </c>
      <c r="BH268" s="100">
        <f>IF(O268="zníž. prenesená",K268,0)</f>
        <v>0</v>
      </c>
      <c r="BI268" s="100">
        <f>IF(O268="nulová",K268,0)</f>
        <v>0</v>
      </c>
      <c r="BJ268" s="15" t="s">
        <v>92</v>
      </c>
      <c r="BK268" s="194">
        <f>ROUND(P268*H268,3)</f>
        <v>0</v>
      </c>
      <c r="BL268" s="15" t="s">
        <v>226</v>
      </c>
      <c r="BM268" s="193" t="s">
        <v>844</v>
      </c>
    </row>
    <row r="269" spans="2:51" s="12" customFormat="1" ht="11.25">
      <c r="B269" s="195"/>
      <c r="D269" s="196" t="s">
        <v>208</v>
      </c>
      <c r="E269" s="203" t="s">
        <v>1</v>
      </c>
      <c r="F269" s="197" t="s">
        <v>845</v>
      </c>
      <c r="H269" s="198">
        <v>2</v>
      </c>
      <c r="I269" s="199"/>
      <c r="J269" s="199"/>
      <c r="M269" s="195"/>
      <c r="N269" s="200"/>
      <c r="O269" s="201"/>
      <c r="P269" s="201"/>
      <c r="Q269" s="201"/>
      <c r="R269" s="201"/>
      <c r="S269" s="201"/>
      <c r="T269" s="201"/>
      <c r="U269" s="201"/>
      <c r="V269" s="201"/>
      <c r="W269" s="201"/>
      <c r="X269" s="202"/>
      <c r="AT269" s="203" t="s">
        <v>208</v>
      </c>
      <c r="AU269" s="203" t="s">
        <v>92</v>
      </c>
      <c r="AV269" s="12" t="s">
        <v>92</v>
      </c>
      <c r="AW269" s="12" t="s">
        <v>4</v>
      </c>
      <c r="AX269" s="12" t="s">
        <v>80</v>
      </c>
      <c r="AY269" s="203" t="s">
        <v>196</v>
      </c>
    </row>
    <row r="270" spans="2:51" s="12" customFormat="1" ht="11.25">
      <c r="B270" s="195"/>
      <c r="D270" s="196" t="s">
        <v>208</v>
      </c>
      <c r="E270" s="203" t="s">
        <v>1</v>
      </c>
      <c r="F270" s="197" t="s">
        <v>846</v>
      </c>
      <c r="H270" s="198">
        <v>2</v>
      </c>
      <c r="I270" s="199"/>
      <c r="J270" s="199"/>
      <c r="M270" s="195"/>
      <c r="N270" s="200"/>
      <c r="O270" s="201"/>
      <c r="P270" s="201"/>
      <c r="Q270" s="201"/>
      <c r="R270" s="201"/>
      <c r="S270" s="201"/>
      <c r="T270" s="201"/>
      <c r="U270" s="201"/>
      <c r="V270" s="201"/>
      <c r="W270" s="201"/>
      <c r="X270" s="202"/>
      <c r="AT270" s="203" t="s">
        <v>208</v>
      </c>
      <c r="AU270" s="203" t="s">
        <v>92</v>
      </c>
      <c r="AV270" s="12" t="s">
        <v>92</v>
      </c>
      <c r="AW270" s="12" t="s">
        <v>4</v>
      </c>
      <c r="AX270" s="12" t="s">
        <v>80</v>
      </c>
      <c r="AY270" s="203" t="s">
        <v>196</v>
      </c>
    </row>
    <row r="271" spans="2:51" s="12" customFormat="1" ht="11.25">
      <c r="B271" s="195"/>
      <c r="D271" s="196" t="s">
        <v>208</v>
      </c>
      <c r="E271" s="203" t="s">
        <v>1</v>
      </c>
      <c r="F271" s="197" t="s">
        <v>847</v>
      </c>
      <c r="H271" s="198">
        <v>2</v>
      </c>
      <c r="I271" s="199"/>
      <c r="J271" s="199"/>
      <c r="M271" s="195"/>
      <c r="N271" s="200"/>
      <c r="O271" s="201"/>
      <c r="P271" s="201"/>
      <c r="Q271" s="201"/>
      <c r="R271" s="201"/>
      <c r="S271" s="201"/>
      <c r="T271" s="201"/>
      <c r="U271" s="201"/>
      <c r="V271" s="201"/>
      <c r="W271" s="201"/>
      <c r="X271" s="202"/>
      <c r="AT271" s="203" t="s">
        <v>208</v>
      </c>
      <c r="AU271" s="203" t="s">
        <v>92</v>
      </c>
      <c r="AV271" s="12" t="s">
        <v>92</v>
      </c>
      <c r="AW271" s="12" t="s">
        <v>4</v>
      </c>
      <c r="AX271" s="12" t="s">
        <v>80</v>
      </c>
      <c r="AY271" s="203" t="s">
        <v>196</v>
      </c>
    </row>
    <row r="272" spans="2:51" s="12" customFormat="1" ht="11.25">
      <c r="B272" s="195"/>
      <c r="D272" s="196" t="s">
        <v>208</v>
      </c>
      <c r="E272" s="203" t="s">
        <v>1</v>
      </c>
      <c r="F272" s="197" t="s">
        <v>848</v>
      </c>
      <c r="H272" s="198">
        <v>2</v>
      </c>
      <c r="I272" s="199"/>
      <c r="J272" s="199"/>
      <c r="M272" s="195"/>
      <c r="N272" s="200"/>
      <c r="O272" s="201"/>
      <c r="P272" s="201"/>
      <c r="Q272" s="201"/>
      <c r="R272" s="201"/>
      <c r="S272" s="201"/>
      <c r="T272" s="201"/>
      <c r="U272" s="201"/>
      <c r="V272" s="201"/>
      <c r="W272" s="201"/>
      <c r="X272" s="202"/>
      <c r="AT272" s="203" t="s">
        <v>208</v>
      </c>
      <c r="AU272" s="203" t="s">
        <v>92</v>
      </c>
      <c r="AV272" s="12" t="s">
        <v>92</v>
      </c>
      <c r="AW272" s="12" t="s">
        <v>4</v>
      </c>
      <c r="AX272" s="12" t="s">
        <v>80</v>
      </c>
      <c r="AY272" s="203" t="s">
        <v>196</v>
      </c>
    </row>
    <row r="273" spans="2:51" s="12" customFormat="1" ht="11.25">
      <c r="B273" s="195"/>
      <c r="D273" s="196" t="s">
        <v>208</v>
      </c>
      <c r="E273" s="203" t="s">
        <v>1</v>
      </c>
      <c r="F273" s="197" t="s">
        <v>849</v>
      </c>
      <c r="H273" s="198">
        <v>2</v>
      </c>
      <c r="I273" s="199"/>
      <c r="J273" s="199"/>
      <c r="M273" s="195"/>
      <c r="N273" s="200"/>
      <c r="O273" s="201"/>
      <c r="P273" s="201"/>
      <c r="Q273" s="201"/>
      <c r="R273" s="201"/>
      <c r="S273" s="201"/>
      <c r="T273" s="201"/>
      <c r="U273" s="201"/>
      <c r="V273" s="201"/>
      <c r="W273" s="201"/>
      <c r="X273" s="202"/>
      <c r="AT273" s="203" t="s">
        <v>208</v>
      </c>
      <c r="AU273" s="203" t="s">
        <v>92</v>
      </c>
      <c r="AV273" s="12" t="s">
        <v>92</v>
      </c>
      <c r="AW273" s="12" t="s">
        <v>4</v>
      </c>
      <c r="AX273" s="12" t="s">
        <v>80</v>
      </c>
      <c r="AY273" s="203" t="s">
        <v>196</v>
      </c>
    </row>
    <row r="274" spans="2:51" s="12" customFormat="1" ht="11.25">
      <c r="B274" s="195"/>
      <c r="D274" s="196" t="s">
        <v>208</v>
      </c>
      <c r="E274" s="203" t="s">
        <v>1</v>
      </c>
      <c r="F274" s="197" t="s">
        <v>850</v>
      </c>
      <c r="H274" s="198">
        <v>2</v>
      </c>
      <c r="I274" s="199"/>
      <c r="J274" s="199"/>
      <c r="M274" s="195"/>
      <c r="N274" s="200"/>
      <c r="O274" s="201"/>
      <c r="P274" s="201"/>
      <c r="Q274" s="201"/>
      <c r="R274" s="201"/>
      <c r="S274" s="201"/>
      <c r="T274" s="201"/>
      <c r="U274" s="201"/>
      <c r="V274" s="201"/>
      <c r="W274" s="201"/>
      <c r="X274" s="202"/>
      <c r="AT274" s="203" t="s">
        <v>208</v>
      </c>
      <c r="AU274" s="203" t="s">
        <v>92</v>
      </c>
      <c r="AV274" s="12" t="s">
        <v>92</v>
      </c>
      <c r="AW274" s="12" t="s">
        <v>4</v>
      </c>
      <c r="AX274" s="12" t="s">
        <v>80</v>
      </c>
      <c r="AY274" s="203" t="s">
        <v>196</v>
      </c>
    </row>
    <row r="275" spans="2:51" s="12" customFormat="1" ht="11.25">
      <c r="B275" s="195"/>
      <c r="D275" s="196" t="s">
        <v>208</v>
      </c>
      <c r="E275" s="203" t="s">
        <v>1</v>
      </c>
      <c r="F275" s="197" t="s">
        <v>851</v>
      </c>
      <c r="H275" s="198">
        <v>2</v>
      </c>
      <c r="I275" s="199"/>
      <c r="J275" s="199"/>
      <c r="M275" s="195"/>
      <c r="N275" s="200"/>
      <c r="O275" s="201"/>
      <c r="P275" s="201"/>
      <c r="Q275" s="201"/>
      <c r="R275" s="201"/>
      <c r="S275" s="201"/>
      <c r="T275" s="201"/>
      <c r="U275" s="201"/>
      <c r="V275" s="201"/>
      <c r="W275" s="201"/>
      <c r="X275" s="202"/>
      <c r="AT275" s="203" t="s">
        <v>208</v>
      </c>
      <c r="AU275" s="203" t="s">
        <v>92</v>
      </c>
      <c r="AV275" s="12" t="s">
        <v>92</v>
      </c>
      <c r="AW275" s="12" t="s">
        <v>4</v>
      </c>
      <c r="AX275" s="12" t="s">
        <v>80</v>
      </c>
      <c r="AY275" s="203" t="s">
        <v>196</v>
      </c>
    </row>
    <row r="276" spans="2:51" s="12" customFormat="1" ht="11.25">
      <c r="B276" s="195"/>
      <c r="D276" s="196" t="s">
        <v>208</v>
      </c>
      <c r="E276" s="203" t="s">
        <v>1</v>
      </c>
      <c r="F276" s="197" t="s">
        <v>852</v>
      </c>
      <c r="H276" s="198">
        <v>2</v>
      </c>
      <c r="I276" s="199"/>
      <c r="J276" s="199"/>
      <c r="M276" s="195"/>
      <c r="N276" s="200"/>
      <c r="O276" s="201"/>
      <c r="P276" s="201"/>
      <c r="Q276" s="201"/>
      <c r="R276" s="201"/>
      <c r="S276" s="201"/>
      <c r="T276" s="201"/>
      <c r="U276" s="201"/>
      <c r="V276" s="201"/>
      <c r="W276" s="201"/>
      <c r="X276" s="202"/>
      <c r="AT276" s="203" t="s">
        <v>208</v>
      </c>
      <c r="AU276" s="203" t="s">
        <v>92</v>
      </c>
      <c r="AV276" s="12" t="s">
        <v>92</v>
      </c>
      <c r="AW276" s="12" t="s">
        <v>4</v>
      </c>
      <c r="AX276" s="12" t="s">
        <v>80</v>
      </c>
      <c r="AY276" s="203" t="s">
        <v>196</v>
      </c>
    </row>
    <row r="277" spans="2:51" s="12" customFormat="1" ht="11.25">
      <c r="B277" s="195"/>
      <c r="D277" s="196" t="s">
        <v>208</v>
      </c>
      <c r="E277" s="203" t="s">
        <v>1</v>
      </c>
      <c r="F277" s="197" t="s">
        <v>853</v>
      </c>
      <c r="H277" s="198">
        <v>2</v>
      </c>
      <c r="I277" s="199"/>
      <c r="J277" s="199"/>
      <c r="M277" s="195"/>
      <c r="N277" s="200"/>
      <c r="O277" s="201"/>
      <c r="P277" s="201"/>
      <c r="Q277" s="201"/>
      <c r="R277" s="201"/>
      <c r="S277" s="201"/>
      <c r="T277" s="201"/>
      <c r="U277" s="201"/>
      <c r="V277" s="201"/>
      <c r="W277" s="201"/>
      <c r="X277" s="202"/>
      <c r="AT277" s="203" t="s">
        <v>208</v>
      </c>
      <c r="AU277" s="203" t="s">
        <v>92</v>
      </c>
      <c r="AV277" s="12" t="s">
        <v>92</v>
      </c>
      <c r="AW277" s="12" t="s">
        <v>4</v>
      </c>
      <c r="AX277" s="12" t="s">
        <v>80</v>
      </c>
      <c r="AY277" s="203" t="s">
        <v>196</v>
      </c>
    </row>
    <row r="278" spans="2:51" s="12" customFormat="1" ht="11.25">
      <c r="B278" s="195"/>
      <c r="D278" s="196" t="s">
        <v>208</v>
      </c>
      <c r="E278" s="203" t="s">
        <v>1</v>
      </c>
      <c r="F278" s="197" t="s">
        <v>854</v>
      </c>
      <c r="H278" s="198">
        <v>2</v>
      </c>
      <c r="I278" s="199"/>
      <c r="J278" s="199"/>
      <c r="M278" s="195"/>
      <c r="N278" s="200"/>
      <c r="O278" s="201"/>
      <c r="P278" s="201"/>
      <c r="Q278" s="201"/>
      <c r="R278" s="201"/>
      <c r="S278" s="201"/>
      <c r="T278" s="201"/>
      <c r="U278" s="201"/>
      <c r="V278" s="201"/>
      <c r="W278" s="201"/>
      <c r="X278" s="202"/>
      <c r="AT278" s="203" t="s">
        <v>208</v>
      </c>
      <c r="AU278" s="203" t="s">
        <v>92</v>
      </c>
      <c r="AV278" s="12" t="s">
        <v>92</v>
      </c>
      <c r="AW278" s="12" t="s">
        <v>4</v>
      </c>
      <c r="AX278" s="12" t="s">
        <v>80</v>
      </c>
      <c r="AY278" s="203" t="s">
        <v>196</v>
      </c>
    </row>
    <row r="279" spans="2:51" s="13" customFormat="1" ht="11.25">
      <c r="B279" s="219"/>
      <c r="D279" s="196" t="s">
        <v>208</v>
      </c>
      <c r="E279" s="220" t="s">
        <v>1</v>
      </c>
      <c r="F279" s="221" t="s">
        <v>354</v>
      </c>
      <c r="H279" s="222">
        <v>20</v>
      </c>
      <c r="I279" s="223"/>
      <c r="J279" s="223"/>
      <c r="M279" s="219"/>
      <c r="N279" s="224"/>
      <c r="O279" s="225"/>
      <c r="P279" s="225"/>
      <c r="Q279" s="225"/>
      <c r="R279" s="225"/>
      <c r="S279" s="225"/>
      <c r="T279" s="225"/>
      <c r="U279" s="225"/>
      <c r="V279" s="225"/>
      <c r="W279" s="225"/>
      <c r="X279" s="226"/>
      <c r="AT279" s="220" t="s">
        <v>208</v>
      </c>
      <c r="AU279" s="220" t="s">
        <v>92</v>
      </c>
      <c r="AV279" s="13" t="s">
        <v>203</v>
      </c>
      <c r="AW279" s="13" t="s">
        <v>4</v>
      </c>
      <c r="AX279" s="13" t="s">
        <v>87</v>
      </c>
      <c r="AY279" s="220" t="s">
        <v>196</v>
      </c>
    </row>
    <row r="280" spans="2:65" s="1" customFormat="1" ht="16.5" customHeight="1">
      <c r="B280" s="151"/>
      <c r="C280" s="182" t="s">
        <v>855</v>
      </c>
      <c r="D280" s="182" t="s">
        <v>199</v>
      </c>
      <c r="E280" s="183" t="s">
        <v>457</v>
      </c>
      <c r="F280" s="184" t="s">
        <v>458</v>
      </c>
      <c r="G280" s="185" t="s">
        <v>340</v>
      </c>
      <c r="H280" s="187"/>
      <c r="I280" s="187"/>
      <c r="J280" s="187"/>
      <c r="K280" s="186">
        <f>ROUND(P280*H280,3)</f>
        <v>0</v>
      </c>
      <c r="L280" s="184" t="s">
        <v>249</v>
      </c>
      <c r="M280" s="32"/>
      <c r="N280" s="188" t="s">
        <v>1</v>
      </c>
      <c r="O280" s="189" t="s">
        <v>44</v>
      </c>
      <c r="P280" s="190">
        <f>I280+J280</f>
        <v>0</v>
      </c>
      <c r="Q280" s="190">
        <f>ROUND(I280*H280,3)</f>
        <v>0</v>
      </c>
      <c r="R280" s="190">
        <f>ROUND(J280*H280,3)</f>
        <v>0</v>
      </c>
      <c r="S280" s="54"/>
      <c r="T280" s="191">
        <f>S280*H280</f>
        <v>0</v>
      </c>
      <c r="U280" s="191">
        <v>0</v>
      </c>
      <c r="V280" s="191">
        <f>U280*H280</f>
        <v>0</v>
      </c>
      <c r="W280" s="191">
        <v>0</v>
      </c>
      <c r="X280" s="192">
        <f>W280*H280</f>
        <v>0</v>
      </c>
      <c r="AR280" s="193" t="s">
        <v>226</v>
      </c>
      <c r="AT280" s="193" t="s">
        <v>199</v>
      </c>
      <c r="AU280" s="193" t="s">
        <v>92</v>
      </c>
      <c r="AY280" s="15" t="s">
        <v>196</v>
      </c>
      <c r="BE280" s="100">
        <f>IF(O280="základná",K280,0)</f>
        <v>0</v>
      </c>
      <c r="BF280" s="100">
        <f>IF(O280="znížená",K280,0)</f>
        <v>0</v>
      </c>
      <c r="BG280" s="100">
        <f>IF(O280="zákl. prenesená",K280,0)</f>
        <v>0</v>
      </c>
      <c r="BH280" s="100">
        <f>IF(O280="zníž. prenesená",K280,0)</f>
        <v>0</v>
      </c>
      <c r="BI280" s="100">
        <f>IF(O280="nulová",K280,0)</f>
        <v>0</v>
      </c>
      <c r="BJ280" s="15" t="s">
        <v>92</v>
      </c>
      <c r="BK280" s="194">
        <f>ROUND(P280*H280,3)</f>
        <v>0</v>
      </c>
      <c r="BL280" s="15" t="s">
        <v>226</v>
      </c>
      <c r="BM280" s="193" t="s">
        <v>856</v>
      </c>
    </row>
    <row r="281" spans="2:63" s="11" customFormat="1" ht="22.5" customHeight="1">
      <c r="B281" s="168"/>
      <c r="D281" s="169" t="s">
        <v>79</v>
      </c>
      <c r="E281" s="180" t="s">
        <v>256</v>
      </c>
      <c r="F281" s="180" t="s">
        <v>257</v>
      </c>
      <c r="I281" s="171"/>
      <c r="J281" s="171"/>
      <c r="K281" s="181">
        <f>BK281</f>
        <v>0</v>
      </c>
      <c r="M281" s="168"/>
      <c r="N281" s="173"/>
      <c r="O281" s="174"/>
      <c r="P281" s="174"/>
      <c r="Q281" s="175">
        <f>SUM(Q282:Q434)</f>
        <v>0</v>
      </c>
      <c r="R281" s="175">
        <f>SUM(R282:R434)</f>
        <v>0</v>
      </c>
      <c r="S281" s="174"/>
      <c r="T281" s="176">
        <f>SUM(T282:T434)</f>
        <v>0</v>
      </c>
      <c r="U281" s="174"/>
      <c r="V281" s="176">
        <f>SUM(V282:V434)</f>
        <v>9.542819999999997</v>
      </c>
      <c r="W281" s="174"/>
      <c r="X281" s="177">
        <f>SUM(X282:X434)</f>
        <v>0</v>
      </c>
      <c r="AR281" s="169" t="s">
        <v>92</v>
      </c>
      <c r="AT281" s="178" t="s">
        <v>79</v>
      </c>
      <c r="AU281" s="178" t="s">
        <v>87</v>
      </c>
      <c r="AY281" s="169" t="s">
        <v>196</v>
      </c>
      <c r="BK281" s="179">
        <f>SUM(BK282:BK434)</f>
        <v>0</v>
      </c>
    </row>
    <row r="282" spans="2:65" s="1" customFormat="1" ht="24" customHeight="1">
      <c r="B282" s="151"/>
      <c r="C282" s="182" t="s">
        <v>857</v>
      </c>
      <c r="D282" s="182" t="s">
        <v>199</v>
      </c>
      <c r="E282" s="183" t="s">
        <v>461</v>
      </c>
      <c r="F282" s="184" t="s">
        <v>462</v>
      </c>
      <c r="G282" s="185" t="s">
        <v>248</v>
      </c>
      <c r="H282" s="186">
        <v>260</v>
      </c>
      <c r="I282" s="187"/>
      <c r="J282" s="187"/>
      <c r="K282" s="186">
        <f>ROUND(P282*H282,3)</f>
        <v>0</v>
      </c>
      <c r="L282" s="184" t="s">
        <v>249</v>
      </c>
      <c r="M282" s="32"/>
      <c r="N282" s="188" t="s">
        <v>1</v>
      </c>
      <c r="O282" s="189" t="s">
        <v>44</v>
      </c>
      <c r="P282" s="190">
        <f>I282+J282</f>
        <v>0</v>
      </c>
      <c r="Q282" s="190">
        <f>ROUND(I282*H282,3)</f>
        <v>0</v>
      </c>
      <c r="R282" s="190">
        <f>ROUND(J282*H282,3)</f>
        <v>0</v>
      </c>
      <c r="S282" s="54"/>
      <c r="T282" s="191">
        <f>S282*H282</f>
        <v>0</v>
      </c>
      <c r="U282" s="191">
        <v>0</v>
      </c>
      <c r="V282" s="191">
        <f>U282*H282</f>
        <v>0</v>
      </c>
      <c r="W282" s="191">
        <v>0</v>
      </c>
      <c r="X282" s="192">
        <f>W282*H282</f>
        <v>0</v>
      </c>
      <c r="AR282" s="193" t="s">
        <v>226</v>
      </c>
      <c r="AT282" s="193" t="s">
        <v>199</v>
      </c>
      <c r="AU282" s="193" t="s">
        <v>92</v>
      </c>
      <c r="AY282" s="15" t="s">
        <v>196</v>
      </c>
      <c r="BE282" s="100">
        <f>IF(O282="základná",K282,0)</f>
        <v>0</v>
      </c>
      <c r="BF282" s="100">
        <f>IF(O282="znížená",K282,0)</f>
        <v>0</v>
      </c>
      <c r="BG282" s="100">
        <f>IF(O282="zákl. prenesená",K282,0)</f>
        <v>0</v>
      </c>
      <c r="BH282" s="100">
        <f>IF(O282="zníž. prenesená",K282,0)</f>
        <v>0</v>
      </c>
      <c r="BI282" s="100">
        <f>IF(O282="nulová",K282,0)</f>
        <v>0</v>
      </c>
      <c r="BJ282" s="15" t="s">
        <v>92</v>
      </c>
      <c r="BK282" s="194">
        <f>ROUND(P282*H282,3)</f>
        <v>0</v>
      </c>
      <c r="BL282" s="15" t="s">
        <v>226</v>
      </c>
      <c r="BM282" s="193" t="s">
        <v>858</v>
      </c>
    </row>
    <row r="283" spans="2:65" s="1" customFormat="1" ht="24" customHeight="1">
      <c r="B283" s="151"/>
      <c r="C283" s="182" t="s">
        <v>859</v>
      </c>
      <c r="D283" s="182" t="s">
        <v>199</v>
      </c>
      <c r="E283" s="183" t="s">
        <v>465</v>
      </c>
      <c r="F283" s="184" t="s">
        <v>466</v>
      </c>
      <c r="G283" s="185" t="s">
        <v>248</v>
      </c>
      <c r="H283" s="186">
        <v>260</v>
      </c>
      <c r="I283" s="187"/>
      <c r="J283" s="187"/>
      <c r="K283" s="186">
        <f>ROUND(P283*H283,3)</f>
        <v>0</v>
      </c>
      <c r="L283" s="184" t="s">
        <v>249</v>
      </c>
      <c r="M283" s="32"/>
      <c r="N283" s="188" t="s">
        <v>1</v>
      </c>
      <c r="O283" s="189" t="s">
        <v>44</v>
      </c>
      <c r="P283" s="190">
        <f>I283+J283</f>
        <v>0</v>
      </c>
      <c r="Q283" s="190">
        <f>ROUND(I283*H283,3)</f>
        <v>0</v>
      </c>
      <c r="R283" s="190">
        <f>ROUND(J283*H283,3)</f>
        <v>0</v>
      </c>
      <c r="S283" s="54"/>
      <c r="T283" s="191">
        <f>S283*H283</f>
        <v>0</v>
      </c>
      <c r="U283" s="191">
        <v>0</v>
      </c>
      <c r="V283" s="191">
        <f>U283*H283</f>
        <v>0</v>
      </c>
      <c r="W283" s="191">
        <v>0</v>
      </c>
      <c r="X283" s="192">
        <f>W283*H283</f>
        <v>0</v>
      </c>
      <c r="AR283" s="193" t="s">
        <v>226</v>
      </c>
      <c r="AT283" s="193" t="s">
        <v>199</v>
      </c>
      <c r="AU283" s="193" t="s">
        <v>92</v>
      </c>
      <c r="AY283" s="15" t="s">
        <v>196</v>
      </c>
      <c r="BE283" s="100">
        <f>IF(O283="základná",K283,0)</f>
        <v>0</v>
      </c>
      <c r="BF283" s="100">
        <f>IF(O283="znížená",K283,0)</f>
        <v>0</v>
      </c>
      <c r="BG283" s="100">
        <f>IF(O283="zákl. prenesená",K283,0)</f>
        <v>0</v>
      </c>
      <c r="BH283" s="100">
        <f>IF(O283="zníž. prenesená",K283,0)</f>
        <v>0</v>
      </c>
      <c r="BI283" s="100">
        <f>IF(O283="nulová",K283,0)</f>
        <v>0</v>
      </c>
      <c r="BJ283" s="15" t="s">
        <v>92</v>
      </c>
      <c r="BK283" s="194">
        <f>ROUND(P283*H283,3)</f>
        <v>0</v>
      </c>
      <c r="BL283" s="15" t="s">
        <v>226</v>
      </c>
      <c r="BM283" s="193" t="s">
        <v>860</v>
      </c>
    </row>
    <row r="284" spans="2:65" s="1" customFormat="1" ht="24" customHeight="1">
      <c r="B284" s="151"/>
      <c r="C284" s="182" t="s">
        <v>290</v>
      </c>
      <c r="D284" s="182" t="s">
        <v>199</v>
      </c>
      <c r="E284" s="183" t="s">
        <v>861</v>
      </c>
      <c r="F284" s="184" t="s">
        <v>862</v>
      </c>
      <c r="G284" s="185" t="s">
        <v>248</v>
      </c>
      <c r="H284" s="186">
        <v>2</v>
      </c>
      <c r="I284" s="187"/>
      <c r="J284" s="187"/>
      <c r="K284" s="186">
        <f>ROUND(P284*H284,3)</f>
        <v>0</v>
      </c>
      <c r="L284" s="184" t="s">
        <v>249</v>
      </c>
      <c r="M284" s="32"/>
      <c r="N284" s="188" t="s">
        <v>1</v>
      </c>
      <c r="O284" s="189" t="s">
        <v>44</v>
      </c>
      <c r="P284" s="190">
        <f>I284+J284</f>
        <v>0</v>
      </c>
      <c r="Q284" s="190">
        <f>ROUND(I284*H284,3)</f>
        <v>0</v>
      </c>
      <c r="R284" s="190">
        <f>ROUND(J284*H284,3)</f>
        <v>0</v>
      </c>
      <c r="S284" s="54"/>
      <c r="T284" s="191">
        <f>S284*H284</f>
        <v>0</v>
      </c>
      <c r="U284" s="191">
        <v>2E-05</v>
      </c>
      <c r="V284" s="191">
        <f>U284*H284</f>
        <v>4E-05</v>
      </c>
      <c r="W284" s="191">
        <v>0</v>
      </c>
      <c r="X284" s="192">
        <f>W284*H284</f>
        <v>0</v>
      </c>
      <c r="AR284" s="193" t="s">
        <v>226</v>
      </c>
      <c r="AT284" s="193" t="s">
        <v>199</v>
      </c>
      <c r="AU284" s="193" t="s">
        <v>92</v>
      </c>
      <c r="AY284" s="15" t="s">
        <v>196</v>
      </c>
      <c r="BE284" s="100">
        <f>IF(O284="základná",K284,0)</f>
        <v>0</v>
      </c>
      <c r="BF284" s="100">
        <f>IF(O284="znížená",K284,0)</f>
        <v>0</v>
      </c>
      <c r="BG284" s="100">
        <f>IF(O284="zákl. prenesená",K284,0)</f>
        <v>0</v>
      </c>
      <c r="BH284" s="100">
        <f>IF(O284="zníž. prenesená",K284,0)</f>
        <v>0</v>
      </c>
      <c r="BI284" s="100">
        <f>IF(O284="nulová",K284,0)</f>
        <v>0</v>
      </c>
      <c r="BJ284" s="15" t="s">
        <v>92</v>
      </c>
      <c r="BK284" s="194">
        <f>ROUND(P284*H284,3)</f>
        <v>0</v>
      </c>
      <c r="BL284" s="15" t="s">
        <v>226</v>
      </c>
      <c r="BM284" s="193" t="s">
        <v>863</v>
      </c>
    </row>
    <row r="285" spans="2:65" s="1" customFormat="1" ht="24" customHeight="1">
      <c r="B285" s="151"/>
      <c r="C285" s="210" t="s">
        <v>864</v>
      </c>
      <c r="D285" s="210" t="s">
        <v>291</v>
      </c>
      <c r="E285" s="211" t="s">
        <v>865</v>
      </c>
      <c r="F285" s="212" t="s">
        <v>866</v>
      </c>
      <c r="G285" s="213" t="s">
        <v>248</v>
      </c>
      <c r="H285" s="214">
        <v>2</v>
      </c>
      <c r="I285" s="215"/>
      <c r="J285" s="216"/>
      <c r="K285" s="214">
        <f>ROUND(P285*H285,3)</f>
        <v>0</v>
      </c>
      <c r="L285" s="212" t="s">
        <v>1</v>
      </c>
      <c r="M285" s="217"/>
      <c r="N285" s="218" t="s">
        <v>1</v>
      </c>
      <c r="O285" s="189" t="s">
        <v>44</v>
      </c>
      <c r="P285" s="190">
        <f>I285+J285</f>
        <v>0</v>
      </c>
      <c r="Q285" s="190">
        <f>ROUND(I285*H285,3)</f>
        <v>0</v>
      </c>
      <c r="R285" s="190">
        <f>ROUND(J285*H285,3)</f>
        <v>0</v>
      </c>
      <c r="S285" s="54"/>
      <c r="T285" s="191">
        <f>S285*H285</f>
        <v>0</v>
      </c>
      <c r="U285" s="191">
        <v>0.00945</v>
      </c>
      <c r="V285" s="191">
        <f>U285*H285</f>
        <v>0.0189</v>
      </c>
      <c r="W285" s="191">
        <v>0</v>
      </c>
      <c r="X285" s="192">
        <f>W285*H285</f>
        <v>0</v>
      </c>
      <c r="AR285" s="193" t="s">
        <v>294</v>
      </c>
      <c r="AT285" s="193" t="s">
        <v>291</v>
      </c>
      <c r="AU285" s="193" t="s">
        <v>92</v>
      </c>
      <c r="AY285" s="15" t="s">
        <v>196</v>
      </c>
      <c r="BE285" s="100">
        <f>IF(O285="základná",K285,0)</f>
        <v>0</v>
      </c>
      <c r="BF285" s="100">
        <f>IF(O285="znížená",K285,0)</f>
        <v>0</v>
      </c>
      <c r="BG285" s="100">
        <f>IF(O285="zákl. prenesená",K285,0)</f>
        <v>0</v>
      </c>
      <c r="BH285" s="100">
        <f>IF(O285="zníž. prenesená",K285,0)</f>
        <v>0</v>
      </c>
      <c r="BI285" s="100">
        <f>IF(O285="nulová",K285,0)</f>
        <v>0</v>
      </c>
      <c r="BJ285" s="15" t="s">
        <v>92</v>
      </c>
      <c r="BK285" s="194">
        <f>ROUND(P285*H285,3)</f>
        <v>0</v>
      </c>
      <c r="BL285" s="15" t="s">
        <v>226</v>
      </c>
      <c r="BM285" s="193" t="s">
        <v>867</v>
      </c>
    </row>
    <row r="286" spans="2:51" s="12" customFormat="1" ht="11.25">
      <c r="B286" s="195"/>
      <c r="D286" s="196" t="s">
        <v>208</v>
      </c>
      <c r="E286" s="203" t="s">
        <v>1</v>
      </c>
      <c r="F286" s="197" t="s">
        <v>868</v>
      </c>
      <c r="H286" s="198">
        <v>2</v>
      </c>
      <c r="I286" s="199"/>
      <c r="J286" s="199"/>
      <c r="M286" s="195"/>
      <c r="N286" s="200"/>
      <c r="O286" s="201"/>
      <c r="P286" s="201"/>
      <c r="Q286" s="201"/>
      <c r="R286" s="201"/>
      <c r="S286" s="201"/>
      <c r="T286" s="201"/>
      <c r="U286" s="201"/>
      <c r="V286" s="201"/>
      <c r="W286" s="201"/>
      <c r="X286" s="202"/>
      <c r="AT286" s="203" t="s">
        <v>208</v>
      </c>
      <c r="AU286" s="203" t="s">
        <v>92</v>
      </c>
      <c r="AV286" s="12" t="s">
        <v>92</v>
      </c>
      <c r="AW286" s="12" t="s">
        <v>4</v>
      </c>
      <c r="AX286" s="12" t="s">
        <v>87</v>
      </c>
      <c r="AY286" s="203" t="s">
        <v>196</v>
      </c>
    </row>
    <row r="287" spans="2:65" s="1" customFormat="1" ht="24" customHeight="1">
      <c r="B287" s="151"/>
      <c r="C287" s="182" t="s">
        <v>869</v>
      </c>
      <c r="D287" s="182" t="s">
        <v>199</v>
      </c>
      <c r="E287" s="183" t="s">
        <v>870</v>
      </c>
      <c r="F287" s="184" t="s">
        <v>871</v>
      </c>
      <c r="G287" s="185" t="s">
        <v>248</v>
      </c>
      <c r="H287" s="186">
        <v>1</v>
      </c>
      <c r="I287" s="187"/>
      <c r="J287" s="187"/>
      <c r="K287" s="186">
        <f>ROUND(P287*H287,3)</f>
        <v>0</v>
      </c>
      <c r="L287" s="184" t="s">
        <v>249</v>
      </c>
      <c r="M287" s="32"/>
      <c r="N287" s="188" t="s">
        <v>1</v>
      </c>
      <c r="O287" s="189" t="s">
        <v>44</v>
      </c>
      <c r="P287" s="190">
        <f>I287+J287</f>
        <v>0</v>
      </c>
      <c r="Q287" s="190">
        <f>ROUND(I287*H287,3)</f>
        <v>0</v>
      </c>
      <c r="R287" s="190">
        <f>ROUND(J287*H287,3)</f>
        <v>0</v>
      </c>
      <c r="S287" s="54"/>
      <c r="T287" s="191">
        <f>S287*H287</f>
        <v>0</v>
      </c>
      <c r="U287" s="191">
        <v>2E-05</v>
      </c>
      <c r="V287" s="191">
        <f>U287*H287</f>
        <v>2E-05</v>
      </c>
      <c r="W287" s="191">
        <v>0</v>
      </c>
      <c r="X287" s="192">
        <f>W287*H287</f>
        <v>0</v>
      </c>
      <c r="AR287" s="193" t="s">
        <v>226</v>
      </c>
      <c r="AT287" s="193" t="s">
        <v>199</v>
      </c>
      <c r="AU287" s="193" t="s">
        <v>92</v>
      </c>
      <c r="AY287" s="15" t="s">
        <v>196</v>
      </c>
      <c r="BE287" s="100">
        <f>IF(O287="základná",K287,0)</f>
        <v>0</v>
      </c>
      <c r="BF287" s="100">
        <f>IF(O287="znížená",K287,0)</f>
        <v>0</v>
      </c>
      <c r="BG287" s="100">
        <f>IF(O287="zákl. prenesená",K287,0)</f>
        <v>0</v>
      </c>
      <c r="BH287" s="100">
        <f>IF(O287="zníž. prenesená",K287,0)</f>
        <v>0</v>
      </c>
      <c r="BI287" s="100">
        <f>IF(O287="nulová",K287,0)</f>
        <v>0</v>
      </c>
      <c r="BJ287" s="15" t="s">
        <v>92</v>
      </c>
      <c r="BK287" s="194">
        <f>ROUND(P287*H287,3)</f>
        <v>0</v>
      </c>
      <c r="BL287" s="15" t="s">
        <v>226</v>
      </c>
      <c r="BM287" s="193" t="s">
        <v>872</v>
      </c>
    </row>
    <row r="288" spans="2:65" s="1" customFormat="1" ht="24" customHeight="1">
      <c r="B288" s="151"/>
      <c r="C288" s="210" t="s">
        <v>873</v>
      </c>
      <c r="D288" s="210" t="s">
        <v>291</v>
      </c>
      <c r="E288" s="211" t="s">
        <v>874</v>
      </c>
      <c r="F288" s="212" t="s">
        <v>875</v>
      </c>
      <c r="G288" s="213" t="s">
        <v>248</v>
      </c>
      <c r="H288" s="214">
        <v>1</v>
      </c>
      <c r="I288" s="215"/>
      <c r="J288" s="216"/>
      <c r="K288" s="214">
        <f>ROUND(P288*H288,3)</f>
        <v>0</v>
      </c>
      <c r="L288" s="212" t="s">
        <v>1</v>
      </c>
      <c r="M288" s="217"/>
      <c r="N288" s="218" t="s">
        <v>1</v>
      </c>
      <c r="O288" s="189" t="s">
        <v>44</v>
      </c>
      <c r="P288" s="190">
        <f>I288+J288</f>
        <v>0</v>
      </c>
      <c r="Q288" s="190">
        <f>ROUND(I288*H288,3)</f>
        <v>0</v>
      </c>
      <c r="R288" s="190">
        <f>ROUND(J288*H288,3)</f>
        <v>0</v>
      </c>
      <c r="S288" s="54"/>
      <c r="T288" s="191">
        <f>S288*H288</f>
        <v>0</v>
      </c>
      <c r="U288" s="191">
        <v>0.01181</v>
      </c>
      <c r="V288" s="191">
        <f>U288*H288</f>
        <v>0.01181</v>
      </c>
      <c r="W288" s="191">
        <v>0</v>
      </c>
      <c r="X288" s="192">
        <f>W288*H288</f>
        <v>0</v>
      </c>
      <c r="AR288" s="193" t="s">
        <v>294</v>
      </c>
      <c r="AT288" s="193" t="s">
        <v>291</v>
      </c>
      <c r="AU288" s="193" t="s">
        <v>92</v>
      </c>
      <c r="AY288" s="15" t="s">
        <v>196</v>
      </c>
      <c r="BE288" s="100">
        <f>IF(O288="základná",K288,0)</f>
        <v>0</v>
      </c>
      <c r="BF288" s="100">
        <f>IF(O288="znížená",K288,0)</f>
        <v>0</v>
      </c>
      <c r="BG288" s="100">
        <f>IF(O288="zákl. prenesená",K288,0)</f>
        <v>0</v>
      </c>
      <c r="BH288" s="100">
        <f>IF(O288="zníž. prenesená",K288,0)</f>
        <v>0</v>
      </c>
      <c r="BI288" s="100">
        <f>IF(O288="nulová",K288,0)</f>
        <v>0</v>
      </c>
      <c r="BJ288" s="15" t="s">
        <v>92</v>
      </c>
      <c r="BK288" s="194">
        <f>ROUND(P288*H288,3)</f>
        <v>0</v>
      </c>
      <c r="BL288" s="15" t="s">
        <v>226</v>
      </c>
      <c r="BM288" s="193" t="s">
        <v>876</v>
      </c>
    </row>
    <row r="289" spans="2:51" s="12" customFormat="1" ht="11.25">
      <c r="B289" s="195"/>
      <c r="D289" s="196" t="s">
        <v>208</v>
      </c>
      <c r="E289" s="203" t="s">
        <v>1</v>
      </c>
      <c r="F289" s="197" t="s">
        <v>877</v>
      </c>
      <c r="H289" s="198">
        <v>0</v>
      </c>
      <c r="I289" s="199"/>
      <c r="J289" s="199"/>
      <c r="M289" s="195"/>
      <c r="N289" s="200"/>
      <c r="O289" s="201"/>
      <c r="P289" s="201"/>
      <c r="Q289" s="201"/>
      <c r="R289" s="201"/>
      <c r="S289" s="201"/>
      <c r="T289" s="201"/>
      <c r="U289" s="201"/>
      <c r="V289" s="201"/>
      <c r="W289" s="201"/>
      <c r="X289" s="202"/>
      <c r="AT289" s="203" t="s">
        <v>208</v>
      </c>
      <c r="AU289" s="203" t="s">
        <v>92</v>
      </c>
      <c r="AV289" s="12" t="s">
        <v>92</v>
      </c>
      <c r="AW289" s="12" t="s">
        <v>4</v>
      </c>
      <c r="AX289" s="12" t="s">
        <v>80</v>
      </c>
      <c r="AY289" s="203" t="s">
        <v>196</v>
      </c>
    </row>
    <row r="290" spans="2:51" s="12" customFormat="1" ht="11.25">
      <c r="B290" s="195"/>
      <c r="D290" s="196" t="s">
        <v>208</v>
      </c>
      <c r="E290" s="203" t="s">
        <v>1</v>
      </c>
      <c r="F290" s="197" t="s">
        <v>878</v>
      </c>
      <c r="H290" s="198">
        <v>1</v>
      </c>
      <c r="I290" s="199"/>
      <c r="J290" s="199"/>
      <c r="M290" s="195"/>
      <c r="N290" s="200"/>
      <c r="O290" s="201"/>
      <c r="P290" s="201"/>
      <c r="Q290" s="201"/>
      <c r="R290" s="201"/>
      <c r="S290" s="201"/>
      <c r="T290" s="201"/>
      <c r="U290" s="201"/>
      <c r="V290" s="201"/>
      <c r="W290" s="201"/>
      <c r="X290" s="202"/>
      <c r="AT290" s="203" t="s">
        <v>208</v>
      </c>
      <c r="AU290" s="203" t="s">
        <v>92</v>
      </c>
      <c r="AV290" s="12" t="s">
        <v>92</v>
      </c>
      <c r="AW290" s="12" t="s">
        <v>4</v>
      </c>
      <c r="AX290" s="12" t="s">
        <v>80</v>
      </c>
      <c r="AY290" s="203" t="s">
        <v>196</v>
      </c>
    </row>
    <row r="291" spans="2:51" s="12" customFormat="1" ht="11.25">
      <c r="B291" s="195"/>
      <c r="D291" s="196" t="s">
        <v>208</v>
      </c>
      <c r="E291" s="203" t="s">
        <v>1</v>
      </c>
      <c r="F291" s="197" t="s">
        <v>879</v>
      </c>
      <c r="H291" s="198">
        <v>0</v>
      </c>
      <c r="I291" s="199"/>
      <c r="J291" s="199"/>
      <c r="M291" s="195"/>
      <c r="N291" s="200"/>
      <c r="O291" s="201"/>
      <c r="P291" s="201"/>
      <c r="Q291" s="201"/>
      <c r="R291" s="201"/>
      <c r="S291" s="201"/>
      <c r="T291" s="201"/>
      <c r="U291" s="201"/>
      <c r="V291" s="201"/>
      <c r="W291" s="201"/>
      <c r="X291" s="202"/>
      <c r="AT291" s="203" t="s">
        <v>208</v>
      </c>
      <c r="AU291" s="203" t="s">
        <v>92</v>
      </c>
      <c r="AV291" s="12" t="s">
        <v>92</v>
      </c>
      <c r="AW291" s="12" t="s">
        <v>4</v>
      </c>
      <c r="AX291" s="12" t="s">
        <v>80</v>
      </c>
      <c r="AY291" s="203" t="s">
        <v>196</v>
      </c>
    </row>
    <row r="292" spans="2:51" s="12" customFormat="1" ht="11.25">
      <c r="B292" s="195"/>
      <c r="D292" s="196" t="s">
        <v>208</v>
      </c>
      <c r="E292" s="203" t="s">
        <v>1</v>
      </c>
      <c r="F292" s="197" t="s">
        <v>880</v>
      </c>
      <c r="H292" s="198">
        <v>0</v>
      </c>
      <c r="I292" s="199"/>
      <c r="J292" s="199"/>
      <c r="M292" s="195"/>
      <c r="N292" s="200"/>
      <c r="O292" s="201"/>
      <c r="P292" s="201"/>
      <c r="Q292" s="201"/>
      <c r="R292" s="201"/>
      <c r="S292" s="201"/>
      <c r="T292" s="201"/>
      <c r="U292" s="201"/>
      <c r="V292" s="201"/>
      <c r="W292" s="201"/>
      <c r="X292" s="202"/>
      <c r="AT292" s="203" t="s">
        <v>208</v>
      </c>
      <c r="AU292" s="203" t="s">
        <v>92</v>
      </c>
      <c r="AV292" s="12" t="s">
        <v>92</v>
      </c>
      <c r="AW292" s="12" t="s">
        <v>4</v>
      </c>
      <c r="AX292" s="12" t="s">
        <v>80</v>
      </c>
      <c r="AY292" s="203" t="s">
        <v>196</v>
      </c>
    </row>
    <row r="293" spans="2:51" s="12" customFormat="1" ht="11.25">
      <c r="B293" s="195"/>
      <c r="D293" s="196" t="s">
        <v>208</v>
      </c>
      <c r="E293" s="203" t="s">
        <v>1</v>
      </c>
      <c r="F293" s="197" t="s">
        <v>881</v>
      </c>
      <c r="H293" s="198">
        <v>0</v>
      </c>
      <c r="I293" s="199"/>
      <c r="J293" s="199"/>
      <c r="M293" s="195"/>
      <c r="N293" s="200"/>
      <c r="O293" s="201"/>
      <c r="P293" s="201"/>
      <c r="Q293" s="201"/>
      <c r="R293" s="201"/>
      <c r="S293" s="201"/>
      <c r="T293" s="201"/>
      <c r="U293" s="201"/>
      <c r="V293" s="201"/>
      <c r="W293" s="201"/>
      <c r="X293" s="202"/>
      <c r="AT293" s="203" t="s">
        <v>208</v>
      </c>
      <c r="AU293" s="203" t="s">
        <v>92</v>
      </c>
      <c r="AV293" s="12" t="s">
        <v>92</v>
      </c>
      <c r="AW293" s="12" t="s">
        <v>4</v>
      </c>
      <c r="AX293" s="12" t="s">
        <v>80</v>
      </c>
      <c r="AY293" s="203" t="s">
        <v>196</v>
      </c>
    </row>
    <row r="294" spans="2:51" s="12" customFormat="1" ht="11.25">
      <c r="B294" s="195"/>
      <c r="D294" s="196" t="s">
        <v>208</v>
      </c>
      <c r="E294" s="203" t="s">
        <v>1</v>
      </c>
      <c r="F294" s="197" t="s">
        <v>882</v>
      </c>
      <c r="H294" s="198">
        <v>0</v>
      </c>
      <c r="I294" s="199"/>
      <c r="J294" s="199"/>
      <c r="M294" s="195"/>
      <c r="N294" s="200"/>
      <c r="O294" s="201"/>
      <c r="P294" s="201"/>
      <c r="Q294" s="201"/>
      <c r="R294" s="201"/>
      <c r="S294" s="201"/>
      <c r="T294" s="201"/>
      <c r="U294" s="201"/>
      <c r="V294" s="201"/>
      <c r="W294" s="201"/>
      <c r="X294" s="202"/>
      <c r="AT294" s="203" t="s">
        <v>208</v>
      </c>
      <c r="AU294" s="203" t="s">
        <v>92</v>
      </c>
      <c r="AV294" s="12" t="s">
        <v>92</v>
      </c>
      <c r="AW294" s="12" t="s">
        <v>4</v>
      </c>
      <c r="AX294" s="12" t="s">
        <v>80</v>
      </c>
      <c r="AY294" s="203" t="s">
        <v>196</v>
      </c>
    </row>
    <row r="295" spans="2:51" s="13" customFormat="1" ht="11.25">
      <c r="B295" s="219"/>
      <c r="D295" s="196" t="s">
        <v>208</v>
      </c>
      <c r="E295" s="220" t="s">
        <v>1</v>
      </c>
      <c r="F295" s="221" t="s">
        <v>354</v>
      </c>
      <c r="H295" s="222">
        <v>1</v>
      </c>
      <c r="I295" s="223"/>
      <c r="J295" s="223"/>
      <c r="M295" s="219"/>
      <c r="N295" s="224"/>
      <c r="O295" s="225"/>
      <c r="P295" s="225"/>
      <c r="Q295" s="225"/>
      <c r="R295" s="225"/>
      <c r="S295" s="225"/>
      <c r="T295" s="225"/>
      <c r="U295" s="225"/>
      <c r="V295" s="225"/>
      <c r="W295" s="225"/>
      <c r="X295" s="226"/>
      <c r="AT295" s="220" t="s">
        <v>208</v>
      </c>
      <c r="AU295" s="220" t="s">
        <v>92</v>
      </c>
      <c r="AV295" s="13" t="s">
        <v>203</v>
      </c>
      <c r="AW295" s="13" t="s">
        <v>4</v>
      </c>
      <c r="AX295" s="13" t="s">
        <v>87</v>
      </c>
      <c r="AY295" s="220" t="s">
        <v>196</v>
      </c>
    </row>
    <row r="296" spans="2:65" s="1" customFormat="1" ht="24" customHeight="1">
      <c r="B296" s="151"/>
      <c r="C296" s="182" t="s">
        <v>883</v>
      </c>
      <c r="D296" s="182" t="s">
        <v>199</v>
      </c>
      <c r="E296" s="183" t="s">
        <v>469</v>
      </c>
      <c r="F296" s="184" t="s">
        <v>470</v>
      </c>
      <c r="G296" s="185" t="s">
        <v>248</v>
      </c>
      <c r="H296" s="186">
        <v>3</v>
      </c>
      <c r="I296" s="187"/>
      <c r="J296" s="187"/>
      <c r="K296" s="186">
        <f>ROUND(P296*H296,3)</f>
        <v>0</v>
      </c>
      <c r="L296" s="184" t="s">
        <v>249</v>
      </c>
      <c r="M296" s="32"/>
      <c r="N296" s="188" t="s">
        <v>1</v>
      </c>
      <c r="O296" s="189" t="s">
        <v>44</v>
      </c>
      <c r="P296" s="190">
        <f>I296+J296</f>
        <v>0</v>
      </c>
      <c r="Q296" s="190">
        <f>ROUND(I296*H296,3)</f>
        <v>0</v>
      </c>
      <c r="R296" s="190">
        <f>ROUND(J296*H296,3)</f>
        <v>0</v>
      </c>
      <c r="S296" s="54"/>
      <c r="T296" s="191">
        <f>S296*H296</f>
        <v>0</v>
      </c>
      <c r="U296" s="191">
        <v>2E-05</v>
      </c>
      <c r="V296" s="191">
        <f>U296*H296</f>
        <v>6.000000000000001E-05</v>
      </c>
      <c r="W296" s="191">
        <v>0</v>
      </c>
      <c r="X296" s="192">
        <f>W296*H296</f>
        <v>0</v>
      </c>
      <c r="AR296" s="193" t="s">
        <v>226</v>
      </c>
      <c r="AT296" s="193" t="s">
        <v>199</v>
      </c>
      <c r="AU296" s="193" t="s">
        <v>92</v>
      </c>
      <c r="AY296" s="15" t="s">
        <v>196</v>
      </c>
      <c r="BE296" s="100">
        <f>IF(O296="základná",K296,0)</f>
        <v>0</v>
      </c>
      <c r="BF296" s="100">
        <f>IF(O296="znížená",K296,0)</f>
        <v>0</v>
      </c>
      <c r="BG296" s="100">
        <f>IF(O296="zákl. prenesená",K296,0)</f>
        <v>0</v>
      </c>
      <c r="BH296" s="100">
        <f>IF(O296="zníž. prenesená",K296,0)</f>
        <v>0</v>
      </c>
      <c r="BI296" s="100">
        <f>IF(O296="nulová",K296,0)</f>
        <v>0</v>
      </c>
      <c r="BJ296" s="15" t="s">
        <v>92</v>
      </c>
      <c r="BK296" s="194">
        <f>ROUND(P296*H296,3)</f>
        <v>0</v>
      </c>
      <c r="BL296" s="15" t="s">
        <v>226</v>
      </c>
      <c r="BM296" s="193" t="s">
        <v>884</v>
      </c>
    </row>
    <row r="297" spans="2:65" s="1" customFormat="1" ht="24" customHeight="1">
      <c r="B297" s="151"/>
      <c r="C297" s="210" t="s">
        <v>885</v>
      </c>
      <c r="D297" s="210" t="s">
        <v>291</v>
      </c>
      <c r="E297" s="211" t="s">
        <v>886</v>
      </c>
      <c r="F297" s="212" t="s">
        <v>887</v>
      </c>
      <c r="G297" s="213" t="s">
        <v>248</v>
      </c>
      <c r="H297" s="214">
        <v>1</v>
      </c>
      <c r="I297" s="215"/>
      <c r="J297" s="216"/>
      <c r="K297" s="214">
        <f>ROUND(P297*H297,3)</f>
        <v>0</v>
      </c>
      <c r="L297" s="212" t="s">
        <v>1</v>
      </c>
      <c r="M297" s="217"/>
      <c r="N297" s="218" t="s">
        <v>1</v>
      </c>
      <c r="O297" s="189" t="s">
        <v>44</v>
      </c>
      <c r="P297" s="190">
        <f>I297+J297</f>
        <v>0</v>
      </c>
      <c r="Q297" s="190">
        <f>ROUND(I297*H297,3)</f>
        <v>0</v>
      </c>
      <c r="R297" s="190">
        <f>ROUND(J297*H297,3)</f>
        <v>0</v>
      </c>
      <c r="S297" s="54"/>
      <c r="T297" s="191">
        <f>S297*H297</f>
        <v>0</v>
      </c>
      <c r="U297" s="191">
        <v>0.00971</v>
      </c>
      <c r="V297" s="191">
        <f>U297*H297</f>
        <v>0.00971</v>
      </c>
      <c r="W297" s="191">
        <v>0</v>
      </c>
      <c r="X297" s="192">
        <f>W297*H297</f>
        <v>0</v>
      </c>
      <c r="AR297" s="193" t="s">
        <v>294</v>
      </c>
      <c r="AT297" s="193" t="s">
        <v>291</v>
      </c>
      <c r="AU297" s="193" t="s">
        <v>92</v>
      </c>
      <c r="AY297" s="15" t="s">
        <v>196</v>
      </c>
      <c r="BE297" s="100">
        <f>IF(O297="základná",K297,0)</f>
        <v>0</v>
      </c>
      <c r="BF297" s="100">
        <f>IF(O297="znížená",K297,0)</f>
        <v>0</v>
      </c>
      <c r="BG297" s="100">
        <f>IF(O297="zákl. prenesená",K297,0)</f>
        <v>0</v>
      </c>
      <c r="BH297" s="100">
        <f>IF(O297="zníž. prenesená",K297,0)</f>
        <v>0</v>
      </c>
      <c r="BI297" s="100">
        <f>IF(O297="nulová",K297,0)</f>
        <v>0</v>
      </c>
      <c r="BJ297" s="15" t="s">
        <v>92</v>
      </c>
      <c r="BK297" s="194">
        <f>ROUND(P297*H297,3)</f>
        <v>0</v>
      </c>
      <c r="BL297" s="15" t="s">
        <v>226</v>
      </c>
      <c r="BM297" s="193" t="s">
        <v>888</v>
      </c>
    </row>
    <row r="298" spans="2:51" s="12" customFormat="1" ht="11.25">
      <c r="B298" s="195"/>
      <c r="D298" s="196" t="s">
        <v>208</v>
      </c>
      <c r="E298" s="203" t="s">
        <v>1</v>
      </c>
      <c r="F298" s="197" t="s">
        <v>889</v>
      </c>
      <c r="H298" s="198">
        <v>1</v>
      </c>
      <c r="I298" s="199"/>
      <c r="J298" s="199"/>
      <c r="M298" s="195"/>
      <c r="N298" s="200"/>
      <c r="O298" s="201"/>
      <c r="P298" s="201"/>
      <c r="Q298" s="201"/>
      <c r="R298" s="201"/>
      <c r="S298" s="201"/>
      <c r="T298" s="201"/>
      <c r="U298" s="201"/>
      <c r="V298" s="201"/>
      <c r="W298" s="201"/>
      <c r="X298" s="202"/>
      <c r="AT298" s="203" t="s">
        <v>208</v>
      </c>
      <c r="AU298" s="203" t="s">
        <v>92</v>
      </c>
      <c r="AV298" s="12" t="s">
        <v>92</v>
      </c>
      <c r="AW298" s="12" t="s">
        <v>4</v>
      </c>
      <c r="AX298" s="12" t="s">
        <v>80</v>
      </c>
      <c r="AY298" s="203" t="s">
        <v>196</v>
      </c>
    </row>
    <row r="299" spans="2:51" s="12" customFormat="1" ht="11.25">
      <c r="B299" s="195"/>
      <c r="D299" s="196" t="s">
        <v>208</v>
      </c>
      <c r="E299" s="203" t="s">
        <v>1</v>
      </c>
      <c r="F299" s="197" t="s">
        <v>890</v>
      </c>
      <c r="H299" s="198">
        <v>0</v>
      </c>
      <c r="I299" s="199"/>
      <c r="J299" s="199"/>
      <c r="M299" s="195"/>
      <c r="N299" s="200"/>
      <c r="O299" s="201"/>
      <c r="P299" s="201"/>
      <c r="Q299" s="201"/>
      <c r="R299" s="201"/>
      <c r="S299" s="201"/>
      <c r="T299" s="201"/>
      <c r="U299" s="201"/>
      <c r="V299" s="201"/>
      <c r="W299" s="201"/>
      <c r="X299" s="202"/>
      <c r="AT299" s="203" t="s">
        <v>208</v>
      </c>
      <c r="AU299" s="203" t="s">
        <v>92</v>
      </c>
      <c r="AV299" s="12" t="s">
        <v>92</v>
      </c>
      <c r="AW299" s="12" t="s">
        <v>4</v>
      </c>
      <c r="AX299" s="12" t="s">
        <v>80</v>
      </c>
      <c r="AY299" s="203" t="s">
        <v>196</v>
      </c>
    </row>
    <row r="300" spans="2:51" s="12" customFormat="1" ht="11.25">
      <c r="B300" s="195"/>
      <c r="D300" s="196" t="s">
        <v>208</v>
      </c>
      <c r="E300" s="203" t="s">
        <v>1</v>
      </c>
      <c r="F300" s="197" t="s">
        <v>879</v>
      </c>
      <c r="H300" s="198">
        <v>0</v>
      </c>
      <c r="I300" s="199"/>
      <c r="J300" s="199"/>
      <c r="M300" s="195"/>
      <c r="N300" s="200"/>
      <c r="O300" s="201"/>
      <c r="P300" s="201"/>
      <c r="Q300" s="201"/>
      <c r="R300" s="201"/>
      <c r="S300" s="201"/>
      <c r="T300" s="201"/>
      <c r="U300" s="201"/>
      <c r="V300" s="201"/>
      <c r="W300" s="201"/>
      <c r="X300" s="202"/>
      <c r="AT300" s="203" t="s">
        <v>208</v>
      </c>
      <c r="AU300" s="203" t="s">
        <v>92</v>
      </c>
      <c r="AV300" s="12" t="s">
        <v>92</v>
      </c>
      <c r="AW300" s="12" t="s">
        <v>4</v>
      </c>
      <c r="AX300" s="12" t="s">
        <v>80</v>
      </c>
      <c r="AY300" s="203" t="s">
        <v>196</v>
      </c>
    </row>
    <row r="301" spans="2:51" s="12" customFormat="1" ht="11.25">
      <c r="B301" s="195"/>
      <c r="D301" s="196" t="s">
        <v>208</v>
      </c>
      <c r="E301" s="203" t="s">
        <v>1</v>
      </c>
      <c r="F301" s="197" t="s">
        <v>880</v>
      </c>
      <c r="H301" s="198">
        <v>0</v>
      </c>
      <c r="I301" s="199"/>
      <c r="J301" s="199"/>
      <c r="M301" s="195"/>
      <c r="N301" s="200"/>
      <c r="O301" s="201"/>
      <c r="P301" s="201"/>
      <c r="Q301" s="201"/>
      <c r="R301" s="201"/>
      <c r="S301" s="201"/>
      <c r="T301" s="201"/>
      <c r="U301" s="201"/>
      <c r="V301" s="201"/>
      <c r="W301" s="201"/>
      <c r="X301" s="202"/>
      <c r="AT301" s="203" t="s">
        <v>208</v>
      </c>
      <c r="AU301" s="203" t="s">
        <v>92</v>
      </c>
      <c r="AV301" s="12" t="s">
        <v>92</v>
      </c>
      <c r="AW301" s="12" t="s">
        <v>4</v>
      </c>
      <c r="AX301" s="12" t="s">
        <v>80</v>
      </c>
      <c r="AY301" s="203" t="s">
        <v>196</v>
      </c>
    </row>
    <row r="302" spans="2:51" s="12" customFormat="1" ht="11.25">
      <c r="B302" s="195"/>
      <c r="D302" s="196" t="s">
        <v>208</v>
      </c>
      <c r="E302" s="203" t="s">
        <v>1</v>
      </c>
      <c r="F302" s="197" t="s">
        <v>881</v>
      </c>
      <c r="H302" s="198">
        <v>0</v>
      </c>
      <c r="I302" s="199"/>
      <c r="J302" s="199"/>
      <c r="M302" s="195"/>
      <c r="N302" s="200"/>
      <c r="O302" s="201"/>
      <c r="P302" s="201"/>
      <c r="Q302" s="201"/>
      <c r="R302" s="201"/>
      <c r="S302" s="201"/>
      <c r="T302" s="201"/>
      <c r="U302" s="201"/>
      <c r="V302" s="201"/>
      <c r="W302" s="201"/>
      <c r="X302" s="202"/>
      <c r="AT302" s="203" t="s">
        <v>208</v>
      </c>
      <c r="AU302" s="203" t="s">
        <v>92</v>
      </c>
      <c r="AV302" s="12" t="s">
        <v>92</v>
      </c>
      <c r="AW302" s="12" t="s">
        <v>4</v>
      </c>
      <c r="AX302" s="12" t="s">
        <v>80</v>
      </c>
      <c r="AY302" s="203" t="s">
        <v>196</v>
      </c>
    </row>
    <row r="303" spans="2:51" s="12" customFormat="1" ht="11.25">
      <c r="B303" s="195"/>
      <c r="D303" s="196" t="s">
        <v>208</v>
      </c>
      <c r="E303" s="203" t="s">
        <v>1</v>
      </c>
      <c r="F303" s="197" t="s">
        <v>882</v>
      </c>
      <c r="H303" s="198">
        <v>0</v>
      </c>
      <c r="I303" s="199"/>
      <c r="J303" s="199"/>
      <c r="M303" s="195"/>
      <c r="N303" s="200"/>
      <c r="O303" s="201"/>
      <c r="P303" s="201"/>
      <c r="Q303" s="201"/>
      <c r="R303" s="201"/>
      <c r="S303" s="201"/>
      <c r="T303" s="201"/>
      <c r="U303" s="201"/>
      <c r="V303" s="201"/>
      <c r="W303" s="201"/>
      <c r="X303" s="202"/>
      <c r="AT303" s="203" t="s">
        <v>208</v>
      </c>
      <c r="AU303" s="203" t="s">
        <v>92</v>
      </c>
      <c r="AV303" s="12" t="s">
        <v>92</v>
      </c>
      <c r="AW303" s="12" t="s">
        <v>4</v>
      </c>
      <c r="AX303" s="12" t="s">
        <v>80</v>
      </c>
      <c r="AY303" s="203" t="s">
        <v>196</v>
      </c>
    </row>
    <row r="304" spans="2:51" s="13" customFormat="1" ht="11.25">
      <c r="B304" s="219"/>
      <c r="D304" s="196" t="s">
        <v>208</v>
      </c>
      <c r="E304" s="220" t="s">
        <v>1</v>
      </c>
      <c r="F304" s="221" t="s">
        <v>354</v>
      </c>
      <c r="H304" s="222">
        <v>1</v>
      </c>
      <c r="I304" s="223"/>
      <c r="J304" s="223"/>
      <c r="M304" s="219"/>
      <c r="N304" s="224"/>
      <c r="O304" s="225"/>
      <c r="P304" s="225"/>
      <c r="Q304" s="225"/>
      <c r="R304" s="225"/>
      <c r="S304" s="225"/>
      <c r="T304" s="225"/>
      <c r="U304" s="225"/>
      <c r="V304" s="225"/>
      <c r="W304" s="225"/>
      <c r="X304" s="226"/>
      <c r="AT304" s="220" t="s">
        <v>208</v>
      </c>
      <c r="AU304" s="220" t="s">
        <v>92</v>
      </c>
      <c r="AV304" s="13" t="s">
        <v>203</v>
      </c>
      <c r="AW304" s="13" t="s">
        <v>4</v>
      </c>
      <c r="AX304" s="13" t="s">
        <v>87</v>
      </c>
      <c r="AY304" s="220" t="s">
        <v>196</v>
      </c>
    </row>
    <row r="305" spans="2:65" s="1" customFormat="1" ht="24" customHeight="1">
      <c r="B305" s="151"/>
      <c r="C305" s="210" t="s">
        <v>891</v>
      </c>
      <c r="D305" s="210" t="s">
        <v>291</v>
      </c>
      <c r="E305" s="211" t="s">
        <v>892</v>
      </c>
      <c r="F305" s="212" t="s">
        <v>893</v>
      </c>
      <c r="G305" s="213" t="s">
        <v>248</v>
      </c>
      <c r="H305" s="214">
        <v>1</v>
      </c>
      <c r="I305" s="215"/>
      <c r="J305" s="216"/>
      <c r="K305" s="214">
        <f>ROUND(P305*H305,3)</f>
        <v>0</v>
      </c>
      <c r="L305" s="212" t="s">
        <v>1</v>
      </c>
      <c r="M305" s="217"/>
      <c r="N305" s="218" t="s">
        <v>1</v>
      </c>
      <c r="O305" s="189" t="s">
        <v>44</v>
      </c>
      <c r="P305" s="190">
        <f>I305+J305</f>
        <v>0</v>
      </c>
      <c r="Q305" s="190">
        <f>ROUND(I305*H305,3)</f>
        <v>0</v>
      </c>
      <c r="R305" s="190">
        <f>ROUND(J305*H305,3)</f>
        <v>0</v>
      </c>
      <c r="S305" s="54"/>
      <c r="T305" s="191">
        <f>S305*H305</f>
        <v>0</v>
      </c>
      <c r="U305" s="191">
        <v>0.01214</v>
      </c>
      <c r="V305" s="191">
        <f>U305*H305</f>
        <v>0.01214</v>
      </c>
      <c r="W305" s="191">
        <v>0</v>
      </c>
      <c r="X305" s="192">
        <f>W305*H305</f>
        <v>0</v>
      </c>
      <c r="AR305" s="193" t="s">
        <v>294</v>
      </c>
      <c r="AT305" s="193" t="s">
        <v>291</v>
      </c>
      <c r="AU305" s="193" t="s">
        <v>92</v>
      </c>
      <c r="AY305" s="15" t="s">
        <v>196</v>
      </c>
      <c r="BE305" s="100">
        <f>IF(O305="základná",K305,0)</f>
        <v>0</v>
      </c>
      <c r="BF305" s="100">
        <f>IF(O305="znížená",K305,0)</f>
        <v>0</v>
      </c>
      <c r="BG305" s="100">
        <f>IF(O305="zákl. prenesená",K305,0)</f>
        <v>0</v>
      </c>
      <c r="BH305" s="100">
        <f>IF(O305="zníž. prenesená",K305,0)</f>
        <v>0</v>
      </c>
      <c r="BI305" s="100">
        <f>IF(O305="nulová",K305,0)</f>
        <v>0</v>
      </c>
      <c r="BJ305" s="15" t="s">
        <v>92</v>
      </c>
      <c r="BK305" s="194">
        <f>ROUND(P305*H305,3)</f>
        <v>0</v>
      </c>
      <c r="BL305" s="15" t="s">
        <v>226</v>
      </c>
      <c r="BM305" s="193" t="s">
        <v>894</v>
      </c>
    </row>
    <row r="306" spans="2:51" s="12" customFormat="1" ht="11.25">
      <c r="B306" s="195"/>
      <c r="D306" s="196" t="s">
        <v>208</v>
      </c>
      <c r="E306" s="203" t="s">
        <v>1</v>
      </c>
      <c r="F306" s="197" t="s">
        <v>889</v>
      </c>
      <c r="H306" s="198">
        <v>1</v>
      </c>
      <c r="I306" s="199"/>
      <c r="J306" s="199"/>
      <c r="M306" s="195"/>
      <c r="N306" s="200"/>
      <c r="O306" s="201"/>
      <c r="P306" s="201"/>
      <c r="Q306" s="201"/>
      <c r="R306" s="201"/>
      <c r="S306" s="201"/>
      <c r="T306" s="201"/>
      <c r="U306" s="201"/>
      <c r="V306" s="201"/>
      <c r="W306" s="201"/>
      <c r="X306" s="202"/>
      <c r="AT306" s="203" t="s">
        <v>208</v>
      </c>
      <c r="AU306" s="203" t="s">
        <v>92</v>
      </c>
      <c r="AV306" s="12" t="s">
        <v>92</v>
      </c>
      <c r="AW306" s="12" t="s">
        <v>4</v>
      </c>
      <c r="AX306" s="12" t="s">
        <v>80</v>
      </c>
      <c r="AY306" s="203" t="s">
        <v>196</v>
      </c>
    </row>
    <row r="307" spans="2:51" s="12" customFormat="1" ht="11.25">
      <c r="B307" s="195"/>
      <c r="D307" s="196" t="s">
        <v>208</v>
      </c>
      <c r="E307" s="203" t="s">
        <v>1</v>
      </c>
      <c r="F307" s="197" t="s">
        <v>890</v>
      </c>
      <c r="H307" s="198">
        <v>0</v>
      </c>
      <c r="I307" s="199"/>
      <c r="J307" s="199"/>
      <c r="M307" s="195"/>
      <c r="N307" s="200"/>
      <c r="O307" s="201"/>
      <c r="P307" s="201"/>
      <c r="Q307" s="201"/>
      <c r="R307" s="201"/>
      <c r="S307" s="201"/>
      <c r="T307" s="201"/>
      <c r="U307" s="201"/>
      <c r="V307" s="201"/>
      <c r="W307" s="201"/>
      <c r="X307" s="202"/>
      <c r="AT307" s="203" t="s">
        <v>208</v>
      </c>
      <c r="AU307" s="203" t="s">
        <v>92</v>
      </c>
      <c r="AV307" s="12" t="s">
        <v>92</v>
      </c>
      <c r="AW307" s="12" t="s">
        <v>4</v>
      </c>
      <c r="AX307" s="12" t="s">
        <v>80</v>
      </c>
      <c r="AY307" s="203" t="s">
        <v>196</v>
      </c>
    </row>
    <row r="308" spans="2:51" s="12" customFormat="1" ht="11.25">
      <c r="B308" s="195"/>
      <c r="D308" s="196" t="s">
        <v>208</v>
      </c>
      <c r="E308" s="203" t="s">
        <v>1</v>
      </c>
      <c r="F308" s="197" t="s">
        <v>879</v>
      </c>
      <c r="H308" s="198">
        <v>0</v>
      </c>
      <c r="I308" s="199"/>
      <c r="J308" s="199"/>
      <c r="M308" s="195"/>
      <c r="N308" s="200"/>
      <c r="O308" s="201"/>
      <c r="P308" s="201"/>
      <c r="Q308" s="201"/>
      <c r="R308" s="201"/>
      <c r="S308" s="201"/>
      <c r="T308" s="201"/>
      <c r="U308" s="201"/>
      <c r="V308" s="201"/>
      <c r="W308" s="201"/>
      <c r="X308" s="202"/>
      <c r="AT308" s="203" t="s">
        <v>208</v>
      </c>
      <c r="AU308" s="203" t="s">
        <v>92</v>
      </c>
      <c r="AV308" s="12" t="s">
        <v>92</v>
      </c>
      <c r="AW308" s="12" t="s">
        <v>4</v>
      </c>
      <c r="AX308" s="12" t="s">
        <v>80</v>
      </c>
      <c r="AY308" s="203" t="s">
        <v>196</v>
      </c>
    </row>
    <row r="309" spans="2:51" s="12" customFormat="1" ht="11.25">
      <c r="B309" s="195"/>
      <c r="D309" s="196" t="s">
        <v>208</v>
      </c>
      <c r="E309" s="203" t="s">
        <v>1</v>
      </c>
      <c r="F309" s="197" t="s">
        <v>880</v>
      </c>
      <c r="H309" s="198">
        <v>0</v>
      </c>
      <c r="I309" s="199"/>
      <c r="J309" s="199"/>
      <c r="M309" s="195"/>
      <c r="N309" s="200"/>
      <c r="O309" s="201"/>
      <c r="P309" s="201"/>
      <c r="Q309" s="201"/>
      <c r="R309" s="201"/>
      <c r="S309" s="201"/>
      <c r="T309" s="201"/>
      <c r="U309" s="201"/>
      <c r="V309" s="201"/>
      <c r="W309" s="201"/>
      <c r="X309" s="202"/>
      <c r="AT309" s="203" t="s">
        <v>208</v>
      </c>
      <c r="AU309" s="203" t="s">
        <v>92</v>
      </c>
      <c r="AV309" s="12" t="s">
        <v>92</v>
      </c>
      <c r="AW309" s="12" t="s">
        <v>4</v>
      </c>
      <c r="AX309" s="12" t="s">
        <v>80</v>
      </c>
      <c r="AY309" s="203" t="s">
        <v>196</v>
      </c>
    </row>
    <row r="310" spans="2:51" s="12" customFormat="1" ht="11.25">
      <c r="B310" s="195"/>
      <c r="D310" s="196" t="s">
        <v>208</v>
      </c>
      <c r="E310" s="203" t="s">
        <v>1</v>
      </c>
      <c r="F310" s="197" t="s">
        <v>881</v>
      </c>
      <c r="H310" s="198">
        <v>0</v>
      </c>
      <c r="I310" s="199"/>
      <c r="J310" s="199"/>
      <c r="M310" s="195"/>
      <c r="N310" s="200"/>
      <c r="O310" s="201"/>
      <c r="P310" s="201"/>
      <c r="Q310" s="201"/>
      <c r="R310" s="201"/>
      <c r="S310" s="201"/>
      <c r="T310" s="201"/>
      <c r="U310" s="201"/>
      <c r="V310" s="201"/>
      <c r="W310" s="201"/>
      <c r="X310" s="202"/>
      <c r="AT310" s="203" t="s">
        <v>208</v>
      </c>
      <c r="AU310" s="203" t="s">
        <v>92</v>
      </c>
      <c r="AV310" s="12" t="s">
        <v>92</v>
      </c>
      <c r="AW310" s="12" t="s">
        <v>4</v>
      </c>
      <c r="AX310" s="12" t="s">
        <v>80</v>
      </c>
      <c r="AY310" s="203" t="s">
        <v>196</v>
      </c>
    </row>
    <row r="311" spans="2:51" s="12" customFormat="1" ht="11.25">
      <c r="B311" s="195"/>
      <c r="D311" s="196" t="s">
        <v>208</v>
      </c>
      <c r="E311" s="203" t="s">
        <v>1</v>
      </c>
      <c r="F311" s="197" t="s">
        <v>882</v>
      </c>
      <c r="H311" s="198">
        <v>0</v>
      </c>
      <c r="I311" s="199"/>
      <c r="J311" s="199"/>
      <c r="M311" s="195"/>
      <c r="N311" s="200"/>
      <c r="O311" s="201"/>
      <c r="P311" s="201"/>
      <c r="Q311" s="201"/>
      <c r="R311" s="201"/>
      <c r="S311" s="201"/>
      <c r="T311" s="201"/>
      <c r="U311" s="201"/>
      <c r="V311" s="201"/>
      <c r="W311" s="201"/>
      <c r="X311" s="202"/>
      <c r="AT311" s="203" t="s">
        <v>208</v>
      </c>
      <c r="AU311" s="203" t="s">
        <v>92</v>
      </c>
      <c r="AV311" s="12" t="s">
        <v>92</v>
      </c>
      <c r="AW311" s="12" t="s">
        <v>4</v>
      </c>
      <c r="AX311" s="12" t="s">
        <v>80</v>
      </c>
      <c r="AY311" s="203" t="s">
        <v>196</v>
      </c>
    </row>
    <row r="312" spans="2:51" s="13" customFormat="1" ht="11.25">
      <c r="B312" s="219"/>
      <c r="D312" s="196" t="s">
        <v>208</v>
      </c>
      <c r="E312" s="220" t="s">
        <v>1</v>
      </c>
      <c r="F312" s="221" t="s">
        <v>354</v>
      </c>
      <c r="H312" s="222">
        <v>1</v>
      </c>
      <c r="I312" s="223"/>
      <c r="J312" s="223"/>
      <c r="M312" s="219"/>
      <c r="N312" s="224"/>
      <c r="O312" s="225"/>
      <c r="P312" s="225"/>
      <c r="Q312" s="225"/>
      <c r="R312" s="225"/>
      <c r="S312" s="225"/>
      <c r="T312" s="225"/>
      <c r="U312" s="225"/>
      <c r="V312" s="225"/>
      <c r="W312" s="225"/>
      <c r="X312" s="226"/>
      <c r="AT312" s="220" t="s">
        <v>208</v>
      </c>
      <c r="AU312" s="220" t="s">
        <v>92</v>
      </c>
      <c r="AV312" s="13" t="s">
        <v>203</v>
      </c>
      <c r="AW312" s="13" t="s">
        <v>4</v>
      </c>
      <c r="AX312" s="13" t="s">
        <v>87</v>
      </c>
      <c r="AY312" s="220" t="s">
        <v>196</v>
      </c>
    </row>
    <row r="313" spans="2:65" s="1" customFormat="1" ht="24" customHeight="1">
      <c r="B313" s="151"/>
      <c r="C313" s="210" t="s">
        <v>895</v>
      </c>
      <c r="D313" s="210" t="s">
        <v>291</v>
      </c>
      <c r="E313" s="211" t="s">
        <v>896</v>
      </c>
      <c r="F313" s="212" t="s">
        <v>897</v>
      </c>
      <c r="G313" s="213" t="s">
        <v>248</v>
      </c>
      <c r="H313" s="214">
        <v>1</v>
      </c>
      <c r="I313" s="215"/>
      <c r="J313" s="216"/>
      <c r="K313" s="214">
        <f>ROUND(P313*H313,3)</f>
        <v>0</v>
      </c>
      <c r="L313" s="212" t="s">
        <v>1</v>
      </c>
      <c r="M313" s="217"/>
      <c r="N313" s="218" t="s">
        <v>1</v>
      </c>
      <c r="O313" s="189" t="s">
        <v>44</v>
      </c>
      <c r="P313" s="190">
        <f>I313+J313</f>
        <v>0</v>
      </c>
      <c r="Q313" s="190">
        <f>ROUND(I313*H313,3)</f>
        <v>0</v>
      </c>
      <c r="R313" s="190">
        <f>ROUND(J313*H313,3)</f>
        <v>0</v>
      </c>
      <c r="S313" s="54"/>
      <c r="T313" s="191">
        <f>S313*H313</f>
        <v>0</v>
      </c>
      <c r="U313" s="191">
        <v>0.01361</v>
      </c>
      <c r="V313" s="191">
        <f>U313*H313</f>
        <v>0.01361</v>
      </c>
      <c r="W313" s="191">
        <v>0</v>
      </c>
      <c r="X313" s="192">
        <f>W313*H313</f>
        <v>0</v>
      </c>
      <c r="AR313" s="193" t="s">
        <v>294</v>
      </c>
      <c r="AT313" s="193" t="s">
        <v>291</v>
      </c>
      <c r="AU313" s="193" t="s">
        <v>92</v>
      </c>
      <c r="AY313" s="15" t="s">
        <v>196</v>
      </c>
      <c r="BE313" s="100">
        <f>IF(O313="základná",K313,0)</f>
        <v>0</v>
      </c>
      <c r="BF313" s="100">
        <f>IF(O313="znížená",K313,0)</f>
        <v>0</v>
      </c>
      <c r="BG313" s="100">
        <f>IF(O313="zákl. prenesená",K313,0)</f>
        <v>0</v>
      </c>
      <c r="BH313" s="100">
        <f>IF(O313="zníž. prenesená",K313,0)</f>
        <v>0</v>
      </c>
      <c r="BI313" s="100">
        <f>IF(O313="nulová",K313,0)</f>
        <v>0</v>
      </c>
      <c r="BJ313" s="15" t="s">
        <v>92</v>
      </c>
      <c r="BK313" s="194">
        <f>ROUND(P313*H313,3)</f>
        <v>0</v>
      </c>
      <c r="BL313" s="15" t="s">
        <v>226</v>
      </c>
      <c r="BM313" s="193" t="s">
        <v>898</v>
      </c>
    </row>
    <row r="314" spans="2:51" s="12" customFormat="1" ht="11.25">
      <c r="B314" s="195"/>
      <c r="D314" s="196" t="s">
        <v>208</v>
      </c>
      <c r="E314" s="203" t="s">
        <v>1</v>
      </c>
      <c r="F314" s="197" t="s">
        <v>899</v>
      </c>
      <c r="H314" s="198">
        <v>1</v>
      </c>
      <c r="I314" s="199"/>
      <c r="J314" s="199"/>
      <c r="M314" s="195"/>
      <c r="N314" s="200"/>
      <c r="O314" s="201"/>
      <c r="P314" s="201"/>
      <c r="Q314" s="201"/>
      <c r="R314" s="201"/>
      <c r="S314" s="201"/>
      <c r="T314" s="201"/>
      <c r="U314" s="201"/>
      <c r="V314" s="201"/>
      <c r="W314" s="201"/>
      <c r="X314" s="202"/>
      <c r="AT314" s="203" t="s">
        <v>208</v>
      </c>
      <c r="AU314" s="203" t="s">
        <v>92</v>
      </c>
      <c r="AV314" s="12" t="s">
        <v>92</v>
      </c>
      <c r="AW314" s="12" t="s">
        <v>4</v>
      </c>
      <c r="AX314" s="12" t="s">
        <v>87</v>
      </c>
      <c r="AY314" s="203" t="s">
        <v>196</v>
      </c>
    </row>
    <row r="315" spans="2:65" s="1" customFormat="1" ht="24" customHeight="1">
      <c r="B315" s="151"/>
      <c r="C315" s="182" t="s">
        <v>900</v>
      </c>
      <c r="D315" s="182" t="s">
        <v>199</v>
      </c>
      <c r="E315" s="183" t="s">
        <v>478</v>
      </c>
      <c r="F315" s="184" t="s">
        <v>479</v>
      </c>
      <c r="G315" s="185" t="s">
        <v>248</v>
      </c>
      <c r="H315" s="186">
        <v>5</v>
      </c>
      <c r="I315" s="187"/>
      <c r="J315" s="187"/>
      <c r="K315" s="186">
        <f>ROUND(P315*H315,3)</f>
        <v>0</v>
      </c>
      <c r="L315" s="184" t="s">
        <v>249</v>
      </c>
      <c r="M315" s="32"/>
      <c r="N315" s="188" t="s">
        <v>1</v>
      </c>
      <c r="O315" s="189" t="s">
        <v>44</v>
      </c>
      <c r="P315" s="190">
        <f>I315+J315</f>
        <v>0</v>
      </c>
      <c r="Q315" s="190">
        <f>ROUND(I315*H315,3)</f>
        <v>0</v>
      </c>
      <c r="R315" s="190">
        <f>ROUND(J315*H315,3)</f>
        <v>0</v>
      </c>
      <c r="S315" s="54"/>
      <c r="T315" s="191">
        <f>S315*H315</f>
        <v>0</v>
      </c>
      <c r="U315" s="191">
        <v>2E-05</v>
      </c>
      <c r="V315" s="191">
        <f>U315*H315</f>
        <v>0.0001</v>
      </c>
      <c r="W315" s="191">
        <v>0</v>
      </c>
      <c r="X315" s="192">
        <f>W315*H315</f>
        <v>0</v>
      </c>
      <c r="AR315" s="193" t="s">
        <v>226</v>
      </c>
      <c r="AT315" s="193" t="s">
        <v>199</v>
      </c>
      <c r="AU315" s="193" t="s">
        <v>92</v>
      </c>
      <c r="AY315" s="15" t="s">
        <v>196</v>
      </c>
      <c r="BE315" s="100">
        <f>IF(O315="základná",K315,0)</f>
        <v>0</v>
      </c>
      <c r="BF315" s="100">
        <f>IF(O315="znížená",K315,0)</f>
        <v>0</v>
      </c>
      <c r="BG315" s="100">
        <f>IF(O315="zákl. prenesená",K315,0)</f>
        <v>0</v>
      </c>
      <c r="BH315" s="100">
        <f>IF(O315="zníž. prenesená",K315,0)</f>
        <v>0</v>
      </c>
      <c r="BI315" s="100">
        <f>IF(O315="nulová",K315,0)</f>
        <v>0</v>
      </c>
      <c r="BJ315" s="15" t="s">
        <v>92</v>
      </c>
      <c r="BK315" s="194">
        <f>ROUND(P315*H315,3)</f>
        <v>0</v>
      </c>
      <c r="BL315" s="15" t="s">
        <v>226</v>
      </c>
      <c r="BM315" s="193" t="s">
        <v>901</v>
      </c>
    </row>
    <row r="316" spans="2:65" s="1" customFormat="1" ht="24" customHeight="1">
      <c r="B316" s="151"/>
      <c r="C316" s="210" t="s">
        <v>902</v>
      </c>
      <c r="D316" s="210" t="s">
        <v>291</v>
      </c>
      <c r="E316" s="211" t="s">
        <v>486</v>
      </c>
      <c r="F316" s="212" t="s">
        <v>487</v>
      </c>
      <c r="G316" s="213" t="s">
        <v>248</v>
      </c>
      <c r="H316" s="214">
        <v>2</v>
      </c>
      <c r="I316" s="215"/>
      <c r="J316" s="216"/>
      <c r="K316" s="214">
        <f>ROUND(P316*H316,3)</f>
        <v>0</v>
      </c>
      <c r="L316" s="212" t="s">
        <v>1</v>
      </c>
      <c r="M316" s="217"/>
      <c r="N316" s="218" t="s">
        <v>1</v>
      </c>
      <c r="O316" s="189" t="s">
        <v>44</v>
      </c>
      <c r="P316" s="190">
        <f>I316+J316</f>
        <v>0</v>
      </c>
      <c r="Q316" s="190">
        <f>ROUND(I316*H316,3)</f>
        <v>0</v>
      </c>
      <c r="R316" s="190">
        <f>ROUND(J316*H316,3)</f>
        <v>0</v>
      </c>
      <c r="S316" s="54"/>
      <c r="T316" s="191">
        <f>S316*H316</f>
        <v>0</v>
      </c>
      <c r="U316" s="191">
        <v>0.01943</v>
      </c>
      <c r="V316" s="191">
        <f>U316*H316</f>
        <v>0.03886</v>
      </c>
      <c r="W316" s="191">
        <v>0</v>
      </c>
      <c r="X316" s="192">
        <f>W316*H316</f>
        <v>0</v>
      </c>
      <c r="AR316" s="193" t="s">
        <v>294</v>
      </c>
      <c r="AT316" s="193" t="s">
        <v>291</v>
      </c>
      <c r="AU316" s="193" t="s">
        <v>92</v>
      </c>
      <c r="AY316" s="15" t="s">
        <v>196</v>
      </c>
      <c r="BE316" s="100">
        <f>IF(O316="základná",K316,0)</f>
        <v>0</v>
      </c>
      <c r="BF316" s="100">
        <f>IF(O316="znížená",K316,0)</f>
        <v>0</v>
      </c>
      <c r="BG316" s="100">
        <f>IF(O316="zákl. prenesená",K316,0)</f>
        <v>0</v>
      </c>
      <c r="BH316" s="100">
        <f>IF(O316="zníž. prenesená",K316,0)</f>
        <v>0</v>
      </c>
      <c r="BI316" s="100">
        <f>IF(O316="nulová",K316,0)</f>
        <v>0</v>
      </c>
      <c r="BJ316" s="15" t="s">
        <v>92</v>
      </c>
      <c r="BK316" s="194">
        <f>ROUND(P316*H316,3)</f>
        <v>0</v>
      </c>
      <c r="BL316" s="15" t="s">
        <v>226</v>
      </c>
      <c r="BM316" s="193" t="s">
        <v>903</v>
      </c>
    </row>
    <row r="317" spans="2:51" s="12" customFormat="1" ht="11.25">
      <c r="B317" s="195"/>
      <c r="D317" s="196" t="s">
        <v>208</v>
      </c>
      <c r="E317" s="203" t="s">
        <v>1</v>
      </c>
      <c r="F317" s="197" t="s">
        <v>868</v>
      </c>
      <c r="H317" s="198">
        <v>2</v>
      </c>
      <c r="I317" s="199"/>
      <c r="J317" s="199"/>
      <c r="M317" s="195"/>
      <c r="N317" s="200"/>
      <c r="O317" s="201"/>
      <c r="P317" s="201"/>
      <c r="Q317" s="201"/>
      <c r="R317" s="201"/>
      <c r="S317" s="201"/>
      <c r="T317" s="201"/>
      <c r="U317" s="201"/>
      <c r="V317" s="201"/>
      <c r="W317" s="201"/>
      <c r="X317" s="202"/>
      <c r="AT317" s="203" t="s">
        <v>208</v>
      </c>
      <c r="AU317" s="203" t="s">
        <v>92</v>
      </c>
      <c r="AV317" s="12" t="s">
        <v>92</v>
      </c>
      <c r="AW317" s="12" t="s">
        <v>4</v>
      </c>
      <c r="AX317" s="12" t="s">
        <v>87</v>
      </c>
      <c r="AY317" s="203" t="s">
        <v>196</v>
      </c>
    </row>
    <row r="318" spans="2:65" s="1" customFormat="1" ht="24" customHeight="1">
      <c r="B318" s="151"/>
      <c r="C318" s="210" t="s">
        <v>904</v>
      </c>
      <c r="D318" s="210" t="s">
        <v>291</v>
      </c>
      <c r="E318" s="211" t="s">
        <v>490</v>
      </c>
      <c r="F318" s="212" t="s">
        <v>491</v>
      </c>
      <c r="G318" s="213" t="s">
        <v>248</v>
      </c>
      <c r="H318" s="214">
        <v>1</v>
      </c>
      <c r="I318" s="215"/>
      <c r="J318" s="216"/>
      <c r="K318" s="214">
        <f>ROUND(P318*H318,3)</f>
        <v>0</v>
      </c>
      <c r="L318" s="212" t="s">
        <v>1</v>
      </c>
      <c r="M318" s="217"/>
      <c r="N318" s="218" t="s">
        <v>1</v>
      </c>
      <c r="O318" s="189" t="s">
        <v>44</v>
      </c>
      <c r="P318" s="190">
        <f>I318+J318</f>
        <v>0</v>
      </c>
      <c r="Q318" s="190">
        <f>ROUND(I318*H318,3)</f>
        <v>0</v>
      </c>
      <c r="R318" s="190">
        <f>ROUND(J318*H318,3)</f>
        <v>0</v>
      </c>
      <c r="S318" s="54"/>
      <c r="T318" s="191">
        <f>S318*H318</f>
        <v>0</v>
      </c>
      <c r="U318" s="191">
        <v>0.02177</v>
      </c>
      <c r="V318" s="191">
        <f>U318*H318</f>
        <v>0.02177</v>
      </c>
      <c r="W318" s="191">
        <v>0</v>
      </c>
      <c r="X318" s="192">
        <f>W318*H318</f>
        <v>0</v>
      </c>
      <c r="AR318" s="193" t="s">
        <v>294</v>
      </c>
      <c r="AT318" s="193" t="s">
        <v>291</v>
      </c>
      <c r="AU318" s="193" t="s">
        <v>92</v>
      </c>
      <c r="AY318" s="15" t="s">
        <v>196</v>
      </c>
      <c r="BE318" s="100">
        <f>IF(O318="základná",K318,0)</f>
        <v>0</v>
      </c>
      <c r="BF318" s="100">
        <f>IF(O318="znížená",K318,0)</f>
        <v>0</v>
      </c>
      <c r="BG318" s="100">
        <f>IF(O318="zákl. prenesená",K318,0)</f>
        <v>0</v>
      </c>
      <c r="BH318" s="100">
        <f>IF(O318="zníž. prenesená",K318,0)</f>
        <v>0</v>
      </c>
      <c r="BI318" s="100">
        <f>IF(O318="nulová",K318,0)</f>
        <v>0</v>
      </c>
      <c r="BJ318" s="15" t="s">
        <v>92</v>
      </c>
      <c r="BK318" s="194">
        <f>ROUND(P318*H318,3)</f>
        <v>0</v>
      </c>
      <c r="BL318" s="15" t="s">
        <v>226</v>
      </c>
      <c r="BM318" s="193" t="s">
        <v>905</v>
      </c>
    </row>
    <row r="319" spans="2:51" s="12" customFormat="1" ht="11.25">
      <c r="B319" s="195"/>
      <c r="D319" s="196" t="s">
        <v>208</v>
      </c>
      <c r="E319" s="203" t="s">
        <v>1</v>
      </c>
      <c r="F319" s="197" t="s">
        <v>878</v>
      </c>
      <c r="H319" s="198">
        <v>1</v>
      </c>
      <c r="I319" s="199"/>
      <c r="J319" s="199"/>
      <c r="M319" s="195"/>
      <c r="N319" s="200"/>
      <c r="O319" s="201"/>
      <c r="P319" s="201"/>
      <c r="Q319" s="201"/>
      <c r="R319" s="201"/>
      <c r="S319" s="201"/>
      <c r="T319" s="201"/>
      <c r="U319" s="201"/>
      <c r="V319" s="201"/>
      <c r="W319" s="201"/>
      <c r="X319" s="202"/>
      <c r="AT319" s="203" t="s">
        <v>208</v>
      </c>
      <c r="AU319" s="203" t="s">
        <v>92</v>
      </c>
      <c r="AV319" s="12" t="s">
        <v>92</v>
      </c>
      <c r="AW319" s="12" t="s">
        <v>4</v>
      </c>
      <c r="AX319" s="12" t="s">
        <v>87</v>
      </c>
      <c r="AY319" s="203" t="s">
        <v>196</v>
      </c>
    </row>
    <row r="320" spans="2:65" s="1" customFormat="1" ht="24" customHeight="1">
      <c r="B320" s="151"/>
      <c r="C320" s="210" t="s">
        <v>906</v>
      </c>
      <c r="D320" s="210" t="s">
        <v>291</v>
      </c>
      <c r="E320" s="211" t="s">
        <v>907</v>
      </c>
      <c r="F320" s="212" t="s">
        <v>908</v>
      </c>
      <c r="G320" s="213" t="s">
        <v>248</v>
      </c>
      <c r="H320" s="214">
        <v>2</v>
      </c>
      <c r="I320" s="215"/>
      <c r="J320" s="216"/>
      <c r="K320" s="214">
        <f>ROUND(P320*H320,3)</f>
        <v>0</v>
      </c>
      <c r="L320" s="212" t="s">
        <v>1</v>
      </c>
      <c r="M320" s="217"/>
      <c r="N320" s="218" t="s">
        <v>1</v>
      </c>
      <c r="O320" s="189" t="s">
        <v>44</v>
      </c>
      <c r="P320" s="190">
        <f>I320+J320</f>
        <v>0</v>
      </c>
      <c r="Q320" s="190">
        <f>ROUND(I320*H320,3)</f>
        <v>0</v>
      </c>
      <c r="R320" s="190">
        <f>ROUND(J320*H320,3)</f>
        <v>0</v>
      </c>
      <c r="S320" s="54"/>
      <c r="T320" s="191">
        <f>S320*H320</f>
        <v>0</v>
      </c>
      <c r="U320" s="191">
        <v>0.02177</v>
      </c>
      <c r="V320" s="191">
        <f>U320*H320</f>
        <v>0.04354</v>
      </c>
      <c r="W320" s="191">
        <v>0</v>
      </c>
      <c r="X320" s="192">
        <f>W320*H320</f>
        <v>0</v>
      </c>
      <c r="AR320" s="193" t="s">
        <v>294</v>
      </c>
      <c r="AT320" s="193" t="s">
        <v>291</v>
      </c>
      <c r="AU320" s="193" t="s">
        <v>92</v>
      </c>
      <c r="AY320" s="15" t="s">
        <v>196</v>
      </c>
      <c r="BE320" s="100">
        <f>IF(O320="základná",K320,0)</f>
        <v>0</v>
      </c>
      <c r="BF320" s="100">
        <f>IF(O320="znížená",K320,0)</f>
        <v>0</v>
      </c>
      <c r="BG320" s="100">
        <f>IF(O320="zákl. prenesená",K320,0)</f>
        <v>0</v>
      </c>
      <c r="BH320" s="100">
        <f>IF(O320="zníž. prenesená",K320,0)</f>
        <v>0</v>
      </c>
      <c r="BI320" s="100">
        <f>IF(O320="nulová",K320,0)</f>
        <v>0</v>
      </c>
      <c r="BJ320" s="15" t="s">
        <v>92</v>
      </c>
      <c r="BK320" s="194">
        <f>ROUND(P320*H320,3)</f>
        <v>0</v>
      </c>
      <c r="BL320" s="15" t="s">
        <v>226</v>
      </c>
      <c r="BM320" s="193" t="s">
        <v>909</v>
      </c>
    </row>
    <row r="321" spans="2:51" s="12" customFormat="1" ht="11.25">
      <c r="B321" s="195"/>
      <c r="D321" s="196" t="s">
        <v>208</v>
      </c>
      <c r="E321" s="203" t="s">
        <v>1</v>
      </c>
      <c r="F321" s="197" t="s">
        <v>877</v>
      </c>
      <c r="H321" s="198">
        <v>0</v>
      </c>
      <c r="I321" s="199"/>
      <c r="J321" s="199"/>
      <c r="M321" s="195"/>
      <c r="N321" s="200"/>
      <c r="O321" s="201"/>
      <c r="P321" s="201"/>
      <c r="Q321" s="201"/>
      <c r="R321" s="201"/>
      <c r="S321" s="201"/>
      <c r="T321" s="201"/>
      <c r="U321" s="201"/>
      <c r="V321" s="201"/>
      <c r="W321" s="201"/>
      <c r="X321" s="202"/>
      <c r="AT321" s="203" t="s">
        <v>208</v>
      </c>
      <c r="AU321" s="203" t="s">
        <v>92</v>
      </c>
      <c r="AV321" s="12" t="s">
        <v>92</v>
      </c>
      <c r="AW321" s="12" t="s">
        <v>4</v>
      </c>
      <c r="AX321" s="12" t="s">
        <v>80</v>
      </c>
      <c r="AY321" s="203" t="s">
        <v>196</v>
      </c>
    </row>
    <row r="322" spans="2:51" s="12" customFormat="1" ht="11.25">
      <c r="B322" s="195"/>
      <c r="D322" s="196" t="s">
        <v>208</v>
      </c>
      <c r="E322" s="203" t="s">
        <v>1</v>
      </c>
      <c r="F322" s="197" t="s">
        <v>878</v>
      </c>
      <c r="H322" s="198">
        <v>1</v>
      </c>
      <c r="I322" s="199"/>
      <c r="J322" s="199"/>
      <c r="M322" s="195"/>
      <c r="N322" s="200"/>
      <c r="O322" s="201"/>
      <c r="P322" s="201"/>
      <c r="Q322" s="201"/>
      <c r="R322" s="201"/>
      <c r="S322" s="201"/>
      <c r="T322" s="201"/>
      <c r="U322" s="201"/>
      <c r="V322" s="201"/>
      <c r="W322" s="201"/>
      <c r="X322" s="202"/>
      <c r="AT322" s="203" t="s">
        <v>208</v>
      </c>
      <c r="AU322" s="203" t="s">
        <v>92</v>
      </c>
      <c r="AV322" s="12" t="s">
        <v>92</v>
      </c>
      <c r="AW322" s="12" t="s">
        <v>4</v>
      </c>
      <c r="AX322" s="12" t="s">
        <v>80</v>
      </c>
      <c r="AY322" s="203" t="s">
        <v>196</v>
      </c>
    </row>
    <row r="323" spans="2:51" s="12" customFormat="1" ht="11.25">
      <c r="B323" s="195"/>
      <c r="D323" s="196" t="s">
        <v>208</v>
      </c>
      <c r="E323" s="203" t="s">
        <v>1</v>
      </c>
      <c r="F323" s="197" t="s">
        <v>879</v>
      </c>
      <c r="H323" s="198">
        <v>0</v>
      </c>
      <c r="I323" s="199"/>
      <c r="J323" s="199"/>
      <c r="M323" s="195"/>
      <c r="N323" s="200"/>
      <c r="O323" s="201"/>
      <c r="P323" s="201"/>
      <c r="Q323" s="201"/>
      <c r="R323" s="201"/>
      <c r="S323" s="201"/>
      <c r="T323" s="201"/>
      <c r="U323" s="201"/>
      <c r="V323" s="201"/>
      <c r="W323" s="201"/>
      <c r="X323" s="202"/>
      <c r="AT323" s="203" t="s">
        <v>208</v>
      </c>
      <c r="AU323" s="203" t="s">
        <v>92</v>
      </c>
      <c r="AV323" s="12" t="s">
        <v>92</v>
      </c>
      <c r="AW323" s="12" t="s">
        <v>4</v>
      </c>
      <c r="AX323" s="12" t="s">
        <v>80</v>
      </c>
      <c r="AY323" s="203" t="s">
        <v>196</v>
      </c>
    </row>
    <row r="324" spans="2:51" s="12" customFormat="1" ht="11.25">
      <c r="B324" s="195"/>
      <c r="D324" s="196" t="s">
        <v>208</v>
      </c>
      <c r="E324" s="203" t="s">
        <v>1</v>
      </c>
      <c r="F324" s="197" t="s">
        <v>880</v>
      </c>
      <c r="H324" s="198">
        <v>0</v>
      </c>
      <c r="I324" s="199"/>
      <c r="J324" s="199"/>
      <c r="M324" s="195"/>
      <c r="N324" s="200"/>
      <c r="O324" s="201"/>
      <c r="P324" s="201"/>
      <c r="Q324" s="201"/>
      <c r="R324" s="201"/>
      <c r="S324" s="201"/>
      <c r="T324" s="201"/>
      <c r="U324" s="201"/>
      <c r="V324" s="201"/>
      <c r="W324" s="201"/>
      <c r="X324" s="202"/>
      <c r="AT324" s="203" t="s">
        <v>208</v>
      </c>
      <c r="AU324" s="203" t="s">
        <v>92</v>
      </c>
      <c r="AV324" s="12" t="s">
        <v>92</v>
      </c>
      <c r="AW324" s="12" t="s">
        <v>4</v>
      </c>
      <c r="AX324" s="12" t="s">
        <v>80</v>
      </c>
      <c r="AY324" s="203" t="s">
        <v>196</v>
      </c>
    </row>
    <row r="325" spans="2:51" s="12" customFormat="1" ht="11.25">
      <c r="B325" s="195"/>
      <c r="D325" s="196" t="s">
        <v>208</v>
      </c>
      <c r="E325" s="203" t="s">
        <v>1</v>
      </c>
      <c r="F325" s="197" t="s">
        <v>881</v>
      </c>
      <c r="H325" s="198">
        <v>0</v>
      </c>
      <c r="I325" s="199"/>
      <c r="J325" s="199"/>
      <c r="M325" s="195"/>
      <c r="N325" s="200"/>
      <c r="O325" s="201"/>
      <c r="P325" s="201"/>
      <c r="Q325" s="201"/>
      <c r="R325" s="201"/>
      <c r="S325" s="201"/>
      <c r="T325" s="201"/>
      <c r="U325" s="201"/>
      <c r="V325" s="201"/>
      <c r="W325" s="201"/>
      <c r="X325" s="202"/>
      <c r="AT325" s="203" t="s">
        <v>208</v>
      </c>
      <c r="AU325" s="203" t="s">
        <v>92</v>
      </c>
      <c r="AV325" s="12" t="s">
        <v>92</v>
      </c>
      <c r="AW325" s="12" t="s">
        <v>4</v>
      </c>
      <c r="AX325" s="12" t="s">
        <v>80</v>
      </c>
      <c r="AY325" s="203" t="s">
        <v>196</v>
      </c>
    </row>
    <row r="326" spans="2:51" s="12" customFormat="1" ht="11.25">
      <c r="B326" s="195"/>
      <c r="D326" s="196" t="s">
        <v>208</v>
      </c>
      <c r="E326" s="203" t="s">
        <v>1</v>
      </c>
      <c r="F326" s="197" t="s">
        <v>882</v>
      </c>
      <c r="H326" s="198">
        <v>0</v>
      </c>
      <c r="I326" s="199"/>
      <c r="J326" s="199"/>
      <c r="M326" s="195"/>
      <c r="N326" s="200"/>
      <c r="O326" s="201"/>
      <c r="P326" s="201"/>
      <c r="Q326" s="201"/>
      <c r="R326" s="201"/>
      <c r="S326" s="201"/>
      <c r="T326" s="201"/>
      <c r="U326" s="201"/>
      <c r="V326" s="201"/>
      <c r="W326" s="201"/>
      <c r="X326" s="202"/>
      <c r="AT326" s="203" t="s">
        <v>208</v>
      </c>
      <c r="AU326" s="203" t="s">
        <v>92</v>
      </c>
      <c r="AV326" s="12" t="s">
        <v>92</v>
      </c>
      <c r="AW326" s="12" t="s">
        <v>4</v>
      </c>
      <c r="AX326" s="12" t="s">
        <v>80</v>
      </c>
      <c r="AY326" s="203" t="s">
        <v>196</v>
      </c>
    </row>
    <row r="327" spans="2:51" s="12" customFormat="1" ht="11.25">
      <c r="B327" s="195"/>
      <c r="D327" s="196" t="s">
        <v>208</v>
      </c>
      <c r="E327" s="203" t="s">
        <v>1</v>
      </c>
      <c r="F327" s="197" t="s">
        <v>899</v>
      </c>
      <c r="H327" s="198">
        <v>1</v>
      </c>
      <c r="I327" s="199"/>
      <c r="J327" s="199"/>
      <c r="M327" s="195"/>
      <c r="N327" s="200"/>
      <c r="O327" s="201"/>
      <c r="P327" s="201"/>
      <c r="Q327" s="201"/>
      <c r="R327" s="201"/>
      <c r="S327" s="201"/>
      <c r="T327" s="201"/>
      <c r="U327" s="201"/>
      <c r="V327" s="201"/>
      <c r="W327" s="201"/>
      <c r="X327" s="202"/>
      <c r="AT327" s="203" t="s">
        <v>208</v>
      </c>
      <c r="AU327" s="203" t="s">
        <v>92</v>
      </c>
      <c r="AV327" s="12" t="s">
        <v>92</v>
      </c>
      <c r="AW327" s="12" t="s">
        <v>4</v>
      </c>
      <c r="AX327" s="12" t="s">
        <v>80</v>
      </c>
      <c r="AY327" s="203" t="s">
        <v>196</v>
      </c>
    </row>
    <row r="328" spans="2:51" s="13" customFormat="1" ht="11.25">
      <c r="B328" s="219"/>
      <c r="D328" s="196" t="s">
        <v>208</v>
      </c>
      <c r="E328" s="220" t="s">
        <v>1</v>
      </c>
      <c r="F328" s="221" t="s">
        <v>354</v>
      </c>
      <c r="H328" s="222">
        <v>2</v>
      </c>
      <c r="I328" s="223"/>
      <c r="J328" s="223"/>
      <c r="M328" s="219"/>
      <c r="N328" s="224"/>
      <c r="O328" s="225"/>
      <c r="P328" s="225"/>
      <c r="Q328" s="225"/>
      <c r="R328" s="225"/>
      <c r="S328" s="225"/>
      <c r="T328" s="225"/>
      <c r="U328" s="225"/>
      <c r="V328" s="225"/>
      <c r="W328" s="225"/>
      <c r="X328" s="226"/>
      <c r="AT328" s="220" t="s">
        <v>208</v>
      </c>
      <c r="AU328" s="220" t="s">
        <v>92</v>
      </c>
      <c r="AV328" s="13" t="s">
        <v>203</v>
      </c>
      <c r="AW328" s="13" t="s">
        <v>4</v>
      </c>
      <c r="AX328" s="13" t="s">
        <v>87</v>
      </c>
      <c r="AY328" s="220" t="s">
        <v>196</v>
      </c>
    </row>
    <row r="329" spans="2:65" s="1" customFormat="1" ht="24" customHeight="1">
      <c r="B329" s="151"/>
      <c r="C329" s="182" t="s">
        <v>910</v>
      </c>
      <c r="D329" s="182" t="s">
        <v>199</v>
      </c>
      <c r="E329" s="183" t="s">
        <v>494</v>
      </c>
      <c r="F329" s="184" t="s">
        <v>495</v>
      </c>
      <c r="G329" s="185" t="s">
        <v>248</v>
      </c>
      <c r="H329" s="186">
        <v>83</v>
      </c>
      <c r="I329" s="187"/>
      <c r="J329" s="187"/>
      <c r="K329" s="186">
        <f>ROUND(P329*H329,3)</f>
        <v>0</v>
      </c>
      <c r="L329" s="184" t="s">
        <v>249</v>
      </c>
      <c r="M329" s="32"/>
      <c r="N329" s="188" t="s">
        <v>1</v>
      </c>
      <c r="O329" s="189" t="s">
        <v>44</v>
      </c>
      <c r="P329" s="190">
        <f>I329+J329</f>
        <v>0</v>
      </c>
      <c r="Q329" s="190">
        <f>ROUND(I329*H329,3)</f>
        <v>0</v>
      </c>
      <c r="R329" s="190">
        <f>ROUND(J329*H329,3)</f>
        <v>0</v>
      </c>
      <c r="S329" s="54"/>
      <c r="T329" s="191">
        <f>S329*H329</f>
        <v>0</v>
      </c>
      <c r="U329" s="191">
        <v>2E-05</v>
      </c>
      <c r="V329" s="191">
        <f>U329*H329</f>
        <v>0.0016600000000000002</v>
      </c>
      <c r="W329" s="191">
        <v>0</v>
      </c>
      <c r="X329" s="192">
        <f>W329*H329</f>
        <v>0</v>
      </c>
      <c r="AR329" s="193" t="s">
        <v>226</v>
      </c>
      <c r="AT329" s="193" t="s">
        <v>199</v>
      </c>
      <c r="AU329" s="193" t="s">
        <v>92</v>
      </c>
      <c r="AY329" s="15" t="s">
        <v>196</v>
      </c>
      <c r="BE329" s="100">
        <f>IF(O329="základná",K329,0)</f>
        <v>0</v>
      </c>
      <c r="BF329" s="100">
        <f>IF(O329="znížená",K329,0)</f>
        <v>0</v>
      </c>
      <c r="BG329" s="100">
        <f>IF(O329="zákl. prenesená",K329,0)</f>
        <v>0</v>
      </c>
      <c r="BH329" s="100">
        <f>IF(O329="zníž. prenesená",K329,0)</f>
        <v>0</v>
      </c>
      <c r="BI329" s="100">
        <f>IF(O329="nulová",K329,0)</f>
        <v>0</v>
      </c>
      <c r="BJ329" s="15" t="s">
        <v>92</v>
      </c>
      <c r="BK329" s="194">
        <f>ROUND(P329*H329,3)</f>
        <v>0</v>
      </c>
      <c r="BL329" s="15" t="s">
        <v>226</v>
      </c>
      <c r="BM329" s="193" t="s">
        <v>911</v>
      </c>
    </row>
    <row r="330" spans="2:65" s="1" customFormat="1" ht="24" customHeight="1">
      <c r="B330" s="151"/>
      <c r="C330" s="210" t="s">
        <v>912</v>
      </c>
      <c r="D330" s="210" t="s">
        <v>291</v>
      </c>
      <c r="E330" s="211" t="s">
        <v>498</v>
      </c>
      <c r="F330" s="212" t="s">
        <v>499</v>
      </c>
      <c r="G330" s="213" t="s">
        <v>248</v>
      </c>
      <c r="H330" s="214">
        <v>2</v>
      </c>
      <c r="I330" s="215"/>
      <c r="J330" s="216"/>
      <c r="K330" s="214">
        <f>ROUND(P330*H330,3)</f>
        <v>0</v>
      </c>
      <c r="L330" s="212" t="s">
        <v>1</v>
      </c>
      <c r="M330" s="217"/>
      <c r="N330" s="218" t="s">
        <v>1</v>
      </c>
      <c r="O330" s="189" t="s">
        <v>44</v>
      </c>
      <c r="P330" s="190">
        <f>I330+J330</f>
        <v>0</v>
      </c>
      <c r="Q330" s="190">
        <f>ROUND(I330*H330,3)</f>
        <v>0</v>
      </c>
      <c r="R330" s="190">
        <f>ROUND(J330*H330,3)</f>
        <v>0</v>
      </c>
      <c r="S330" s="54"/>
      <c r="T330" s="191">
        <f>S330*H330</f>
        <v>0</v>
      </c>
      <c r="U330" s="191">
        <v>0.02429</v>
      </c>
      <c r="V330" s="191">
        <f>U330*H330</f>
        <v>0.04858</v>
      </c>
      <c r="W330" s="191">
        <v>0</v>
      </c>
      <c r="X330" s="192">
        <f>W330*H330</f>
        <v>0</v>
      </c>
      <c r="AR330" s="193" t="s">
        <v>294</v>
      </c>
      <c r="AT330" s="193" t="s">
        <v>291</v>
      </c>
      <c r="AU330" s="193" t="s">
        <v>92</v>
      </c>
      <c r="AY330" s="15" t="s">
        <v>196</v>
      </c>
      <c r="BE330" s="100">
        <f>IF(O330="základná",K330,0)</f>
        <v>0</v>
      </c>
      <c r="BF330" s="100">
        <f>IF(O330="znížená",K330,0)</f>
        <v>0</v>
      </c>
      <c r="BG330" s="100">
        <f>IF(O330="zákl. prenesená",K330,0)</f>
        <v>0</v>
      </c>
      <c r="BH330" s="100">
        <f>IF(O330="zníž. prenesená",K330,0)</f>
        <v>0</v>
      </c>
      <c r="BI330" s="100">
        <f>IF(O330="nulová",K330,0)</f>
        <v>0</v>
      </c>
      <c r="BJ330" s="15" t="s">
        <v>92</v>
      </c>
      <c r="BK330" s="194">
        <f>ROUND(P330*H330,3)</f>
        <v>0</v>
      </c>
      <c r="BL330" s="15" t="s">
        <v>226</v>
      </c>
      <c r="BM330" s="193" t="s">
        <v>913</v>
      </c>
    </row>
    <row r="331" spans="2:51" s="12" customFormat="1" ht="11.25">
      <c r="B331" s="195"/>
      <c r="D331" s="196" t="s">
        <v>208</v>
      </c>
      <c r="E331" s="203" t="s">
        <v>1</v>
      </c>
      <c r="F331" s="197" t="s">
        <v>914</v>
      </c>
      <c r="H331" s="198">
        <v>2</v>
      </c>
      <c r="I331" s="199"/>
      <c r="J331" s="199"/>
      <c r="M331" s="195"/>
      <c r="N331" s="200"/>
      <c r="O331" s="201"/>
      <c r="P331" s="201"/>
      <c r="Q331" s="201"/>
      <c r="R331" s="201"/>
      <c r="S331" s="201"/>
      <c r="T331" s="201"/>
      <c r="U331" s="201"/>
      <c r="V331" s="201"/>
      <c r="W331" s="201"/>
      <c r="X331" s="202"/>
      <c r="AT331" s="203" t="s">
        <v>208</v>
      </c>
      <c r="AU331" s="203" t="s">
        <v>92</v>
      </c>
      <c r="AV331" s="12" t="s">
        <v>92</v>
      </c>
      <c r="AW331" s="12" t="s">
        <v>4</v>
      </c>
      <c r="AX331" s="12" t="s">
        <v>87</v>
      </c>
      <c r="AY331" s="203" t="s">
        <v>196</v>
      </c>
    </row>
    <row r="332" spans="2:65" s="1" customFormat="1" ht="24" customHeight="1">
      <c r="B332" s="151"/>
      <c r="C332" s="210" t="s">
        <v>915</v>
      </c>
      <c r="D332" s="210" t="s">
        <v>291</v>
      </c>
      <c r="E332" s="211" t="s">
        <v>916</v>
      </c>
      <c r="F332" s="212" t="s">
        <v>917</v>
      </c>
      <c r="G332" s="213" t="s">
        <v>248</v>
      </c>
      <c r="H332" s="214">
        <v>1</v>
      </c>
      <c r="I332" s="215"/>
      <c r="J332" s="216"/>
      <c r="K332" s="214">
        <f>ROUND(P332*H332,3)</f>
        <v>0</v>
      </c>
      <c r="L332" s="212" t="s">
        <v>1</v>
      </c>
      <c r="M332" s="217"/>
      <c r="N332" s="218" t="s">
        <v>1</v>
      </c>
      <c r="O332" s="189" t="s">
        <v>44</v>
      </c>
      <c r="P332" s="190">
        <f>I332+J332</f>
        <v>0</v>
      </c>
      <c r="Q332" s="190">
        <f>ROUND(I332*H332,3)</f>
        <v>0</v>
      </c>
      <c r="R332" s="190">
        <f>ROUND(J332*H332,3)</f>
        <v>0</v>
      </c>
      <c r="S332" s="54"/>
      <c r="T332" s="191">
        <f>S332*H332</f>
        <v>0</v>
      </c>
      <c r="U332" s="191">
        <v>0.02915</v>
      </c>
      <c r="V332" s="191">
        <f>U332*H332</f>
        <v>0.02915</v>
      </c>
      <c r="W332" s="191">
        <v>0</v>
      </c>
      <c r="X332" s="192">
        <f>W332*H332</f>
        <v>0</v>
      </c>
      <c r="AR332" s="193" t="s">
        <v>294</v>
      </c>
      <c r="AT332" s="193" t="s">
        <v>291</v>
      </c>
      <c r="AU332" s="193" t="s">
        <v>92</v>
      </c>
      <c r="AY332" s="15" t="s">
        <v>196</v>
      </c>
      <c r="BE332" s="100">
        <f>IF(O332="základná",K332,0)</f>
        <v>0</v>
      </c>
      <c r="BF332" s="100">
        <f>IF(O332="znížená",K332,0)</f>
        <v>0</v>
      </c>
      <c r="BG332" s="100">
        <f>IF(O332="zákl. prenesená",K332,0)</f>
        <v>0</v>
      </c>
      <c r="BH332" s="100">
        <f>IF(O332="zníž. prenesená",K332,0)</f>
        <v>0</v>
      </c>
      <c r="BI332" s="100">
        <f>IF(O332="nulová",K332,0)</f>
        <v>0</v>
      </c>
      <c r="BJ332" s="15" t="s">
        <v>92</v>
      </c>
      <c r="BK332" s="194">
        <f>ROUND(P332*H332,3)</f>
        <v>0</v>
      </c>
      <c r="BL332" s="15" t="s">
        <v>226</v>
      </c>
      <c r="BM332" s="193" t="s">
        <v>918</v>
      </c>
    </row>
    <row r="333" spans="2:51" s="12" customFormat="1" ht="11.25">
      <c r="B333" s="195"/>
      <c r="D333" s="196" t="s">
        <v>208</v>
      </c>
      <c r="E333" s="203" t="s">
        <v>1</v>
      </c>
      <c r="F333" s="197" t="s">
        <v>919</v>
      </c>
      <c r="H333" s="198">
        <v>1</v>
      </c>
      <c r="I333" s="199"/>
      <c r="J333" s="199"/>
      <c r="M333" s="195"/>
      <c r="N333" s="200"/>
      <c r="O333" s="201"/>
      <c r="P333" s="201"/>
      <c r="Q333" s="201"/>
      <c r="R333" s="201"/>
      <c r="S333" s="201"/>
      <c r="T333" s="201"/>
      <c r="U333" s="201"/>
      <c r="V333" s="201"/>
      <c r="W333" s="201"/>
      <c r="X333" s="202"/>
      <c r="AT333" s="203" t="s">
        <v>208</v>
      </c>
      <c r="AU333" s="203" t="s">
        <v>92</v>
      </c>
      <c r="AV333" s="12" t="s">
        <v>92</v>
      </c>
      <c r="AW333" s="12" t="s">
        <v>4</v>
      </c>
      <c r="AX333" s="12" t="s">
        <v>87</v>
      </c>
      <c r="AY333" s="203" t="s">
        <v>196</v>
      </c>
    </row>
    <row r="334" spans="2:65" s="1" customFormat="1" ht="24" customHeight="1">
      <c r="B334" s="151"/>
      <c r="C334" s="210" t="s">
        <v>920</v>
      </c>
      <c r="D334" s="210" t="s">
        <v>291</v>
      </c>
      <c r="E334" s="211" t="s">
        <v>503</v>
      </c>
      <c r="F334" s="212" t="s">
        <v>504</v>
      </c>
      <c r="G334" s="213" t="s">
        <v>248</v>
      </c>
      <c r="H334" s="214">
        <v>7</v>
      </c>
      <c r="I334" s="215"/>
      <c r="J334" s="216"/>
      <c r="K334" s="214">
        <f>ROUND(P334*H334,3)</f>
        <v>0</v>
      </c>
      <c r="L334" s="212" t="s">
        <v>1</v>
      </c>
      <c r="M334" s="217"/>
      <c r="N334" s="218" t="s">
        <v>1</v>
      </c>
      <c r="O334" s="189" t="s">
        <v>44</v>
      </c>
      <c r="P334" s="190">
        <f>I334+J334</f>
        <v>0</v>
      </c>
      <c r="Q334" s="190">
        <f>ROUND(I334*H334,3)</f>
        <v>0</v>
      </c>
      <c r="R334" s="190">
        <f>ROUND(J334*H334,3)</f>
        <v>0</v>
      </c>
      <c r="S334" s="54"/>
      <c r="T334" s="191">
        <f>S334*H334</f>
        <v>0</v>
      </c>
      <c r="U334" s="191">
        <v>0.02722</v>
      </c>
      <c r="V334" s="191">
        <f>U334*H334</f>
        <v>0.19054000000000001</v>
      </c>
      <c r="W334" s="191">
        <v>0</v>
      </c>
      <c r="X334" s="192">
        <f>W334*H334</f>
        <v>0</v>
      </c>
      <c r="AR334" s="193" t="s">
        <v>294</v>
      </c>
      <c r="AT334" s="193" t="s">
        <v>291</v>
      </c>
      <c r="AU334" s="193" t="s">
        <v>92</v>
      </c>
      <c r="AY334" s="15" t="s">
        <v>196</v>
      </c>
      <c r="BE334" s="100">
        <f>IF(O334="základná",K334,0)</f>
        <v>0</v>
      </c>
      <c r="BF334" s="100">
        <f>IF(O334="znížená",K334,0)</f>
        <v>0</v>
      </c>
      <c r="BG334" s="100">
        <f>IF(O334="zákl. prenesená",K334,0)</f>
        <v>0</v>
      </c>
      <c r="BH334" s="100">
        <f>IF(O334="zníž. prenesená",K334,0)</f>
        <v>0</v>
      </c>
      <c r="BI334" s="100">
        <f>IF(O334="nulová",K334,0)</f>
        <v>0</v>
      </c>
      <c r="BJ334" s="15" t="s">
        <v>92</v>
      </c>
      <c r="BK334" s="194">
        <f>ROUND(P334*H334,3)</f>
        <v>0</v>
      </c>
      <c r="BL334" s="15" t="s">
        <v>226</v>
      </c>
      <c r="BM334" s="193" t="s">
        <v>921</v>
      </c>
    </row>
    <row r="335" spans="2:51" s="12" customFormat="1" ht="11.25">
      <c r="B335" s="195"/>
      <c r="D335" s="196" t="s">
        <v>208</v>
      </c>
      <c r="E335" s="203" t="s">
        <v>1</v>
      </c>
      <c r="F335" s="197" t="s">
        <v>889</v>
      </c>
      <c r="H335" s="198">
        <v>1</v>
      </c>
      <c r="I335" s="199"/>
      <c r="J335" s="199"/>
      <c r="M335" s="195"/>
      <c r="N335" s="200"/>
      <c r="O335" s="201"/>
      <c r="P335" s="201"/>
      <c r="Q335" s="201"/>
      <c r="R335" s="201"/>
      <c r="S335" s="201"/>
      <c r="T335" s="201"/>
      <c r="U335" s="201"/>
      <c r="V335" s="201"/>
      <c r="W335" s="201"/>
      <c r="X335" s="202"/>
      <c r="AT335" s="203" t="s">
        <v>208</v>
      </c>
      <c r="AU335" s="203" t="s">
        <v>92</v>
      </c>
      <c r="AV335" s="12" t="s">
        <v>92</v>
      </c>
      <c r="AW335" s="12" t="s">
        <v>4</v>
      </c>
      <c r="AX335" s="12" t="s">
        <v>80</v>
      </c>
      <c r="AY335" s="203" t="s">
        <v>196</v>
      </c>
    </row>
    <row r="336" spans="2:51" s="12" customFormat="1" ht="11.25">
      <c r="B336" s="195"/>
      <c r="D336" s="196" t="s">
        <v>208</v>
      </c>
      <c r="E336" s="203" t="s">
        <v>1</v>
      </c>
      <c r="F336" s="197" t="s">
        <v>922</v>
      </c>
      <c r="H336" s="198">
        <v>4</v>
      </c>
      <c r="I336" s="199"/>
      <c r="J336" s="199"/>
      <c r="M336" s="195"/>
      <c r="N336" s="200"/>
      <c r="O336" s="201"/>
      <c r="P336" s="201"/>
      <c r="Q336" s="201"/>
      <c r="R336" s="201"/>
      <c r="S336" s="201"/>
      <c r="T336" s="201"/>
      <c r="U336" s="201"/>
      <c r="V336" s="201"/>
      <c r="W336" s="201"/>
      <c r="X336" s="202"/>
      <c r="AT336" s="203" t="s">
        <v>208</v>
      </c>
      <c r="AU336" s="203" t="s">
        <v>92</v>
      </c>
      <c r="AV336" s="12" t="s">
        <v>92</v>
      </c>
      <c r="AW336" s="12" t="s">
        <v>4</v>
      </c>
      <c r="AX336" s="12" t="s">
        <v>80</v>
      </c>
      <c r="AY336" s="203" t="s">
        <v>196</v>
      </c>
    </row>
    <row r="337" spans="2:51" s="12" customFormat="1" ht="11.25">
      <c r="B337" s="195"/>
      <c r="D337" s="196" t="s">
        <v>208</v>
      </c>
      <c r="E337" s="203" t="s">
        <v>1</v>
      </c>
      <c r="F337" s="197" t="s">
        <v>923</v>
      </c>
      <c r="H337" s="198">
        <v>2</v>
      </c>
      <c r="I337" s="199"/>
      <c r="J337" s="199"/>
      <c r="M337" s="195"/>
      <c r="N337" s="200"/>
      <c r="O337" s="201"/>
      <c r="P337" s="201"/>
      <c r="Q337" s="201"/>
      <c r="R337" s="201"/>
      <c r="S337" s="201"/>
      <c r="T337" s="201"/>
      <c r="U337" s="201"/>
      <c r="V337" s="201"/>
      <c r="W337" s="201"/>
      <c r="X337" s="202"/>
      <c r="AT337" s="203" t="s">
        <v>208</v>
      </c>
      <c r="AU337" s="203" t="s">
        <v>92</v>
      </c>
      <c r="AV337" s="12" t="s">
        <v>92</v>
      </c>
      <c r="AW337" s="12" t="s">
        <v>4</v>
      </c>
      <c r="AX337" s="12" t="s">
        <v>80</v>
      </c>
      <c r="AY337" s="203" t="s">
        <v>196</v>
      </c>
    </row>
    <row r="338" spans="2:51" s="13" customFormat="1" ht="11.25">
      <c r="B338" s="219"/>
      <c r="D338" s="196" t="s">
        <v>208</v>
      </c>
      <c r="E338" s="220" t="s">
        <v>1</v>
      </c>
      <c r="F338" s="221" t="s">
        <v>354</v>
      </c>
      <c r="H338" s="222">
        <v>7</v>
      </c>
      <c r="I338" s="223"/>
      <c r="J338" s="223"/>
      <c r="M338" s="219"/>
      <c r="N338" s="224"/>
      <c r="O338" s="225"/>
      <c r="P338" s="225"/>
      <c r="Q338" s="225"/>
      <c r="R338" s="225"/>
      <c r="S338" s="225"/>
      <c r="T338" s="225"/>
      <c r="U338" s="225"/>
      <c r="V338" s="225"/>
      <c r="W338" s="225"/>
      <c r="X338" s="226"/>
      <c r="AT338" s="220" t="s">
        <v>208</v>
      </c>
      <c r="AU338" s="220" t="s">
        <v>92</v>
      </c>
      <c r="AV338" s="13" t="s">
        <v>203</v>
      </c>
      <c r="AW338" s="13" t="s">
        <v>4</v>
      </c>
      <c r="AX338" s="13" t="s">
        <v>87</v>
      </c>
      <c r="AY338" s="220" t="s">
        <v>196</v>
      </c>
    </row>
    <row r="339" spans="2:65" s="1" customFormat="1" ht="24" customHeight="1">
      <c r="B339" s="151"/>
      <c r="C339" s="210" t="s">
        <v>924</v>
      </c>
      <c r="D339" s="210" t="s">
        <v>291</v>
      </c>
      <c r="E339" s="211" t="s">
        <v>507</v>
      </c>
      <c r="F339" s="212" t="s">
        <v>508</v>
      </c>
      <c r="G339" s="213" t="s">
        <v>248</v>
      </c>
      <c r="H339" s="214">
        <v>15</v>
      </c>
      <c r="I339" s="215"/>
      <c r="J339" s="216"/>
      <c r="K339" s="214">
        <f>ROUND(P339*H339,3)</f>
        <v>0</v>
      </c>
      <c r="L339" s="212" t="s">
        <v>1</v>
      </c>
      <c r="M339" s="217"/>
      <c r="N339" s="218" t="s">
        <v>1</v>
      </c>
      <c r="O339" s="189" t="s">
        <v>44</v>
      </c>
      <c r="P339" s="190">
        <f>I339+J339</f>
        <v>0</v>
      </c>
      <c r="Q339" s="190">
        <f>ROUND(I339*H339,3)</f>
        <v>0</v>
      </c>
      <c r="R339" s="190">
        <f>ROUND(J339*H339,3)</f>
        <v>0</v>
      </c>
      <c r="S339" s="54"/>
      <c r="T339" s="191">
        <f>S339*H339</f>
        <v>0</v>
      </c>
      <c r="U339" s="191">
        <v>0.03266</v>
      </c>
      <c r="V339" s="191">
        <f>U339*H339</f>
        <v>0.4899</v>
      </c>
      <c r="W339" s="191">
        <v>0</v>
      </c>
      <c r="X339" s="192">
        <f>W339*H339</f>
        <v>0</v>
      </c>
      <c r="AR339" s="193" t="s">
        <v>294</v>
      </c>
      <c r="AT339" s="193" t="s">
        <v>291</v>
      </c>
      <c r="AU339" s="193" t="s">
        <v>92</v>
      </c>
      <c r="AY339" s="15" t="s">
        <v>196</v>
      </c>
      <c r="BE339" s="100">
        <f>IF(O339="základná",K339,0)</f>
        <v>0</v>
      </c>
      <c r="BF339" s="100">
        <f>IF(O339="znížená",K339,0)</f>
        <v>0</v>
      </c>
      <c r="BG339" s="100">
        <f>IF(O339="zákl. prenesená",K339,0)</f>
        <v>0</v>
      </c>
      <c r="BH339" s="100">
        <f>IF(O339="zníž. prenesená",K339,0)</f>
        <v>0</v>
      </c>
      <c r="BI339" s="100">
        <f>IF(O339="nulová",K339,0)</f>
        <v>0</v>
      </c>
      <c r="BJ339" s="15" t="s">
        <v>92</v>
      </c>
      <c r="BK339" s="194">
        <f>ROUND(P339*H339,3)</f>
        <v>0</v>
      </c>
      <c r="BL339" s="15" t="s">
        <v>226</v>
      </c>
      <c r="BM339" s="193" t="s">
        <v>925</v>
      </c>
    </row>
    <row r="340" spans="2:51" s="12" customFormat="1" ht="11.25">
      <c r="B340" s="195"/>
      <c r="D340" s="196" t="s">
        <v>208</v>
      </c>
      <c r="E340" s="203" t="s">
        <v>1</v>
      </c>
      <c r="F340" s="197" t="s">
        <v>926</v>
      </c>
      <c r="H340" s="198">
        <v>6</v>
      </c>
      <c r="I340" s="199"/>
      <c r="J340" s="199"/>
      <c r="M340" s="195"/>
      <c r="N340" s="200"/>
      <c r="O340" s="201"/>
      <c r="P340" s="201"/>
      <c r="Q340" s="201"/>
      <c r="R340" s="201"/>
      <c r="S340" s="201"/>
      <c r="T340" s="201"/>
      <c r="U340" s="201"/>
      <c r="V340" s="201"/>
      <c r="W340" s="201"/>
      <c r="X340" s="202"/>
      <c r="AT340" s="203" t="s">
        <v>208</v>
      </c>
      <c r="AU340" s="203" t="s">
        <v>92</v>
      </c>
      <c r="AV340" s="12" t="s">
        <v>92</v>
      </c>
      <c r="AW340" s="12" t="s">
        <v>4</v>
      </c>
      <c r="AX340" s="12" t="s">
        <v>80</v>
      </c>
      <c r="AY340" s="203" t="s">
        <v>196</v>
      </c>
    </row>
    <row r="341" spans="2:51" s="12" customFormat="1" ht="11.25">
      <c r="B341" s="195"/>
      <c r="D341" s="196" t="s">
        <v>208</v>
      </c>
      <c r="E341" s="203" t="s">
        <v>1</v>
      </c>
      <c r="F341" s="197" t="s">
        <v>927</v>
      </c>
      <c r="H341" s="198">
        <v>6</v>
      </c>
      <c r="I341" s="199"/>
      <c r="J341" s="199"/>
      <c r="M341" s="195"/>
      <c r="N341" s="200"/>
      <c r="O341" s="201"/>
      <c r="P341" s="201"/>
      <c r="Q341" s="201"/>
      <c r="R341" s="201"/>
      <c r="S341" s="201"/>
      <c r="T341" s="201"/>
      <c r="U341" s="201"/>
      <c r="V341" s="201"/>
      <c r="W341" s="201"/>
      <c r="X341" s="202"/>
      <c r="AT341" s="203" t="s">
        <v>208</v>
      </c>
      <c r="AU341" s="203" t="s">
        <v>92</v>
      </c>
      <c r="AV341" s="12" t="s">
        <v>92</v>
      </c>
      <c r="AW341" s="12" t="s">
        <v>4</v>
      </c>
      <c r="AX341" s="12" t="s">
        <v>80</v>
      </c>
      <c r="AY341" s="203" t="s">
        <v>196</v>
      </c>
    </row>
    <row r="342" spans="2:51" s="12" customFormat="1" ht="11.25">
      <c r="B342" s="195"/>
      <c r="D342" s="196" t="s">
        <v>208</v>
      </c>
      <c r="E342" s="203" t="s">
        <v>1</v>
      </c>
      <c r="F342" s="197" t="s">
        <v>928</v>
      </c>
      <c r="H342" s="198">
        <v>3</v>
      </c>
      <c r="I342" s="199"/>
      <c r="J342" s="199"/>
      <c r="M342" s="195"/>
      <c r="N342" s="200"/>
      <c r="O342" s="201"/>
      <c r="P342" s="201"/>
      <c r="Q342" s="201"/>
      <c r="R342" s="201"/>
      <c r="S342" s="201"/>
      <c r="T342" s="201"/>
      <c r="U342" s="201"/>
      <c r="V342" s="201"/>
      <c r="W342" s="201"/>
      <c r="X342" s="202"/>
      <c r="AT342" s="203" t="s">
        <v>208</v>
      </c>
      <c r="AU342" s="203" t="s">
        <v>92</v>
      </c>
      <c r="AV342" s="12" t="s">
        <v>92</v>
      </c>
      <c r="AW342" s="12" t="s">
        <v>4</v>
      </c>
      <c r="AX342" s="12" t="s">
        <v>80</v>
      </c>
      <c r="AY342" s="203" t="s">
        <v>196</v>
      </c>
    </row>
    <row r="343" spans="2:51" s="13" customFormat="1" ht="11.25">
      <c r="B343" s="219"/>
      <c r="D343" s="196" t="s">
        <v>208</v>
      </c>
      <c r="E343" s="220" t="s">
        <v>1</v>
      </c>
      <c r="F343" s="221" t="s">
        <v>354</v>
      </c>
      <c r="H343" s="222">
        <v>15</v>
      </c>
      <c r="I343" s="223"/>
      <c r="J343" s="223"/>
      <c r="M343" s="219"/>
      <c r="N343" s="224"/>
      <c r="O343" s="225"/>
      <c r="P343" s="225"/>
      <c r="Q343" s="225"/>
      <c r="R343" s="225"/>
      <c r="S343" s="225"/>
      <c r="T343" s="225"/>
      <c r="U343" s="225"/>
      <c r="V343" s="225"/>
      <c r="W343" s="225"/>
      <c r="X343" s="226"/>
      <c r="AT343" s="220" t="s">
        <v>208</v>
      </c>
      <c r="AU343" s="220" t="s">
        <v>92</v>
      </c>
      <c r="AV343" s="13" t="s">
        <v>203</v>
      </c>
      <c r="AW343" s="13" t="s">
        <v>4</v>
      </c>
      <c r="AX343" s="13" t="s">
        <v>87</v>
      </c>
      <c r="AY343" s="220" t="s">
        <v>196</v>
      </c>
    </row>
    <row r="344" spans="2:65" s="1" customFormat="1" ht="24" customHeight="1">
      <c r="B344" s="151"/>
      <c r="C344" s="210" t="s">
        <v>929</v>
      </c>
      <c r="D344" s="210" t="s">
        <v>291</v>
      </c>
      <c r="E344" s="211" t="s">
        <v>930</v>
      </c>
      <c r="F344" s="212" t="s">
        <v>931</v>
      </c>
      <c r="G344" s="213" t="s">
        <v>248</v>
      </c>
      <c r="H344" s="214">
        <v>4</v>
      </c>
      <c r="I344" s="215"/>
      <c r="J344" s="216"/>
      <c r="K344" s="214">
        <f>ROUND(P344*H344,3)</f>
        <v>0</v>
      </c>
      <c r="L344" s="212" t="s">
        <v>1</v>
      </c>
      <c r="M344" s="217"/>
      <c r="N344" s="218" t="s">
        <v>1</v>
      </c>
      <c r="O344" s="189" t="s">
        <v>44</v>
      </c>
      <c r="P344" s="190">
        <f>I344+J344</f>
        <v>0</v>
      </c>
      <c r="Q344" s="190">
        <f>ROUND(I344*H344,3)</f>
        <v>0</v>
      </c>
      <c r="R344" s="190">
        <f>ROUND(J344*H344,3)</f>
        <v>0</v>
      </c>
      <c r="S344" s="54"/>
      <c r="T344" s="191">
        <f>S344*H344</f>
        <v>0</v>
      </c>
      <c r="U344" s="191">
        <v>0.02722</v>
      </c>
      <c r="V344" s="191">
        <f>U344*H344</f>
        <v>0.10888</v>
      </c>
      <c r="W344" s="191">
        <v>0</v>
      </c>
      <c r="X344" s="192">
        <f>W344*H344</f>
        <v>0</v>
      </c>
      <c r="AR344" s="193" t="s">
        <v>294</v>
      </c>
      <c r="AT344" s="193" t="s">
        <v>291</v>
      </c>
      <c r="AU344" s="193" t="s">
        <v>92</v>
      </c>
      <c r="AY344" s="15" t="s">
        <v>196</v>
      </c>
      <c r="BE344" s="100">
        <f>IF(O344="základná",K344,0)</f>
        <v>0</v>
      </c>
      <c r="BF344" s="100">
        <f>IF(O344="znížená",K344,0)</f>
        <v>0</v>
      </c>
      <c r="BG344" s="100">
        <f>IF(O344="zákl. prenesená",K344,0)</f>
        <v>0</v>
      </c>
      <c r="BH344" s="100">
        <f>IF(O344="zníž. prenesená",K344,0)</f>
        <v>0</v>
      </c>
      <c r="BI344" s="100">
        <f>IF(O344="nulová",K344,0)</f>
        <v>0</v>
      </c>
      <c r="BJ344" s="15" t="s">
        <v>92</v>
      </c>
      <c r="BK344" s="194">
        <f>ROUND(P344*H344,3)</f>
        <v>0</v>
      </c>
      <c r="BL344" s="15" t="s">
        <v>226</v>
      </c>
      <c r="BM344" s="193" t="s">
        <v>932</v>
      </c>
    </row>
    <row r="345" spans="2:51" s="12" customFormat="1" ht="11.25">
      <c r="B345" s="195"/>
      <c r="D345" s="196" t="s">
        <v>208</v>
      </c>
      <c r="E345" s="203" t="s">
        <v>1</v>
      </c>
      <c r="F345" s="197" t="s">
        <v>933</v>
      </c>
      <c r="H345" s="198">
        <v>4</v>
      </c>
      <c r="I345" s="199"/>
      <c r="J345" s="199"/>
      <c r="M345" s="195"/>
      <c r="N345" s="200"/>
      <c r="O345" s="201"/>
      <c r="P345" s="201"/>
      <c r="Q345" s="201"/>
      <c r="R345" s="201"/>
      <c r="S345" s="201"/>
      <c r="T345" s="201"/>
      <c r="U345" s="201"/>
      <c r="V345" s="201"/>
      <c r="W345" s="201"/>
      <c r="X345" s="202"/>
      <c r="AT345" s="203" t="s">
        <v>208</v>
      </c>
      <c r="AU345" s="203" t="s">
        <v>92</v>
      </c>
      <c r="AV345" s="12" t="s">
        <v>92</v>
      </c>
      <c r="AW345" s="12" t="s">
        <v>4</v>
      </c>
      <c r="AX345" s="12" t="s">
        <v>87</v>
      </c>
      <c r="AY345" s="203" t="s">
        <v>196</v>
      </c>
    </row>
    <row r="346" spans="2:65" s="1" customFormat="1" ht="24" customHeight="1">
      <c r="B346" s="151"/>
      <c r="C346" s="210" t="s">
        <v>934</v>
      </c>
      <c r="D346" s="210" t="s">
        <v>291</v>
      </c>
      <c r="E346" s="211" t="s">
        <v>935</v>
      </c>
      <c r="F346" s="212" t="s">
        <v>936</v>
      </c>
      <c r="G346" s="213" t="s">
        <v>248</v>
      </c>
      <c r="H346" s="214">
        <v>54</v>
      </c>
      <c r="I346" s="215"/>
      <c r="J346" s="216"/>
      <c r="K346" s="214">
        <f>ROUND(P346*H346,3)</f>
        <v>0</v>
      </c>
      <c r="L346" s="212" t="s">
        <v>1</v>
      </c>
      <c r="M346" s="217"/>
      <c r="N346" s="218" t="s">
        <v>1</v>
      </c>
      <c r="O346" s="189" t="s">
        <v>44</v>
      </c>
      <c r="P346" s="190">
        <f>I346+J346</f>
        <v>0</v>
      </c>
      <c r="Q346" s="190">
        <f>ROUND(I346*H346,3)</f>
        <v>0</v>
      </c>
      <c r="R346" s="190">
        <f>ROUND(J346*H346,3)</f>
        <v>0</v>
      </c>
      <c r="S346" s="54"/>
      <c r="T346" s="191">
        <f>S346*H346</f>
        <v>0</v>
      </c>
      <c r="U346" s="191">
        <v>0.03266</v>
      </c>
      <c r="V346" s="191">
        <f>U346*H346</f>
        <v>1.76364</v>
      </c>
      <c r="W346" s="191">
        <v>0</v>
      </c>
      <c r="X346" s="192">
        <f>W346*H346</f>
        <v>0</v>
      </c>
      <c r="AR346" s="193" t="s">
        <v>294</v>
      </c>
      <c r="AT346" s="193" t="s">
        <v>291</v>
      </c>
      <c r="AU346" s="193" t="s">
        <v>92</v>
      </c>
      <c r="AY346" s="15" t="s">
        <v>196</v>
      </c>
      <c r="BE346" s="100">
        <f>IF(O346="základná",K346,0)</f>
        <v>0</v>
      </c>
      <c r="BF346" s="100">
        <f>IF(O346="znížená",K346,0)</f>
        <v>0</v>
      </c>
      <c r="BG346" s="100">
        <f>IF(O346="zákl. prenesená",K346,0)</f>
        <v>0</v>
      </c>
      <c r="BH346" s="100">
        <f>IF(O346="zníž. prenesená",K346,0)</f>
        <v>0</v>
      </c>
      <c r="BI346" s="100">
        <f>IF(O346="nulová",K346,0)</f>
        <v>0</v>
      </c>
      <c r="BJ346" s="15" t="s">
        <v>92</v>
      </c>
      <c r="BK346" s="194">
        <f>ROUND(P346*H346,3)</f>
        <v>0</v>
      </c>
      <c r="BL346" s="15" t="s">
        <v>226</v>
      </c>
      <c r="BM346" s="193" t="s">
        <v>937</v>
      </c>
    </row>
    <row r="347" spans="2:51" s="12" customFormat="1" ht="11.25">
      <c r="B347" s="195"/>
      <c r="D347" s="196" t="s">
        <v>208</v>
      </c>
      <c r="E347" s="203" t="s">
        <v>1</v>
      </c>
      <c r="F347" s="197" t="s">
        <v>938</v>
      </c>
      <c r="H347" s="198">
        <v>2</v>
      </c>
      <c r="I347" s="199"/>
      <c r="J347" s="199"/>
      <c r="M347" s="195"/>
      <c r="N347" s="200"/>
      <c r="O347" s="201"/>
      <c r="P347" s="201"/>
      <c r="Q347" s="201"/>
      <c r="R347" s="201"/>
      <c r="S347" s="201"/>
      <c r="T347" s="201"/>
      <c r="U347" s="201"/>
      <c r="V347" s="201"/>
      <c r="W347" s="201"/>
      <c r="X347" s="202"/>
      <c r="AT347" s="203" t="s">
        <v>208</v>
      </c>
      <c r="AU347" s="203" t="s">
        <v>92</v>
      </c>
      <c r="AV347" s="12" t="s">
        <v>92</v>
      </c>
      <c r="AW347" s="12" t="s">
        <v>4</v>
      </c>
      <c r="AX347" s="12" t="s">
        <v>80</v>
      </c>
      <c r="AY347" s="203" t="s">
        <v>196</v>
      </c>
    </row>
    <row r="348" spans="2:51" s="12" customFormat="1" ht="11.25">
      <c r="B348" s="195"/>
      <c r="D348" s="196" t="s">
        <v>208</v>
      </c>
      <c r="E348" s="203" t="s">
        <v>1</v>
      </c>
      <c r="F348" s="197" t="s">
        <v>939</v>
      </c>
      <c r="H348" s="198">
        <v>5</v>
      </c>
      <c r="I348" s="199"/>
      <c r="J348" s="199"/>
      <c r="M348" s="195"/>
      <c r="N348" s="200"/>
      <c r="O348" s="201"/>
      <c r="P348" s="201"/>
      <c r="Q348" s="201"/>
      <c r="R348" s="201"/>
      <c r="S348" s="201"/>
      <c r="T348" s="201"/>
      <c r="U348" s="201"/>
      <c r="V348" s="201"/>
      <c r="W348" s="201"/>
      <c r="X348" s="202"/>
      <c r="AT348" s="203" t="s">
        <v>208</v>
      </c>
      <c r="AU348" s="203" t="s">
        <v>92</v>
      </c>
      <c r="AV348" s="12" t="s">
        <v>92</v>
      </c>
      <c r="AW348" s="12" t="s">
        <v>4</v>
      </c>
      <c r="AX348" s="12" t="s">
        <v>80</v>
      </c>
      <c r="AY348" s="203" t="s">
        <v>196</v>
      </c>
    </row>
    <row r="349" spans="2:51" s="12" customFormat="1" ht="11.25">
      <c r="B349" s="195"/>
      <c r="D349" s="196" t="s">
        <v>208</v>
      </c>
      <c r="E349" s="203" t="s">
        <v>1</v>
      </c>
      <c r="F349" s="197" t="s">
        <v>879</v>
      </c>
      <c r="H349" s="198">
        <v>0</v>
      </c>
      <c r="I349" s="199"/>
      <c r="J349" s="199"/>
      <c r="M349" s="195"/>
      <c r="N349" s="200"/>
      <c r="O349" s="201"/>
      <c r="P349" s="201"/>
      <c r="Q349" s="201"/>
      <c r="R349" s="201"/>
      <c r="S349" s="201"/>
      <c r="T349" s="201"/>
      <c r="U349" s="201"/>
      <c r="V349" s="201"/>
      <c r="W349" s="201"/>
      <c r="X349" s="202"/>
      <c r="AT349" s="203" t="s">
        <v>208</v>
      </c>
      <c r="AU349" s="203" t="s">
        <v>92</v>
      </c>
      <c r="AV349" s="12" t="s">
        <v>92</v>
      </c>
      <c r="AW349" s="12" t="s">
        <v>4</v>
      </c>
      <c r="AX349" s="12" t="s">
        <v>80</v>
      </c>
      <c r="AY349" s="203" t="s">
        <v>196</v>
      </c>
    </row>
    <row r="350" spans="2:51" s="12" customFormat="1" ht="11.25">
      <c r="B350" s="195"/>
      <c r="D350" s="196" t="s">
        <v>208</v>
      </c>
      <c r="E350" s="203" t="s">
        <v>1</v>
      </c>
      <c r="F350" s="197" t="s">
        <v>880</v>
      </c>
      <c r="H350" s="198">
        <v>0</v>
      </c>
      <c r="I350" s="199"/>
      <c r="J350" s="199"/>
      <c r="M350" s="195"/>
      <c r="N350" s="200"/>
      <c r="O350" s="201"/>
      <c r="P350" s="201"/>
      <c r="Q350" s="201"/>
      <c r="R350" s="201"/>
      <c r="S350" s="201"/>
      <c r="T350" s="201"/>
      <c r="U350" s="201"/>
      <c r="V350" s="201"/>
      <c r="W350" s="201"/>
      <c r="X350" s="202"/>
      <c r="AT350" s="203" t="s">
        <v>208</v>
      </c>
      <c r="AU350" s="203" t="s">
        <v>92</v>
      </c>
      <c r="AV350" s="12" t="s">
        <v>92</v>
      </c>
      <c r="AW350" s="12" t="s">
        <v>4</v>
      </c>
      <c r="AX350" s="12" t="s">
        <v>80</v>
      </c>
      <c r="AY350" s="203" t="s">
        <v>196</v>
      </c>
    </row>
    <row r="351" spans="2:51" s="12" customFormat="1" ht="11.25">
      <c r="B351" s="195"/>
      <c r="D351" s="196" t="s">
        <v>208</v>
      </c>
      <c r="E351" s="203" t="s">
        <v>1</v>
      </c>
      <c r="F351" s="197" t="s">
        <v>881</v>
      </c>
      <c r="H351" s="198">
        <v>0</v>
      </c>
      <c r="I351" s="199"/>
      <c r="J351" s="199"/>
      <c r="M351" s="195"/>
      <c r="N351" s="200"/>
      <c r="O351" s="201"/>
      <c r="P351" s="201"/>
      <c r="Q351" s="201"/>
      <c r="R351" s="201"/>
      <c r="S351" s="201"/>
      <c r="T351" s="201"/>
      <c r="U351" s="201"/>
      <c r="V351" s="201"/>
      <c r="W351" s="201"/>
      <c r="X351" s="202"/>
      <c r="AT351" s="203" t="s">
        <v>208</v>
      </c>
      <c r="AU351" s="203" t="s">
        <v>92</v>
      </c>
      <c r="AV351" s="12" t="s">
        <v>92</v>
      </c>
      <c r="AW351" s="12" t="s">
        <v>4</v>
      </c>
      <c r="AX351" s="12" t="s">
        <v>80</v>
      </c>
      <c r="AY351" s="203" t="s">
        <v>196</v>
      </c>
    </row>
    <row r="352" spans="2:51" s="12" customFormat="1" ht="11.25">
      <c r="B352" s="195"/>
      <c r="D352" s="196" t="s">
        <v>208</v>
      </c>
      <c r="E352" s="203" t="s">
        <v>1</v>
      </c>
      <c r="F352" s="197" t="s">
        <v>882</v>
      </c>
      <c r="H352" s="198">
        <v>0</v>
      </c>
      <c r="I352" s="199"/>
      <c r="J352" s="199"/>
      <c r="M352" s="195"/>
      <c r="N352" s="200"/>
      <c r="O352" s="201"/>
      <c r="P352" s="201"/>
      <c r="Q352" s="201"/>
      <c r="R352" s="201"/>
      <c r="S352" s="201"/>
      <c r="T352" s="201"/>
      <c r="U352" s="201"/>
      <c r="V352" s="201"/>
      <c r="W352" s="201"/>
      <c r="X352" s="202"/>
      <c r="AT352" s="203" t="s">
        <v>208</v>
      </c>
      <c r="AU352" s="203" t="s">
        <v>92</v>
      </c>
      <c r="AV352" s="12" t="s">
        <v>92</v>
      </c>
      <c r="AW352" s="12" t="s">
        <v>4</v>
      </c>
      <c r="AX352" s="12" t="s">
        <v>80</v>
      </c>
      <c r="AY352" s="203" t="s">
        <v>196</v>
      </c>
    </row>
    <row r="353" spans="2:51" s="12" customFormat="1" ht="11.25">
      <c r="B353" s="195"/>
      <c r="D353" s="196" t="s">
        <v>208</v>
      </c>
      <c r="E353" s="203" t="s">
        <v>1</v>
      </c>
      <c r="F353" s="197" t="s">
        <v>940</v>
      </c>
      <c r="H353" s="198">
        <v>14</v>
      </c>
      <c r="I353" s="199"/>
      <c r="J353" s="199"/>
      <c r="M353" s="195"/>
      <c r="N353" s="200"/>
      <c r="O353" s="201"/>
      <c r="P353" s="201"/>
      <c r="Q353" s="201"/>
      <c r="R353" s="201"/>
      <c r="S353" s="201"/>
      <c r="T353" s="201"/>
      <c r="U353" s="201"/>
      <c r="V353" s="201"/>
      <c r="W353" s="201"/>
      <c r="X353" s="202"/>
      <c r="AT353" s="203" t="s">
        <v>208</v>
      </c>
      <c r="AU353" s="203" t="s">
        <v>92</v>
      </c>
      <c r="AV353" s="12" t="s">
        <v>92</v>
      </c>
      <c r="AW353" s="12" t="s">
        <v>4</v>
      </c>
      <c r="AX353" s="12" t="s">
        <v>80</v>
      </c>
      <c r="AY353" s="203" t="s">
        <v>196</v>
      </c>
    </row>
    <row r="354" spans="2:51" s="12" customFormat="1" ht="11.25">
      <c r="B354" s="195"/>
      <c r="D354" s="196" t="s">
        <v>208</v>
      </c>
      <c r="E354" s="203" t="s">
        <v>1</v>
      </c>
      <c r="F354" s="197" t="s">
        <v>941</v>
      </c>
      <c r="H354" s="198">
        <v>21</v>
      </c>
      <c r="I354" s="199"/>
      <c r="J354" s="199"/>
      <c r="M354" s="195"/>
      <c r="N354" s="200"/>
      <c r="O354" s="201"/>
      <c r="P354" s="201"/>
      <c r="Q354" s="201"/>
      <c r="R354" s="201"/>
      <c r="S354" s="201"/>
      <c r="T354" s="201"/>
      <c r="U354" s="201"/>
      <c r="V354" s="201"/>
      <c r="W354" s="201"/>
      <c r="X354" s="202"/>
      <c r="AT354" s="203" t="s">
        <v>208</v>
      </c>
      <c r="AU354" s="203" t="s">
        <v>92</v>
      </c>
      <c r="AV354" s="12" t="s">
        <v>92</v>
      </c>
      <c r="AW354" s="12" t="s">
        <v>4</v>
      </c>
      <c r="AX354" s="12" t="s">
        <v>80</v>
      </c>
      <c r="AY354" s="203" t="s">
        <v>196</v>
      </c>
    </row>
    <row r="355" spans="2:51" s="12" customFormat="1" ht="11.25">
      <c r="B355" s="195"/>
      <c r="D355" s="196" t="s">
        <v>208</v>
      </c>
      <c r="E355" s="203" t="s">
        <v>1</v>
      </c>
      <c r="F355" s="197" t="s">
        <v>933</v>
      </c>
      <c r="H355" s="198">
        <v>4</v>
      </c>
      <c r="I355" s="199"/>
      <c r="J355" s="199"/>
      <c r="M355" s="195"/>
      <c r="N355" s="200"/>
      <c r="O355" s="201"/>
      <c r="P355" s="201"/>
      <c r="Q355" s="201"/>
      <c r="R355" s="201"/>
      <c r="S355" s="201"/>
      <c r="T355" s="201"/>
      <c r="U355" s="201"/>
      <c r="V355" s="201"/>
      <c r="W355" s="201"/>
      <c r="X355" s="202"/>
      <c r="AT355" s="203" t="s">
        <v>208</v>
      </c>
      <c r="AU355" s="203" t="s">
        <v>92</v>
      </c>
      <c r="AV355" s="12" t="s">
        <v>92</v>
      </c>
      <c r="AW355" s="12" t="s">
        <v>4</v>
      </c>
      <c r="AX355" s="12" t="s">
        <v>80</v>
      </c>
      <c r="AY355" s="203" t="s">
        <v>196</v>
      </c>
    </row>
    <row r="356" spans="2:51" s="12" customFormat="1" ht="11.25">
      <c r="B356" s="195"/>
      <c r="D356" s="196" t="s">
        <v>208</v>
      </c>
      <c r="E356" s="203" t="s">
        <v>1</v>
      </c>
      <c r="F356" s="197" t="s">
        <v>942</v>
      </c>
      <c r="H356" s="198">
        <v>8</v>
      </c>
      <c r="I356" s="199"/>
      <c r="J356" s="199"/>
      <c r="M356" s="195"/>
      <c r="N356" s="200"/>
      <c r="O356" s="201"/>
      <c r="P356" s="201"/>
      <c r="Q356" s="201"/>
      <c r="R356" s="201"/>
      <c r="S356" s="201"/>
      <c r="T356" s="201"/>
      <c r="U356" s="201"/>
      <c r="V356" s="201"/>
      <c r="W356" s="201"/>
      <c r="X356" s="202"/>
      <c r="AT356" s="203" t="s">
        <v>208</v>
      </c>
      <c r="AU356" s="203" t="s">
        <v>92</v>
      </c>
      <c r="AV356" s="12" t="s">
        <v>92</v>
      </c>
      <c r="AW356" s="12" t="s">
        <v>4</v>
      </c>
      <c r="AX356" s="12" t="s">
        <v>80</v>
      </c>
      <c r="AY356" s="203" t="s">
        <v>196</v>
      </c>
    </row>
    <row r="357" spans="2:51" s="13" customFormat="1" ht="11.25">
      <c r="B357" s="219"/>
      <c r="D357" s="196" t="s">
        <v>208</v>
      </c>
      <c r="E357" s="220" t="s">
        <v>1</v>
      </c>
      <c r="F357" s="221" t="s">
        <v>354</v>
      </c>
      <c r="H357" s="222">
        <v>54</v>
      </c>
      <c r="I357" s="223"/>
      <c r="J357" s="223"/>
      <c r="M357" s="219"/>
      <c r="N357" s="224"/>
      <c r="O357" s="225"/>
      <c r="P357" s="225"/>
      <c r="Q357" s="225"/>
      <c r="R357" s="225"/>
      <c r="S357" s="225"/>
      <c r="T357" s="225"/>
      <c r="U357" s="225"/>
      <c r="V357" s="225"/>
      <c r="W357" s="225"/>
      <c r="X357" s="226"/>
      <c r="AT357" s="220" t="s">
        <v>208</v>
      </c>
      <c r="AU357" s="220" t="s">
        <v>92</v>
      </c>
      <c r="AV357" s="13" t="s">
        <v>203</v>
      </c>
      <c r="AW357" s="13" t="s">
        <v>4</v>
      </c>
      <c r="AX357" s="13" t="s">
        <v>87</v>
      </c>
      <c r="AY357" s="220" t="s">
        <v>196</v>
      </c>
    </row>
    <row r="358" spans="2:65" s="1" customFormat="1" ht="24" customHeight="1">
      <c r="B358" s="151"/>
      <c r="C358" s="182" t="s">
        <v>943</v>
      </c>
      <c r="D358" s="182" t="s">
        <v>199</v>
      </c>
      <c r="E358" s="183" t="s">
        <v>512</v>
      </c>
      <c r="F358" s="184" t="s">
        <v>513</v>
      </c>
      <c r="G358" s="185" t="s">
        <v>248</v>
      </c>
      <c r="H358" s="186">
        <v>151</v>
      </c>
      <c r="I358" s="187"/>
      <c r="J358" s="187"/>
      <c r="K358" s="186">
        <f>ROUND(P358*H358,3)</f>
        <v>0</v>
      </c>
      <c r="L358" s="184" t="s">
        <v>249</v>
      </c>
      <c r="M358" s="32"/>
      <c r="N358" s="188" t="s">
        <v>1</v>
      </c>
      <c r="O358" s="189" t="s">
        <v>44</v>
      </c>
      <c r="P358" s="190">
        <f>I358+J358</f>
        <v>0</v>
      </c>
      <c r="Q358" s="190">
        <f>ROUND(I358*H358,3)</f>
        <v>0</v>
      </c>
      <c r="R358" s="190">
        <f>ROUND(J358*H358,3)</f>
        <v>0</v>
      </c>
      <c r="S358" s="54"/>
      <c r="T358" s="191">
        <f>S358*H358</f>
        <v>0</v>
      </c>
      <c r="U358" s="191">
        <v>2E-05</v>
      </c>
      <c r="V358" s="191">
        <f>U358*H358</f>
        <v>0.00302</v>
      </c>
      <c r="W358" s="191">
        <v>0</v>
      </c>
      <c r="X358" s="192">
        <f>W358*H358</f>
        <v>0</v>
      </c>
      <c r="AR358" s="193" t="s">
        <v>226</v>
      </c>
      <c r="AT358" s="193" t="s">
        <v>199</v>
      </c>
      <c r="AU358" s="193" t="s">
        <v>92</v>
      </c>
      <c r="AY358" s="15" t="s">
        <v>196</v>
      </c>
      <c r="BE358" s="100">
        <f>IF(O358="základná",K358,0)</f>
        <v>0</v>
      </c>
      <c r="BF358" s="100">
        <f>IF(O358="znížená",K358,0)</f>
        <v>0</v>
      </c>
      <c r="BG358" s="100">
        <f>IF(O358="zákl. prenesená",K358,0)</f>
        <v>0</v>
      </c>
      <c r="BH358" s="100">
        <f>IF(O358="zníž. prenesená",K358,0)</f>
        <v>0</v>
      </c>
      <c r="BI358" s="100">
        <f>IF(O358="nulová",K358,0)</f>
        <v>0</v>
      </c>
      <c r="BJ358" s="15" t="s">
        <v>92</v>
      </c>
      <c r="BK358" s="194">
        <f>ROUND(P358*H358,3)</f>
        <v>0</v>
      </c>
      <c r="BL358" s="15" t="s">
        <v>226</v>
      </c>
      <c r="BM358" s="193" t="s">
        <v>944</v>
      </c>
    </row>
    <row r="359" spans="2:65" s="1" customFormat="1" ht="24" customHeight="1">
      <c r="B359" s="151"/>
      <c r="C359" s="210" t="s">
        <v>945</v>
      </c>
      <c r="D359" s="210" t="s">
        <v>291</v>
      </c>
      <c r="E359" s="211" t="s">
        <v>946</v>
      </c>
      <c r="F359" s="212" t="s">
        <v>947</v>
      </c>
      <c r="G359" s="213" t="s">
        <v>248</v>
      </c>
      <c r="H359" s="214">
        <v>36</v>
      </c>
      <c r="I359" s="215"/>
      <c r="J359" s="216"/>
      <c r="K359" s="214">
        <f>ROUND(P359*H359,3)</f>
        <v>0</v>
      </c>
      <c r="L359" s="212" t="s">
        <v>1</v>
      </c>
      <c r="M359" s="217"/>
      <c r="N359" s="218" t="s">
        <v>1</v>
      </c>
      <c r="O359" s="189" t="s">
        <v>44</v>
      </c>
      <c r="P359" s="190">
        <f>I359+J359</f>
        <v>0</v>
      </c>
      <c r="Q359" s="190">
        <f>ROUND(I359*H359,3)</f>
        <v>0</v>
      </c>
      <c r="R359" s="190">
        <f>ROUND(J359*H359,3)</f>
        <v>0</v>
      </c>
      <c r="S359" s="54"/>
      <c r="T359" s="191">
        <f>S359*H359</f>
        <v>0</v>
      </c>
      <c r="U359" s="191">
        <v>0.034</v>
      </c>
      <c r="V359" s="191">
        <f>U359*H359</f>
        <v>1.2240000000000002</v>
      </c>
      <c r="W359" s="191">
        <v>0</v>
      </c>
      <c r="X359" s="192">
        <f>W359*H359</f>
        <v>0</v>
      </c>
      <c r="AR359" s="193" t="s">
        <v>294</v>
      </c>
      <c r="AT359" s="193" t="s">
        <v>291</v>
      </c>
      <c r="AU359" s="193" t="s">
        <v>92</v>
      </c>
      <c r="AY359" s="15" t="s">
        <v>196</v>
      </c>
      <c r="BE359" s="100">
        <f>IF(O359="základná",K359,0)</f>
        <v>0</v>
      </c>
      <c r="BF359" s="100">
        <f>IF(O359="znížená",K359,0)</f>
        <v>0</v>
      </c>
      <c r="BG359" s="100">
        <f>IF(O359="zákl. prenesená",K359,0)</f>
        <v>0</v>
      </c>
      <c r="BH359" s="100">
        <f>IF(O359="zníž. prenesená",K359,0)</f>
        <v>0</v>
      </c>
      <c r="BI359" s="100">
        <f>IF(O359="nulová",K359,0)</f>
        <v>0</v>
      </c>
      <c r="BJ359" s="15" t="s">
        <v>92</v>
      </c>
      <c r="BK359" s="194">
        <f>ROUND(P359*H359,3)</f>
        <v>0</v>
      </c>
      <c r="BL359" s="15" t="s">
        <v>226</v>
      </c>
      <c r="BM359" s="193" t="s">
        <v>948</v>
      </c>
    </row>
    <row r="360" spans="2:51" s="12" customFormat="1" ht="11.25">
      <c r="B360" s="195"/>
      <c r="D360" s="196" t="s">
        <v>208</v>
      </c>
      <c r="E360" s="203" t="s">
        <v>1</v>
      </c>
      <c r="F360" s="197" t="s">
        <v>949</v>
      </c>
      <c r="H360" s="198">
        <v>36</v>
      </c>
      <c r="I360" s="199"/>
      <c r="J360" s="199"/>
      <c r="M360" s="195"/>
      <c r="N360" s="200"/>
      <c r="O360" s="201"/>
      <c r="P360" s="201"/>
      <c r="Q360" s="201"/>
      <c r="R360" s="201"/>
      <c r="S360" s="201"/>
      <c r="T360" s="201"/>
      <c r="U360" s="201"/>
      <c r="V360" s="201"/>
      <c r="W360" s="201"/>
      <c r="X360" s="202"/>
      <c r="AT360" s="203" t="s">
        <v>208</v>
      </c>
      <c r="AU360" s="203" t="s">
        <v>92</v>
      </c>
      <c r="AV360" s="12" t="s">
        <v>92</v>
      </c>
      <c r="AW360" s="12" t="s">
        <v>4</v>
      </c>
      <c r="AX360" s="12" t="s">
        <v>87</v>
      </c>
      <c r="AY360" s="203" t="s">
        <v>196</v>
      </c>
    </row>
    <row r="361" spans="2:65" s="1" customFormat="1" ht="24" customHeight="1">
      <c r="B361" s="151"/>
      <c r="C361" s="210" t="s">
        <v>950</v>
      </c>
      <c r="D361" s="210" t="s">
        <v>291</v>
      </c>
      <c r="E361" s="211" t="s">
        <v>516</v>
      </c>
      <c r="F361" s="212" t="s">
        <v>517</v>
      </c>
      <c r="G361" s="213" t="s">
        <v>248</v>
      </c>
      <c r="H361" s="214">
        <v>27</v>
      </c>
      <c r="I361" s="215"/>
      <c r="J361" s="216"/>
      <c r="K361" s="214">
        <f>ROUND(P361*H361,3)</f>
        <v>0</v>
      </c>
      <c r="L361" s="212" t="s">
        <v>1</v>
      </c>
      <c r="M361" s="217"/>
      <c r="N361" s="218" t="s">
        <v>1</v>
      </c>
      <c r="O361" s="189" t="s">
        <v>44</v>
      </c>
      <c r="P361" s="190">
        <f>I361+J361</f>
        <v>0</v>
      </c>
      <c r="Q361" s="190">
        <f>ROUND(I361*H361,3)</f>
        <v>0</v>
      </c>
      <c r="R361" s="190">
        <f>ROUND(J361*H361,3)</f>
        <v>0</v>
      </c>
      <c r="S361" s="54"/>
      <c r="T361" s="191">
        <f>S361*H361</f>
        <v>0</v>
      </c>
      <c r="U361" s="191">
        <v>0.0381</v>
      </c>
      <c r="V361" s="191">
        <f>U361*H361</f>
        <v>1.0287</v>
      </c>
      <c r="W361" s="191">
        <v>0</v>
      </c>
      <c r="X361" s="192">
        <f>W361*H361</f>
        <v>0</v>
      </c>
      <c r="AR361" s="193" t="s">
        <v>294</v>
      </c>
      <c r="AT361" s="193" t="s">
        <v>291</v>
      </c>
      <c r="AU361" s="193" t="s">
        <v>92</v>
      </c>
      <c r="AY361" s="15" t="s">
        <v>196</v>
      </c>
      <c r="BE361" s="100">
        <f>IF(O361="základná",K361,0)</f>
        <v>0</v>
      </c>
      <c r="BF361" s="100">
        <f>IF(O361="znížená",K361,0)</f>
        <v>0</v>
      </c>
      <c r="BG361" s="100">
        <f>IF(O361="zákl. prenesená",K361,0)</f>
        <v>0</v>
      </c>
      <c r="BH361" s="100">
        <f>IF(O361="zníž. prenesená",K361,0)</f>
        <v>0</v>
      </c>
      <c r="BI361" s="100">
        <f>IF(O361="nulová",K361,0)</f>
        <v>0</v>
      </c>
      <c r="BJ361" s="15" t="s">
        <v>92</v>
      </c>
      <c r="BK361" s="194">
        <f>ROUND(P361*H361,3)</f>
        <v>0</v>
      </c>
      <c r="BL361" s="15" t="s">
        <v>226</v>
      </c>
      <c r="BM361" s="193" t="s">
        <v>951</v>
      </c>
    </row>
    <row r="362" spans="2:51" s="12" customFormat="1" ht="11.25">
      <c r="B362" s="195"/>
      <c r="D362" s="196" t="s">
        <v>208</v>
      </c>
      <c r="E362" s="203" t="s">
        <v>1</v>
      </c>
      <c r="F362" s="197" t="s">
        <v>952</v>
      </c>
      <c r="H362" s="198">
        <v>3</v>
      </c>
      <c r="I362" s="199"/>
      <c r="J362" s="199"/>
      <c r="M362" s="195"/>
      <c r="N362" s="200"/>
      <c r="O362" s="201"/>
      <c r="P362" s="201"/>
      <c r="Q362" s="201"/>
      <c r="R362" s="201"/>
      <c r="S362" s="201"/>
      <c r="T362" s="201"/>
      <c r="U362" s="201"/>
      <c r="V362" s="201"/>
      <c r="W362" s="201"/>
      <c r="X362" s="202"/>
      <c r="AT362" s="203" t="s">
        <v>208</v>
      </c>
      <c r="AU362" s="203" t="s">
        <v>92</v>
      </c>
      <c r="AV362" s="12" t="s">
        <v>92</v>
      </c>
      <c r="AW362" s="12" t="s">
        <v>4</v>
      </c>
      <c r="AX362" s="12" t="s">
        <v>80</v>
      </c>
      <c r="AY362" s="203" t="s">
        <v>196</v>
      </c>
    </row>
    <row r="363" spans="2:51" s="12" customFormat="1" ht="11.25">
      <c r="B363" s="195"/>
      <c r="D363" s="196" t="s">
        <v>208</v>
      </c>
      <c r="E363" s="203" t="s">
        <v>1</v>
      </c>
      <c r="F363" s="197" t="s">
        <v>953</v>
      </c>
      <c r="H363" s="198">
        <v>18</v>
      </c>
      <c r="I363" s="199"/>
      <c r="J363" s="199"/>
      <c r="M363" s="195"/>
      <c r="N363" s="200"/>
      <c r="O363" s="201"/>
      <c r="P363" s="201"/>
      <c r="Q363" s="201"/>
      <c r="R363" s="201"/>
      <c r="S363" s="201"/>
      <c r="T363" s="201"/>
      <c r="U363" s="201"/>
      <c r="V363" s="201"/>
      <c r="W363" s="201"/>
      <c r="X363" s="202"/>
      <c r="AT363" s="203" t="s">
        <v>208</v>
      </c>
      <c r="AU363" s="203" t="s">
        <v>92</v>
      </c>
      <c r="AV363" s="12" t="s">
        <v>92</v>
      </c>
      <c r="AW363" s="12" t="s">
        <v>4</v>
      </c>
      <c r="AX363" s="12" t="s">
        <v>80</v>
      </c>
      <c r="AY363" s="203" t="s">
        <v>196</v>
      </c>
    </row>
    <row r="364" spans="2:51" s="12" customFormat="1" ht="11.25">
      <c r="B364" s="195"/>
      <c r="D364" s="196" t="s">
        <v>208</v>
      </c>
      <c r="E364" s="203" t="s">
        <v>1</v>
      </c>
      <c r="F364" s="197" t="s">
        <v>927</v>
      </c>
      <c r="H364" s="198">
        <v>6</v>
      </c>
      <c r="I364" s="199"/>
      <c r="J364" s="199"/>
      <c r="M364" s="195"/>
      <c r="N364" s="200"/>
      <c r="O364" s="201"/>
      <c r="P364" s="201"/>
      <c r="Q364" s="201"/>
      <c r="R364" s="201"/>
      <c r="S364" s="201"/>
      <c r="T364" s="201"/>
      <c r="U364" s="201"/>
      <c r="V364" s="201"/>
      <c r="W364" s="201"/>
      <c r="X364" s="202"/>
      <c r="AT364" s="203" t="s">
        <v>208</v>
      </c>
      <c r="AU364" s="203" t="s">
        <v>92</v>
      </c>
      <c r="AV364" s="12" t="s">
        <v>92</v>
      </c>
      <c r="AW364" s="12" t="s">
        <v>4</v>
      </c>
      <c r="AX364" s="12" t="s">
        <v>80</v>
      </c>
      <c r="AY364" s="203" t="s">
        <v>196</v>
      </c>
    </row>
    <row r="365" spans="2:51" s="13" customFormat="1" ht="11.25">
      <c r="B365" s="219"/>
      <c r="D365" s="196" t="s">
        <v>208</v>
      </c>
      <c r="E365" s="220" t="s">
        <v>1</v>
      </c>
      <c r="F365" s="221" t="s">
        <v>354</v>
      </c>
      <c r="H365" s="222">
        <v>27</v>
      </c>
      <c r="I365" s="223"/>
      <c r="J365" s="223"/>
      <c r="M365" s="219"/>
      <c r="N365" s="224"/>
      <c r="O365" s="225"/>
      <c r="P365" s="225"/>
      <c r="Q365" s="225"/>
      <c r="R365" s="225"/>
      <c r="S365" s="225"/>
      <c r="T365" s="225"/>
      <c r="U365" s="225"/>
      <c r="V365" s="225"/>
      <c r="W365" s="225"/>
      <c r="X365" s="226"/>
      <c r="AT365" s="220" t="s">
        <v>208</v>
      </c>
      <c r="AU365" s="220" t="s">
        <v>92</v>
      </c>
      <c r="AV365" s="13" t="s">
        <v>203</v>
      </c>
      <c r="AW365" s="13" t="s">
        <v>4</v>
      </c>
      <c r="AX365" s="13" t="s">
        <v>87</v>
      </c>
      <c r="AY365" s="220" t="s">
        <v>196</v>
      </c>
    </row>
    <row r="366" spans="2:65" s="1" customFormat="1" ht="24" customHeight="1">
      <c r="B366" s="151"/>
      <c r="C366" s="210" t="s">
        <v>954</v>
      </c>
      <c r="D366" s="210" t="s">
        <v>291</v>
      </c>
      <c r="E366" s="211" t="s">
        <v>527</v>
      </c>
      <c r="F366" s="212" t="s">
        <v>528</v>
      </c>
      <c r="G366" s="213" t="s">
        <v>248</v>
      </c>
      <c r="H366" s="214">
        <v>8</v>
      </c>
      <c r="I366" s="215"/>
      <c r="J366" s="216"/>
      <c r="K366" s="214">
        <f>ROUND(P366*H366,3)</f>
        <v>0</v>
      </c>
      <c r="L366" s="212" t="s">
        <v>1</v>
      </c>
      <c r="M366" s="217"/>
      <c r="N366" s="218" t="s">
        <v>1</v>
      </c>
      <c r="O366" s="189" t="s">
        <v>44</v>
      </c>
      <c r="P366" s="190">
        <f>I366+J366</f>
        <v>0</v>
      </c>
      <c r="Q366" s="190">
        <f>ROUND(I366*H366,3)</f>
        <v>0</v>
      </c>
      <c r="R366" s="190">
        <f>ROUND(J366*H366,3)</f>
        <v>0</v>
      </c>
      <c r="S366" s="54"/>
      <c r="T366" s="191">
        <f>S366*H366</f>
        <v>0</v>
      </c>
      <c r="U366" s="191">
        <v>0.04355</v>
      </c>
      <c r="V366" s="191">
        <f>U366*H366</f>
        <v>0.3484</v>
      </c>
      <c r="W366" s="191">
        <v>0</v>
      </c>
      <c r="X366" s="192">
        <f>W366*H366</f>
        <v>0</v>
      </c>
      <c r="AR366" s="193" t="s">
        <v>294</v>
      </c>
      <c r="AT366" s="193" t="s">
        <v>291</v>
      </c>
      <c r="AU366" s="193" t="s">
        <v>92</v>
      </c>
      <c r="AY366" s="15" t="s">
        <v>196</v>
      </c>
      <c r="BE366" s="100">
        <f>IF(O366="základná",K366,0)</f>
        <v>0</v>
      </c>
      <c r="BF366" s="100">
        <f>IF(O366="znížená",K366,0)</f>
        <v>0</v>
      </c>
      <c r="BG366" s="100">
        <f>IF(O366="zákl. prenesená",K366,0)</f>
        <v>0</v>
      </c>
      <c r="BH366" s="100">
        <f>IF(O366="zníž. prenesená",K366,0)</f>
        <v>0</v>
      </c>
      <c r="BI366" s="100">
        <f>IF(O366="nulová",K366,0)</f>
        <v>0</v>
      </c>
      <c r="BJ366" s="15" t="s">
        <v>92</v>
      </c>
      <c r="BK366" s="194">
        <f>ROUND(P366*H366,3)</f>
        <v>0</v>
      </c>
      <c r="BL366" s="15" t="s">
        <v>226</v>
      </c>
      <c r="BM366" s="193" t="s">
        <v>955</v>
      </c>
    </row>
    <row r="367" spans="2:51" s="12" customFormat="1" ht="11.25">
      <c r="B367" s="195"/>
      <c r="D367" s="196" t="s">
        <v>208</v>
      </c>
      <c r="E367" s="203" t="s">
        <v>1</v>
      </c>
      <c r="F367" s="197" t="s">
        <v>889</v>
      </c>
      <c r="H367" s="198">
        <v>1</v>
      </c>
      <c r="I367" s="199"/>
      <c r="J367" s="199"/>
      <c r="M367" s="195"/>
      <c r="N367" s="200"/>
      <c r="O367" s="201"/>
      <c r="P367" s="201"/>
      <c r="Q367" s="201"/>
      <c r="R367" s="201"/>
      <c r="S367" s="201"/>
      <c r="T367" s="201"/>
      <c r="U367" s="201"/>
      <c r="V367" s="201"/>
      <c r="W367" s="201"/>
      <c r="X367" s="202"/>
      <c r="AT367" s="203" t="s">
        <v>208</v>
      </c>
      <c r="AU367" s="203" t="s">
        <v>92</v>
      </c>
      <c r="AV367" s="12" t="s">
        <v>92</v>
      </c>
      <c r="AW367" s="12" t="s">
        <v>4</v>
      </c>
      <c r="AX367" s="12" t="s">
        <v>80</v>
      </c>
      <c r="AY367" s="203" t="s">
        <v>196</v>
      </c>
    </row>
    <row r="368" spans="2:51" s="12" customFormat="1" ht="11.25">
      <c r="B368" s="195"/>
      <c r="D368" s="196" t="s">
        <v>208</v>
      </c>
      <c r="E368" s="203" t="s">
        <v>1</v>
      </c>
      <c r="F368" s="197" t="s">
        <v>956</v>
      </c>
      <c r="H368" s="198">
        <v>6</v>
      </c>
      <c r="I368" s="199"/>
      <c r="J368" s="199"/>
      <c r="M368" s="195"/>
      <c r="N368" s="200"/>
      <c r="O368" s="201"/>
      <c r="P368" s="201"/>
      <c r="Q368" s="201"/>
      <c r="R368" s="201"/>
      <c r="S368" s="201"/>
      <c r="T368" s="201"/>
      <c r="U368" s="201"/>
      <c r="V368" s="201"/>
      <c r="W368" s="201"/>
      <c r="X368" s="202"/>
      <c r="AT368" s="203" t="s">
        <v>208</v>
      </c>
      <c r="AU368" s="203" t="s">
        <v>92</v>
      </c>
      <c r="AV368" s="12" t="s">
        <v>92</v>
      </c>
      <c r="AW368" s="12" t="s">
        <v>4</v>
      </c>
      <c r="AX368" s="12" t="s">
        <v>80</v>
      </c>
      <c r="AY368" s="203" t="s">
        <v>196</v>
      </c>
    </row>
    <row r="369" spans="2:51" s="12" customFormat="1" ht="11.25">
      <c r="B369" s="195"/>
      <c r="D369" s="196" t="s">
        <v>208</v>
      </c>
      <c r="E369" s="203" t="s">
        <v>1</v>
      </c>
      <c r="F369" s="197" t="s">
        <v>957</v>
      </c>
      <c r="H369" s="198">
        <v>1</v>
      </c>
      <c r="I369" s="199"/>
      <c r="J369" s="199"/>
      <c r="M369" s="195"/>
      <c r="N369" s="200"/>
      <c r="O369" s="201"/>
      <c r="P369" s="201"/>
      <c r="Q369" s="201"/>
      <c r="R369" s="201"/>
      <c r="S369" s="201"/>
      <c r="T369" s="201"/>
      <c r="U369" s="201"/>
      <c r="V369" s="201"/>
      <c r="W369" s="201"/>
      <c r="X369" s="202"/>
      <c r="AT369" s="203" t="s">
        <v>208</v>
      </c>
      <c r="AU369" s="203" t="s">
        <v>92</v>
      </c>
      <c r="AV369" s="12" t="s">
        <v>92</v>
      </c>
      <c r="AW369" s="12" t="s">
        <v>4</v>
      </c>
      <c r="AX369" s="12" t="s">
        <v>80</v>
      </c>
      <c r="AY369" s="203" t="s">
        <v>196</v>
      </c>
    </row>
    <row r="370" spans="2:51" s="13" customFormat="1" ht="11.25">
      <c r="B370" s="219"/>
      <c r="D370" s="196" t="s">
        <v>208</v>
      </c>
      <c r="E370" s="220" t="s">
        <v>1</v>
      </c>
      <c r="F370" s="221" t="s">
        <v>354</v>
      </c>
      <c r="H370" s="222">
        <v>8</v>
      </c>
      <c r="I370" s="223"/>
      <c r="J370" s="223"/>
      <c r="M370" s="219"/>
      <c r="N370" s="224"/>
      <c r="O370" s="225"/>
      <c r="P370" s="225"/>
      <c r="Q370" s="225"/>
      <c r="R370" s="225"/>
      <c r="S370" s="225"/>
      <c r="T370" s="225"/>
      <c r="U370" s="225"/>
      <c r="V370" s="225"/>
      <c r="W370" s="225"/>
      <c r="X370" s="226"/>
      <c r="AT370" s="220" t="s">
        <v>208</v>
      </c>
      <c r="AU370" s="220" t="s">
        <v>92</v>
      </c>
      <c r="AV370" s="13" t="s">
        <v>203</v>
      </c>
      <c r="AW370" s="13" t="s">
        <v>4</v>
      </c>
      <c r="AX370" s="13" t="s">
        <v>87</v>
      </c>
      <c r="AY370" s="220" t="s">
        <v>196</v>
      </c>
    </row>
    <row r="371" spans="2:65" s="1" customFormat="1" ht="24" customHeight="1">
      <c r="B371" s="151"/>
      <c r="C371" s="210" t="s">
        <v>958</v>
      </c>
      <c r="D371" s="210" t="s">
        <v>291</v>
      </c>
      <c r="E371" s="211" t="s">
        <v>959</v>
      </c>
      <c r="F371" s="212" t="s">
        <v>960</v>
      </c>
      <c r="G371" s="213" t="s">
        <v>248</v>
      </c>
      <c r="H371" s="214">
        <v>7</v>
      </c>
      <c r="I371" s="215"/>
      <c r="J371" s="216"/>
      <c r="K371" s="214">
        <f>ROUND(P371*H371,3)</f>
        <v>0</v>
      </c>
      <c r="L371" s="212" t="s">
        <v>1</v>
      </c>
      <c r="M371" s="217"/>
      <c r="N371" s="218" t="s">
        <v>1</v>
      </c>
      <c r="O371" s="189" t="s">
        <v>44</v>
      </c>
      <c r="P371" s="190">
        <f>I371+J371</f>
        <v>0</v>
      </c>
      <c r="Q371" s="190">
        <f>ROUND(I371*H371,3)</f>
        <v>0</v>
      </c>
      <c r="R371" s="190">
        <f>ROUND(J371*H371,3)</f>
        <v>0</v>
      </c>
      <c r="S371" s="54"/>
      <c r="T371" s="191">
        <f>S371*H371</f>
        <v>0</v>
      </c>
      <c r="U371" s="191">
        <v>0.04899</v>
      </c>
      <c r="V371" s="191">
        <f>U371*H371</f>
        <v>0.34293</v>
      </c>
      <c r="W371" s="191">
        <v>0</v>
      </c>
      <c r="X371" s="192">
        <f>W371*H371</f>
        <v>0</v>
      </c>
      <c r="AR371" s="193" t="s">
        <v>294</v>
      </c>
      <c r="AT371" s="193" t="s">
        <v>291</v>
      </c>
      <c r="AU371" s="193" t="s">
        <v>92</v>
      </c>
      <c r="AY371" s="15" t="s">
        <v>196</v>
      </c>
      <c r="BE371" s="100">
        <f>IF(O371="základná",K371,0)</f>
        <v>0</v>
      </c>
      <c r="BF371" s="100">
        <f>IF(O371="znížená",K371,0)</f>
        <v>0</v>
      </c>
      <c r="BG371" s="100">
        <f>IF(O371="zákl. prenesená",K371,0)</f>
        <v>0</v>
      </c>
      <c r="BH371" s="100">
        <f>IF(O371="zníž. prenesená",K371,0)</f>
        <v>0</v>
      </c>
      <c r="BI371" s="100">
        <f>IF(O371="nulová",K371,0)</f>
        <v>0</v>
      </c>
      <c r="BJ371" s="15" t="s">
        <v>92</v>
      </c>
      <c r="BK371" s="194">
        <f>ROUND(P371*H371,3)</f>
        <v>0</v>
      </c>
      <c r="BL371" s="15" t="s">
        <v>226</v>
      </c>
      <c r="BM371" s="193" t="s">
        <v>961</v>
      </c>
    </row>
    <row r="372" spans="2:51" s="12" customFormat="1" ht="11.25">
      <c r="B372" s="195"/>
      <c r="D372" s="196" t="s">
        <v>208</v>
      </c>
      <c r="E372" s="203" t="s">
        <v>1</v>
      </c>
      <c r="F372" s="197" t="s">
        <v>952</v>
      </c>
      <c r="H372" s="198">
        <v>3</v>
      </c>
      <c r="I372" s="199"/>
      <c r="J372" s="199"/>
      <c r="M372" s="195"/>
      <c r="N372" s="200"/>
      <c r="O372" s="201"/>
      <c r="P372" s="201"/>
      <c r="Q372" s="201"/>
      <c r="R372" s="201"/>
      <c r="S372" s="201"/>
      <c r="T372" s="201"/>
      <c r="U372" s="201"/>
      <c r="V372" s="201"/>
      <c r="W372" s="201"/>
      <c r="X372" s="202"/>
      <c r="AT372" s="203" t="s">
        <v>208</v>
      </c>
      <c r="AU372" s="203" t="s">
        <v>92</v>
      </c>
      <c r="AV372" s="12" t="s">
        <v>92</v>
      </c>
      <c r="AW372" s="12" t="s">
        <v>4</v>
      </c>
      <c r="AX372" s="12" t="s">
        <v>80</v>
      </c>
      <c r="AY372" s="203" t="s">
        <v>196</v>
      </c>
    </row>
    <row r="373" spans="2:51" s="12" customFormat="1" ht="11.25">
      <c r="B373" s="195"/>
      <c r="D373" s="196" t="s">
        <v>208</v>
      </c>
      <c r="E373" s="203" t="s">
        <v>1</v>
      </c>
      <c r="F373" s="197" t="s">
        <v>962</v>
      </c>
      <c r="H373" s="198">
        <v>4</v>
      </c>
      <c r="I373" s="199"/>
      <c r="J373" s="199"/>
      <c r="M373" s="195"/>
      <c r="N373" s="200"/>
      <c r="O373" s="201"/>
      <c r="P373" s="201"/>
      <c r="Q373" s="201"/>
      <c r="R373" s="201"/>
      <c r="S373" s="201"/>
      <c r="T373" s="201"/>
      <c r="U373" s="201"/>
      <c r="V373" s="201"/>
      <c r="W373" s="201"/>
      <c r="X373" s="202"/>
      <c r="AT373" s="203" t="s">
        <v>208</v>
      </c>
      <c r="AU373" s="203" t="s">
        <v>92</v>
      </c>
      <c r="AV373" s="12" t="s">
        <v>92</v>
      </c>
      <c r="AW373" s="12" t="s">
        <v>4</v>
      </c>
      <c r="AX373" s="12" t="s">
        <v>80</v>
      </c>
      <c r="AY373" s="203" t="s">
        <v>196</v>
      </c>
    </row>
    <row r="374" spans="2:51" s="13" customFormat="1" ht="11.25">
      <c r="B374" s="219"/>
      <c r="D374" s="196" t="s">
        <v>208</v>
      </c>
      <c r="E374" s="220" t="s">
        <v>1</v>
      </c>
      <c r="F374" s="221" t="s">
        <v>354</v>
      </c>
      <c r="H374" s="222">
        <v>7</v>
      </c>
      <c r="I374" s="223"/>
      <c r="J374" s="223"/>
      <c r="M374" s="219"/>
      <c r="N374" s="224"/>
      <c r="O374" s="225"/>
      <c r="P374" s="225"/>
      <c r="Q374" s="225"/>
      <c r="R374" s="225"/>
      <c r="S374" s="225"/>
      <c r="T374" s="225"/>
      <c r="U374" s="225"/>
      <c r="V374" s="225"/>
      <c r="W374" s="225"/>
      <c r="X374" s="226"/>
      <c r="AT374" s="220" t="s">
        <v>208</v>
      </c>
      <c r="AU374" s="220" t="s">
        <v>92</v>
      </c>
      <c r="AV374" s="13" t="s">
        <v>203</v>
      </c>
      <c r="AW374" s="13" t="s">
        <v>4</v>
      </c>
      <c r="AX374" s="13" t="s">
        <v>87</v>
      </c>
      <c r="AY374" s="220" t="s">
        <v>196</v>
      </c>
    </row>
    <row r="375" spans="2:65" s="1" customFormat="1" ht="24" customHeight="1">
      <c r="B375" s="151"/>
      <c r="C375" s="210" t="s">
        <v>963</v>
      </c>
      <c r="D375" s="210" t="s">
        <v>291</v>
      </c>
      <c r="E375" s="211" t="s">
        <v>964</v>
      </c>
      <c r="F375" s="212" t="s">
        <v>965</v>
      </c>
      <c r="G375" s="213" t="s">
        <v>248</v>
      </c>
      <c r="H375" s="214">
        <v>56</v>
      </c>
      <c r="I375" s="215"/>
      <c r="J375" s="216"/>
      <c r="K375" s="214">
        <f>ROUND(P375*H375,3)</f>
        <v>0</v>
      </c>
      <c r="L375" s="212" t="s">
        <v>1</v>
      </c>
      <c r="M375" s="217"/>
      <c r="N375" s="218" t="s">
        <v>1</v>
      </c>
      <c r="O375" s="189" t="s">
        <v>44</v>
      </c>
      <c r="P375" s="190">
        <f>I375+J375</f>
        <v>0</v>
      </c>
      <c r="Q375" s="190">
        <f>ROUND(I375*H375,3)</f>
        <v>0</v>
      </c>
      <c r="R375" s="190">
        <f>ROUND(J375*H375,3)</f>
        <v>0</v>
      </c>
      <c r="S375" s="54"/>
      <c r="T375" s="191">
        <f>S375*H375</f>
        <v>0</v>
      </c>
      <c r="U375" s="191">
        <v>0.0381</v>
      </c>
      <c r="V375" s="191">
        <f>U375*H375</f>
        <v>2.1336</v>
      </c>
      <c r="W375" s="191">
        <v>0</v>
      </c>
      <c r="X375" s="192">
        <f>W375*H375</f>
        <v>0</v>
      </c>
      <c r="AR375" s="193" t="s">
        <v>294</v>
      </c>
      <c r="AT375" s="193" t="s">
        <v>291</v>
      </c>
      <c r="AU375" s="193" t="s">
        <v>92</v>
      </c>
      <c r="AY375" s="15" t="s">
        <v>196</v>
      </c>
      <c r="BE375" s="100">
        <f>IF(O375="základná",K375,0)</f>
        <v>0</v>
      </c>
      <c r="BF375" s="100">
        <f>IF(O375="znížená",K375,0)</f>
        <v>0</v>
      </c>
      <c r="BG375" s="100">
        <f>IF(O375="zákl. prenesená",K375,0)</f>
        <v>0</v>
      </c>
      <c r="BH375" s="100">
        <f>IF(O375="zníž. prenesená",K375,0)</f>
        <v>0</v>
      </c>
      <c r="BI375" s="100">
        <f>IF(O375="nulová",K375,0)</f>
        <v>0</v>
      </c>
      <c r="BJ375" s="15" t="s">
        <v>92</v>
      </c>
      <c r="BK375" s="194">
        <f>ROUND(P375*H375,3)</f>
        <v>0</v>
      </c>
      <c r="BL375" s="15" t="s">
        <v>226</v>
      </c>
      <c r="BM375" s="193" t="s">
        <v>966</v>
      </c>
    </row>
    <row r="376" spans="2:51" s="12" customFormat="1" ht="11.25">
      <c r="B376" s="195"/>
      <c r="D376" s="196" t="s">
        <v>208</v>
      </c>
      <c r="E376" s="203" t="s">
        <v>1</v>
      </c>
      <c r="F376" s="197" t="s">
        <v>939</v>
      </c>
      <c r="H376" s="198">
        <v>5</v>
      </c>
      <c r="I376" s="199"/>
      <c r="J376" s="199"/>
      <c r="M376" s="195"/>
      <c r="N376" s="200"/>
      <c r="O376" s="201"/>
      <c r="P376" s="201"/>
      <c r="Q376" s="201"/>
      <c r="R376" s="201"/>
      <c r="S376" s="201"/>
      <c r="T376" s="201"/>
      <c r="U376" s="201"/>
      <c r="V376" s="201"/>
      <c r="W376" s="201"/>
      <c r="X376" s="202"/>
      <c r="AT376" s="203" t="s">
        <v>208</v>
      </c>
      <c r="AU376" s="203" t="s">
        <v>92</v>
      </c>
      <c r="AV376" s="12" t="s">
        <v>92</v>
      </c>
      <c r="AW376" s="12" t="s">
        <v>4</v>
      </c>
      <c r="AX376" s="12" t="s">
        <v>80</v>
      </c>
      <c r="AY376" s="203" t="s">
        <v>196</v>
      </c>
    </row>
    <row r="377" spans="2:51" s="12" customFormat="1" ht="11.25">
      <c r="B377" s="195"/>
      <c r="D377" s="196" t="s">
        <v>208</v>
      </c>
      <c r="E377" s="203" t="s">
        <v>1</v>
      </c>
      <c r="F377" s="197" t="s">
        <v>967</v>
      </c>
      <c r="H377" s="198">
        <v>4</v>
      </c>
      <c r="I377" s="199"/>
      <c r="J377" s="199"/>
      <c r="M377" s="195"/>
      <c r="N377" s="200"/>
      <c r="O377" s="201"/>
      <c r="P377" s="201"/>
      <c r="Q377" s="201"/>
      <c r="R377" s="201"/>
      <c r="S377" s="201"/>
      <c r="T377" s="201"/>
      <c r="U377" s="201"/>
      <c r="V377" s="201"/>
      <c r="W377" s="201"/>
      <c r="X377" s="202"/>
      <c r="AT377" s="203" t="s">
        <v>208</v>
      </c>
      <c r="AU377" s="203" t="s">
        <v>92</v>
      </c>
      <c r="AV377" s="12" t="s">
        <v>92</v>
      </c>
      <c r="AW377" s="12" t="s">
        <v>4</v>
      </c>
      <c r="AX377" s="12" t="s">
        <v>80</v>
      </c>
      <c r="AY377" s="203" t="s">
        <v>196</v>
      </c>
    </row>
    <row r="378" spans="2:51" s="12" customFormat="1" ht="11.25">
      <c r="B378" s="195"/>
      <c r="D378" s="196" t="s">
        <v>208</v>
      </c>
      <c r="E378" s="203" t="s">
        <v>1</v>
      </c>
      <c r="F378" s="197" t="s">
        <v>968</v>
      </c>
      <c r="H378" s="198">
        <v>3</v>
      </c>
      <c r="I378" s="199"/>
      <c r="J378" s="199"/>
      <c r="M378" s="195"/>
      <c r="N378" s="200"/>
      <c r="O378" s="201"/>
      <c r="P378" s="201"/>
      <c r="Q378" s="201"/>
      <c r="R378" s="201"/>
      <c r="S378" s="201"/>
      <c r="T378" s="201"/>
      <c r="U378" s="201"/>
      <c r="V378" s="201"/>
      <c r="W378" s="201"/>
      <c r="X378" s="202"/>
      <c r="AT378" s="203" t="s">
        <v>208</v>
      </c>
      <c r="AU378" s="203" t="s">
        <v>92</v>
      </c>
      <c r="AV378" s="12" t="s">
        <v>92</v>
      </c>
      <c r="AW378" s="12" t="s">
        <v>4</v>
      </c>
      <c r="AX378" s="12" t="s">
        <v>80</v>
      </c>
      <c r="AY378" s="203" t="s">
        <v>196</v>
      </c>
    </row>
    <row r="379" spans="2:51" s="12" customFormat="1" ht="11.25">
      <c r="B379" s="195"/>
      <c r="D379" s="196" t="s">
        <v>208</v>
      </c>
      <c r="E379" s="203" t="s">
        <v>1</v>
      </c>
      <c r="F379" s="197" t="s">
        <v>969</v>
      </c>
      <c r="H379" s="198">
        <v>5</v>
      </c>
      <c r="I379" s="199"/>
      <c r="J379" s="199"/>
      <c r="M379" s="195"/>
      <c r="N379" s="200"/>
      <c r="O379" s="201"/>
      <c r="P379" s="201"/>
      <c r="Q379" s="201"/>
      <c r="R379" s="201"/>
      <c r="S379" s="201"/>
      <c r="T379" s="201"/>
      <c r="U379" s="201"/>
      <c r="V379" s="201"/>
      <c r="W379" s="201"/>
      <c r="X379" s="202"/>
      <c r="AT379" s="203" t="s">
        <v>208</v>
      </c>
      <c r="AU379" s="203" t="s">
        <v>92</v>
      </c>
      <c r="AV379" s="12" t="s">
        <v>92</v>
      </c>
      <c r="AW379" s="12" t="s">
        <v>4</v>
      </c>
      <c r="AX379" s="12" t="s">
        <v>80</v>
      </c>
      <c r="AY379" s="203" t="s">
        <v>196</v>
      </c>
    </row>
    <row r="380" spans="2:51" s="12" customFormat="1" ht="11.25">
      <c r="B380" s="195"/>
      <c r="D380" s="196" t="s">
        <v>208</v>
      </c>
      <c r="E380" s="203" t="s">
        <v>1</v>
      </c>
      <c r="F380" s="197" t="s">
        <v>970</v>
      </c>
      <c r="H380" s="198">
        <v>2</v>
      </c>
      <c r="I380" s="199"/>
      <c r="J380" s="199"/>
      <c r="M380" s="195"/>
      <c r="N380" s="200"/>
      <c r="O380" s="201"/>
      <c r="P380" s="201"/>
      <c r="Q380" s="201"/>
      <c r="R380" s="201"/>
      <c r="S380" s="201"/>
      <c r="T380" s="201"/>
      <c r="U380" s="201"/>
      <c r="V380" s="201"/>
      <c r="W380" s="201"/>
      <c r="X380" s="202"/>
      <c r="AT380" s="203" t="s">
        <v>208</v>
      </c>
      <c r="AU380" s="203" t="s">
        <v>92</v>
      </c>
      <c r="AV380" s="12" t="s">
        <v>92</v>
      </c>
      <c r="AW380" s="12" t="s">
        <v>4</v>
      </c>
      <c r="AX380" s="12" t="s">
        <v>80</v>
      </c>
      <c r="AY380" s="203" t="s">
        <v>196</v>
      </c>
    </row>
    <row r="381" spans="2:51" s="12" customFormat="1" ht="11.25">
      <c r="B381" s="195"/>
      <c r="D381" s="196" t="s">
        <v>208</v>
      </c>
      <c r="E381" s="203" t="s">
        <v>1</v>
      </c>
      <c r="F381" s="197" t="s">
        <v>971</v>
      </c>
      <c r="H381" s="198">
        <v>23</v>
      </c>
      <c r="I381" s="199"/>
      <c r="J381" s="199"/>
      <c r="M381" s="195"/>
      <c r="N381" s="200"/>
      <c r="O381" s="201"/>
      <c r="P381" s="201"/>
      <c r="Q381" s="201"/>
      <c r="R381" s="201"/>
      <c r="S381" s="201"/>
      <c r="T381" s="201"/>
      <c r="U381" s="201"/>
      <c r="V381" s="201"/>
      <c r="W381" s="201"/>
      <c r="X381" s="202"/>
      <c r="AT381" s="203" t="s">
        <v>208</v>
      </c>
      <c r="AU381" s="203" t="s">
        <v>92</v>
      </c>
      <c r="AV381" s="12" t="s">
        <v>92</v>
      </c>
      <c r="AW381" s="12" t="s">
        <v>4</v>
      </c>
      <c r="AX381" s="12" t="s">
        <v>80</v>
      </c>
      <c r="AY381" s="203" t="s">
        <v>196</v>
      </c>
    </row>
    <row r="382" spans="2:51" s="12" customFormat="1" ht="11.25">
      <c r="B382" s="195"/>
      <c r="D382" s="196" t="s">
        <v>208</v>
      </c>
      <c r="E382" s="203" t="s">
        <v>1</v>
      </c>
      <c r="F382" s="197" t="s">
        <v>972</v>
      </c>
      <c r="H382" s="198">
        <v>14</v>
      </c>
      <c r="I382" s="199"/>
      <c r="J382" s="199"/>
      <c r="M382" s="195"/>
      <c r="N382" s="200"/>
      <c r="O382" s="201"/>
      <c r="P382" s="201"/>
      <c r="Q382" s="201"/>
      <c r="R382" s="201"/>
      <c r="S382" s="201"/>
      <c r="T382" s="201"/>
      <c r="U382" s="201"/>
      <c r="V382" s="201"/>
      <c r="W382" s="201"/>
      <c r="X382" s="202"/>
      <c r="AT382" s="203" t="s">
        <v>208</v>
      </c>
      <c r="AU382" s="203" t="s">
        <v>92</v>
      </c>
      <c r="AV382" s="12" t="s">
        <v>92</v>
      </c>
      <c r="AW382" s="12" t="s">
        <v>4</v>
      </c>
      <c r="AX382" s="12" t="s">
        <v>80</v>
      </c>
      <c r="AY382" s="203" t="s">
        <v>196</v>
      </c>
    </row>
    <row r="383" spans="2:51" s="13" customFormat="1" ht="11.25">
      <c r="B383" s="219"/>
      <c r="D383" s="196" t="s">
        <v>208</v>
      </c>
      <c r="E383" s="220" t="s">
        <v>1</v>
      </c>
      <c r="F383" s="221" t="s">
        <v>354</v>
      </c>
      <c r="H383" s="222">
        <v>56</v>
      </c>
      <c r="I383" s="223"/>
      <c r="J383" s="223"/>
      <c r="M383" s="219"/>
      <c r="N383" s="224"/>
      <c r="O383" s="225"/>
      <c r="P383" s="225"/>
      <c r="Q383" s="225"/>
      <c r="R383" s="225"/>
      <c r="S383" s="225"/>
      <c r="T383" s="225"/>
      <c r="U383" s="225"/>
      <c r="V383" s="225"/>
      <c r="W383" s="225"/>
      <c r="X383" s="226"/>
      <c r="AT383" s="220" t="s">
        <v>208</v>
      </c>
      <c r="AU383" s="220" t="s">
        <v>92</v>
      </c>
      <c r="AV383" s="13" t="s">
        <v>203</v>
      </c>
      <c r="AW383" s="13" t="s">
        <v>4</v>
      </c>
      <c r="AX383" s="13" t="s">
        <v>87</v>
      </c>
      <c r="AY383" s="220" t="s">
        <v>196</v>
      </c>
    </row>
    <row r="384" spans="2:65" s="1" customFormat="1" ht="24" customHeight="1">
      <c r="B384" s="151"/>
      <c r="C384" s="210" t="s">
        <v>973</v>
      </c>
      <c r="D384" s="210" t="s">
        <v>291</v>
      </c>
      <c r="E384" s="211" t="s">
        <v>974</v>
      </c>
      <c r="F384" s="212" t="s">
        <v>975</v>
      </c>
      <c r="G384" s="213" t="s">
        <v>248</v>
      </c>
      <c r="H384" s="214">
        <v>15</v>
      </c>
      <c r="I384" s="215"/>
      <c r="J384" s="216"/>
      <c r="K384" s="214">
        <f>ROUND(P384*H384,3)</f>
        <v>0</v>
      </c>
      <c r="L384" s="212" t="s">
        <v>1</v>
      </c>
      <c r="M384" s="217"/>
      <c r="N384" s="218" t="s">
        <v>1</v>
      </c>
      <c r="O384" s="189" t="s">
        <v>44</v>
      </c>
      <c r="P384" s="190">
        <f>I384+J384</f>
        <v>0</v>
      </c>
      <c r="Q384" s="190">
        <f>ROUND(I384*H384,3)</f>
        <v>0</v>
      </c>
      <c r="R384" s="190">
        <f>ROUND(J384*H384,3)</f>
        <v>0</v>
      </c>
      <c r="S384" s="54"/>
      <c r="T384" s="191">
        <f>S384*H384</f>
        <v>0</v>
      </c>
      <c r="U384" s="191">
        <v>0.04355</v>
      </c>
      <c r="V384" s="191">
        <f>U384*H384</f>
        <v>0.65325</v>
      </c>
      <c r="W384" s="191">
        <v>0</v>
      </c>
      <c r="X384" s="192">
        <f>W384*H384</f>
        <v>0</v>
      </c>
      <c r="AR384" s="193" t="s">
        <v>294</v>
      </c>
      <c r="AT384" s="193" t="s">
        <v>291</v>
      </c>
      <c r="AU384" s="193" t="s">
        <v>92</v>
      </c>
      <c r="AY384" s="15" t="s">
        <v>196</v>
      </c>
      <c r="BE384" s="100">
        <f>IF(O384="základná",K384,0)</f>
        <v>0</v>
      </c>
      <c r="BF384" s="100">
        <f>IF(O384="znížená",K384,0)</f>
        <v>0</v>
      </c>
      <c r="BG384" s="100">
        <f>IF(O384="zákl. prenesená",K384,0)</f>
        <v>0</v>
      </c>
      <c r="BH384" s="100">
        <f>IF(O384="zníž. prenesená",K384,0)</f>
        <v>0</v>
      </c>
      <c r="BI384" s="100">
        <f>IF(O384="nulová",K384,0)</f>
        <v>0</v>
      </c>
      <c r="BJ384" s="15" t="s">
        <v>92</v>
      </c>
      <c r="BK384" s="194">
        <f>ROUND(P384*H384,3)</f>
        <v>0</v>
      </c>
      <c r="BL384" s="15" t="s">
        <v>226</v>
      </c>
      <c r="BM384" s="193" t="s">
        <v>976</v>
      </c>
    </row>
    <row r="385" spans="2:51" s="12" customFormat="1" ht="11.25">
      <c r="B385" s="195"/>
      <c r="D385" s="196" t="s">
        <v>208</v>
      </c>
      <c r="E385" s="203" t="s">
        <v>1</v>
      </c>
      <c r="F385" s="197" t="s">
        <v>977</v>
      </c>
      <c r="H385" s="198">
        <v>4</v>
      </c>
      <c r="I385" s="199"/>
      <c r="J385" s="199"/>
      <c r="M385" s="195"/>
      <c r="N385" s="200"/>
      <c r="O385" s="201"/>
      <c r="P385" s="201"/>
      <c r="Q385" s="201"/>
      <c r="R385" s="201"/>
      <c r="S385" s="201"/>
      <c r="T385" s="201"/>
      <c r="U385" s="201"/>
      <c r="V385" s="201"/>
      <c r="W385" s="201"/>
      <c r="X385" s="202"/>
      <c r="AT385" s="203" t="s">
        <v>208</v>
      </c>
      <c r="AU385" s="203" t="s">
        <v>92</v>
      </c>
      <c r="AV385" s="12" t="s">
        <v>92</v>
      </c>
      <c r="AW385" s="12" t="s">
        <v>4</v>
      </c>
      <c r="AX385" s="12" t="s">
        <v>80</v>
      </c>
      <c r="AY385" s="203" t="s">
        <v>196</v>
      </c>
    </row>
    <row r="386" spans="2:51" s="12" customFormat="1" ht="11.25">
      <c r="B386" s="195"/>
      <c r="D386" s="196" t="s">
        <v>208</v>
      </c>
      <c r="E386" s="203" t="s">
        <v>1</v>
      </c>
      <c r="F386" s="197" t="s">
        <v>978</v>
      </c>
      <c r="H386" s="198">
        <v>1</v>
      </c>
      <c r="I386" s="199"/>
      <c r="J386" s="199"/>
      <c r="M386" s="195"/>
      <c r="N386" s="200"/>
      <c r="O386" s="201"/>
      <c r="P386" s="201"/>
      <c r="Q386" s="201"/>
      <c r="R386" s="201"/>
      <c r="S386" s="201"/>
      <c r="T386" s="201"/>
      <c r="U386" s="201"/>
      <c r="V386" s="201"/>
      <c r="W386" s="201"/>
      <c r="X386" s="202"/>
      <c r="AT386" s="203" t="s">
        <v>208</v>
      </c>
      <c r="AU386" s="203" t="s">
        <v>92</v>
      </c>
      <c r="AV386" s="12" t="s">
        <v>92</v>
      </c>
      <c r="AW386" s="12" t="s">
        <v>4</v>
      </c>
      <c r="AX386" s="12" t="s">
        <v>80</v>
      </c>
      <c r="AY386" s="203" t="s">
        <v>196</v>
      </c>
    </row>
    <row r="387" spans="2:51" s="12" customFormat="1" ht="11.25">
      <c r="B387" s="195"/>
      <c r="D387" s="196" t="s">
        <v>208</v>
      </c>
      <c r="E387" s="203" t="s">
        <v>1</v>
      </c>
      <c r="F387" s="197" t="s">
        <v>979</v>
      </c>
      <c r="H387" s="198">
        <v>3</v>
      </c>
      <c r="I387" s="199"/>
      <c r="J387" s="199"/>
      <c r="M387" s="195"/>
      <c r="N387" s="200"/>
      <c r="O387" s="201"/>
      <c r="P387" s="201"/>
      <c r="Q387" s="201"/>
      <c r="R387" s="201"/>
      <c r="S387" s="201"/>
      <c r="T387" s="201"/>
      <c r="U387" s="201"/>
      <c r="V387" s="201"/>
      <c r="W387" s="201"/>
      <c r="X387" s="202"/>
      <c r="AT387" s="203" t="s">
        <v>208</v>
      </c>
      <c r="AU387" s="203" t="s">
        <v>92</v>
      </c>
      <c r="AV387" s="12" t="s">
        <v>92</v>
      </c>
      <c r="AW387" s="12" t="s">
        <v>4</v>
      </c>
      <c r="AX387" s="12" t="s">
        <v>80</v>
      </c>
      <c r="AY387" s="203" t="s">
        <v>196</v>
      </c>
    </row>
    <row r="388" spans="2:51" s="12" customFormat="1" ht="11.25">
      <c r="B388" s="195"/>
      <c r="D388" s="196" t="s">
        <v>208</v>
      </c>
      <c r="E388" s="203" t="s">
        <v>1</v>
      </c>
      <c r="F388" s="197" t="s">
        <v>980</v>
      </c>
      <c r="H388" s="198">
        <v>7</v>
      </c>
      <c r="I388" s="199"/>
      <c r="J388" s="199"/>
      <c r="M388" s="195"/>
      <c r="N388" s="200"/>
      <c r="O388" s="201"/>
      <c r="P388" s="201"/>
      <c r="Q388" s="201"/>
      <c r="R388" s="201"/>
      <c r="S388" s="201"/>
      <c r="T388" s="201"/>
      <c r="U388" s="201"/>
      <c r="V388" s="201"/>
      <c r="W388" s="201"/>
      <c r="X388" s="202"/>
      <c r="AT388" s="203" t="s">
        <v>208</v>
      </c>
      <c r="AU388" s="203" t="s">
        <v>92</v>
      </c>
      <c r="AV388" s="12" t="s">
        <v>92</v>
      </c>
      <c r="AW388" s="12" t="s">
        <v>4</v>
      </c>
      <c r="AX388" s="12" t="s">
        <v>80</v>
      </c>
      <c r="AY388" s="203" t="s">
        <v>196</v>
      </c>
    </row>
    <row r="389" spans="2:51" s="13" customFormat="1" ht="11.25">
      <c r="B389" s="219"/>
      <c r="D389" s="196" t="s">
        <v>208</v>
      </c>
      <c r="E389" s="220" t="s">
        <v>1</v>
      </c>
      <c r="F389" s="221" t="s">
        <v>354</v>
      </c>
      <c r="H389" s="222">
        <v>15</v>
      </c>
      <c r="I389" s="223"/>
      <c r="J389" s="223"/>
      <c r="M389" s="219"/>
      <c r="N389" s="224"/>
      <c r="O389" s="225"/>
      <c r="P389" s="225"/>
      <c r="Q389" s="225"/>
      <c r="R389" s="225"/>
      <c r="S389" s="225"/>
      <c r="T389" s="225"/>
      <c r="U389" s="225"/>
      <c r="V389" s="225"/>
      <c r="W389" s="225"/>
      <c r="X389" s="226"/>
      <c r="AT389" s="220" t="s">
        <v>208</v>
      </c>
      <c r="AU389" s="220" t="s">
        <v>92</v>
      </c>
      <c r="AV389" s="13" t="s">
        <v>203</v>
      </c>
      <c r="AW389" s="13" t="s">
        <v>4</v>
      </c>
      <c r="AX389" s="13" t="s">
        <v>87</v>
      </c>
      <c r="AY389" s="220" t="s">
        <v>196</v>
      </c>
    </row>
    <row r="390" spans="2:65" s="1" customFormat="1" ht="24" customHeight="1">
      <c r="B390" s="151"/>
      <c r="C390" s="210" t="s">
        <v>981</v>
      </c>
      <c r="D390" s="210" t="s">
        <v>291</v>
      </c>
      <c r="E390" s="211" t="s">
        <v>982</v>
      </c>
      <c r="F390" s="212" t="s">
        <v>983</v>
      </c>
      <c r="G390" s="213" t="s">
        <v>248</v>
      </c>
      <c r="H390" s="214">
        <v>2</v>
      </c>
      <c r="I390" s="215"/>
      <c r="J390" s="216"/>
      <c r="K390" s="214">
        <f>ROUND(P390*H390,3)</f>
        <v>0</v>
      </c>
      <c r="L390" s="212" t="s">
        <v>1</v>
      </c>
      <c r="M390" s="217"/>
      <c r="N390" s="218" t="s">
        <v>1</v>
      </c>
      <c r="O390" s="189" t="s">
        <v>44</v>
      </c>
      <c r="P390" s="190">
        <f>I390+J390</f>
        <v>0</v>
      </c>
      <c r="Q390" s="190">
        <f>ROUND(I390*H390,3)</f>
        <v>0</v>
      </c>
      <c r="R390" s="190">
        <f>ROUND(J390*H390,3)</f>
        <v>0</v>
      </c>
      <c r="S390" s="54"/>
      <c r="T390" s="191">
        <f>S390*H390</f>
        <v>0</v>
      </c>
      <c r="U390" s="191">
        <v>0.04899</v>
      </c>
      <c r="V390" s="191">
        <f>U390*H390</f>
        <v>0.09798</v>
      </c>
      <c r="W390" s="191">
        <v>0</v>
      </c>
      <c r="X390" s="192">
        <f>W390*H390</f>
        <v>0</v>
      </c>
      <c r="AR390" s="193" t="s">
        <v>294</v>
      </c>
      <c r="AT390" s="193" t="s">
        <v>291</v>
      </c>
      <c r="AU390" s="193" t="s">
        <v>92</v>
      </c>
      <c r="AY390" s="15" t="s">
        <v>196</v>
      </c>
      <c r="BE390" s="100">
        <f>IF(O390="základná",K390,0)</f>
        <v>0</v>
      </c>
      <c r="BF390" s="100">
        <f>IF(O390="znížená",K390,0)</f>
        <v>0</v>
      </c>
      <c r="BG390" s="100">
        <f>IF(O390="zákl. prenesená",K390,0)</f>
        <v>0</v>
      </c>
      <c r="BH390" s="100">
        <f>IF(O390="zníž. prenesená",K390,0)</f>
        <v>0</v>
      </c>
      <c r="BI390" s="100">
        <f>IF(O390="nulová",K390,0)</f>
        <v>0</v>
      </c>
      <c r="BJ390" s="15" t="s">
        <v>92</v>
      </c>
      <c r="BK390" s="194">
        <f>ROUND(P390*H390,3)</f>
        <v>0</v>
      </c>
      <c r="BL390" s="15" t="s">
        <v>226</v>
      </c>
      <c r="BM390" s="193" t="s">
        <v>984</v>
      </c>
    </row>
    <row r="391" spans="2:51" s="12" customFormat="1" ht="11.25">
      <c r="B391" s="195"/>
      <c r="D391" s="196" t="s">
        <v>208</v>
      </c>
      <c r="E391" s="203" t="s">
        <v>1</v>
      </c>
      <c r="F391" s="197" t="s">
        <v>889</v>
      </c>
      <c r="H391" s="198">
        <v>1</v>
      </c>
      <c r="I391" s="199"/>
      <c r="J391" s="199"/>
      <c r="M391" s="195"/>
      <c r="N391" s="200"/>
      <c r="O391" s="201"/>
      <c r="P391" s="201"/>
      <c r="Q391" s="201"/>
      <c r="R391" s="201"/>
      <c r="S391" s="201"/>
      <c r="T391" s="201"/>
      <c r="U391" s="201"/>
      <c r="V391" s="201"/>
      <c r="W391" s="201"/>
      <c r="X391" s="202"/>
      <c r="AT391" s="203" t="s">
        <v>208</v>
      </c>
      <c r="AU391" s="203" t="s">
        <v>92</v>
      </c>
      <c r="AV391" s="12" t="s">
        <v>92</v>
      </c>
      <c r="AW391" s="12" t="s">
        <v>4</v>
      </c>
      <c r="AX391" s="12" t="s">
        <v>80</v>
      </c>
      <c r="AY391" s="203" t="s">
        <v>196</v>
      </c>
    </row>
    <row r="392" spans="2:51" s="12" customFormat="1" ht="11.25">
      <c r="B392" s="195"/>
      <c r="D392" s="196" t="s">
        <v>208</v>
      </c>
      <c r="E392" s="203" t="s">
        <v>1</v>
      </c>
      <c r="F392" s="197" t="s">
        <v>978</v>
      </c>
      <c r="H392" s="198">
        <v>1</v>
      </c>
      <c r="I392" s="199"/>
      <c r="J392" s="199"/>
      <c r="M392" s="195"/>
      <c r="N392" s="200"/>
      <c r="O392" s="201"/>
      <c r="P392" s="201"/>
      <c r="Q392" s="201"/>
      <c r="R392" s="201"/>
      <c r="S392" s="201"/>
      <c r="T392" s="201"/>
      <c r="U392" s="201"/>
      <c r="V392" s="201"/>
      <c r="W392" s="201"/>
      <c r="X392" s="202"/>
      <c r="AT392" s="203" t="s">
        <v>208</v>
      </c>
      <c r="AU392" s="203" t="s">
        <v>92</v>
      </c>
      <c r="AV392" s="12" t="s">
        <v>92</v>
      </c>
      <c r="AW392" s="12" t="s">
        <v>4</v>
      </c>
      <c r="AX392" s="12" t="s">
        <v>80</v>
      </c>
      <c r="AY392" s="203" t="s">
        <v>196</v>
      </c>
    </row>
    <row r="393" spans="2:51" s="13" customFormat="1" ht="11.25">
      <c r="B393" s="219"/>
      <c r="D393" s="196" t="s">
        <v>208</v>
      </c>
      <c r="E393" s="220" t="s">
        <v>1</v>
      </c>
      <c r="F393" s="221" t="s">
        <v>354</v>
      </c>
      <c r="H393" s="222">
        <v>2</v>
      </c>
      <c r="I393" s="223"/>
      <c r="J393" s="223"/>
      <c r="M393" s="219"/>
      <c r="N393" s="224"/>
      <c r="O393" s="225"/>
      <c r="P393" s="225"/>
      <c r="Q393" s="225"/>
      <c r="R393" s="225"/>
      <c r="S393" s="225"/>
      <c r="T393" s="225"/>
      <c r="U393" s="225"/>
      <c r="V393" s="225"/>
      <c r="W393" s="225"/>
      <c r="X393" s="226"/>
      <c r="AT393" s="220" t="s">
        <v>208</v>
      </c>
      <c r="AU393" s="220" t="s">
        <v>92</v>
      </c>
      <c r="AV393" s="13" t="s">
        <v>203</v>
      </c>
      <c r="AW393" s="13" t="s">
        <v>4</v>
      </c>
      <c r="AX393" s="13" t="s">
        <v>87</v>
      </c>
      <c r="AY393" s="220" t="s">
        <v>196</v>
      </c>
    </row>
    <row r="394" spans="2:65" s="1" customFormat="1" ht="24" customHeight="1">
      <c r="B394" s="151"/>
      <c r="C394" s="182" t="s">
        <v>985</v>
      </c>
      <c r="D394" s="182" t="s">
        <v>199</v>
      </c>
      <c r="E394" s="183" t="s">
        <v>538</v>
      </c>
      <c r="F394" s="184" t="s">
        <v>539</v>
      </c>
      <c r="G394" s="185" t="s">
        <v>248</v>
      </c>
      <c r="H394" s="186">
        <v>15</v>
      </c>
      <c r="I394" s="187"/>
      <c r="J394" s="187"/>
      <c r="K394" s="186">
        <f>ROUND(P394*H394,3)</f>
        <v>0</v>
      </c>
      <c r="L394" s="184" t="s">
        <v>249</v>
      </c>
      <c r="M394" s="32"/>
      <c r="N394" s="188" t="s">
        <v>1</v>
      </c>
      <c r="O394" s="189" t="s">
        <v>44</v>
      </c>
      <c r="P394" s="190">
        <f>I394+J394</f>
        <v>0</v>
      </c>
      <c r="Q394" s="190">
        <f>ROUND(I394*H394,3)</f>
        <v>0</v>
      </c>
      <c r="R394" s="190">
        <f>ROUND(J394*H394,3)</f>
        <v>0</v>
      </c>
      <c r="S394" s="54"/>
      <c r="T394" s="191">
        <f>S394*H394</f>
        <v>0</v>
      </c>
      <c r="U394" s="191">
        <v>2E-05</v>
      </c>
      <c r="V394" s="191">
        <f>U394*H394</f>
        <v>0.00030000000000000003</v>
      </c>
      <c r="W394" s="191">
        <v>0</v>
      </c>
      <c r="X394" s="192">
        <f>W394*H394</f>
        <v>0</v>
      </c>
      <c r="AR394" s="193" t="s">
        <v>226</v>
      </c>
      <c r="AT394" s="193" t="s">
        <v>199</v>
      </c>
      <c r="AU394" s="193" t="s">
        <v>92</v>
      </c>
      <c r="AY394" s="15" t="s">
        <v>196</v>
      </c>
      <c r="BE394" s="100">
        <f>IF(O394="základná",K394,0)</f>
        <v>0</v>
      </c>
      <c r="BF394" s="100">
        <f>IF(O394="znížená",K394,0)</f>
        <v>0</v>
      </c>
      <c r="BG394" s="100">
        <f>IF(O394="zákl. prenesená",K394,0)</f>
        <v>0</v>
      </c>
      <c r="BH394" s="100">
        <f>IF(O394="zníž. prenesená",K394,0)</f>
        <v>0</v>
      </c>
      <c r="BI394" s="100">
        <f>IF(O394="nulová",K394,0)</f>
        <v>0</v>
      </c>
      <c r="BJ394" s="15" t="s">
        <v>92</v>
      </c>
      <c r="BK394" s="194">
        <f>ROUND(P394*H394,3)</f>
        <v>0</v>
      </c>
      <c r="BL394" s="15" t="s">
        <v>226</v>
      </c>
      <c r="BM394" s="193" t="s">
        <v>986</v>
      </c>
    </row>
    <row r="395" spans="2:65" s="1" customFormat="1" ht="24" customHeight="1">
      <c r="B395" s="151"/>
      <c r="C395" s="210" t="s">
        <v>987</v>
      </c>
      <c r="D395" s="210" t="s">
        <v>291</v>
      </c>
      <c r="E395" s="211" t="s">
        <v>542</v>
      </c>
      <c r="F395" s="212" t="s">
        <v>543</v>
      </c>
      <c r="G395" s="213" t="s">
        <v>248</v>
      </c>
      <c r="H395" s="214">
        <v>2</v>
      </c>
      <c r="I395" s="215"/>
      <c r="J395" s="216"/>
      <c r="K395" s="214">
        <f>ROUND(P395*H395,3)</f>
        <v>0</v>
      </c>
      <c r="L395" s="212" t="s">
        <v>1</v>
      </c>
      <c r="M395" s="217"/>
      <c r="N395" s="218" t="s">
        <v>1</v>
      </c>
      <c r="O395" s="189" t="s">
        <v>44</v>
      </c>
      <c r="P395" s="190">
        <f>I395+J395</f>
        <v>0</v>
      </c>
      <c r="Q395" s="190">
        <f>ROUND(I395*H395,3)</f>
        <v>0</v>
      </c>
      <c r="R395" s="190">
        <f>ROUND(J395*H395,3)</f>
        <v>0</v>
      </c>
      <c r="S395" s="54"/>
      <c r="T395" s="191">
        <f>S395*H395</f>
        <v>0</v>
      </c>
      <c r="U395" s="191">
        <v>0.05443</v>
      </c>
      <c r="V395" s="191">
        <f>U395*H395</f>
        <v>0.10886</v>
      </c>
      <c r="W395" s="191">
        <v>0</v>
      </c>
      <c r="X395" s="192">
        <f>W395*H395</f>
        <v>0</v>
      </c>
      <c r="AR395" s="193" t="s">
        <v>294</v>
      </c>
      <c r="AT395" s="193" t="s">
        <v>291</v>
      </c>
      <c r="AU395" s="193" t="s">
        <v>92</v>
      </c>
      <c r="AY395" s="15" t="s">
        <v>196</v>
      </c>
      <c r="BE395" s="100">
        <f>IF(O395="základná",K395,0)</f>
        <v>0</v>
      </c>
      <c r="BF395" s="100">
        <f>IF(O395="znížená",K395,0)</f>
        <v>0</v>
      </c>
      <c r="BG395" s="100">
        <f>IF(O395="zákl. prenesená",K395,0)</f>
        <v>0</v>
      </c>
      <c r="BH395" s="100">
        <f>IF(O395="zníž. prenesená",K395,0)</f>
        <v>0</v>
      </c>
      <c r="BI395" s="100">
        <f>IF(O395="nulová",K395,0)</f>
        <v>0</v>
      </c>
      <c r="BJ395" s="15" t="s">
        <v>92</v>
      </c>
      <c r="BK395" s="194">
        <f>ROUND(P395*H395,3)</f>
        <v>0</v>
      </c>
      <c r="BL395" s="15" t="s">
        <v>226</v>
      </c>
      <c r="BM395" s="193" t="s">
        <v>988</v>
      </c>
    </row>
    <row r="396" spans="2:51" s="12" customFormat="1" ht="11.25">
      <c r="B396" s="195"/>
      <c r="D396" s="196" t="s">
        <v>208</v>
      </c>
      <c r="E396" s="203" t="s">
        <v>1</v>
      </c>
      <c r="F396" s="197" t="s">
        <v>938</v>
      </c>
      <c r="H396" s="198">
        <v>2</v>
      </c>
      <c r="I396" s="199"/>
      <c r="J396" s="199"/>
      <c r="M396" s="195"/>
      <c r="N396" s="200"/>
      <c r="O396" s="201"/>
      <c r="P396" s="201"/>
      <c r="Q396" s="201"/>
      <c r="R396" s="201"/>
      <c r="S396" s="201"/>
      <c r="T396" s="201"/>
      <c r="U396" s="201"/>
      <c r="V396" s="201"/>
      <c r="W396" s="201"/>
      <c r="X396" s="202"/>
      <c r="AT396" s="203" t="s">
        <v>208</v>
      </c>
      <c r="AU396" s="203" t="s">
        <v>92</v>
      </c>
      <c r="AV396" s="12" t="s">
        <v>92</v>
      </c>
      <c r="AW396" s="12" t="s">
        <v>4</v>
      </c>
      <c r="AX396" s="12" t="s">
        <v>80</v>
      </c>
      <c r="AY396" s="203" t="s">
        <v>196</v>
      </c>
    </row>
    <row r="397" spans="2:51" s="13" customFormat="1" ht="11.25">
      <c r="B397" s="219"/>
      <c r="D397" s="196" t="s">
        <v>208</v>
      </c>
      <c r="E397" s="220" t="s">
        <v>1</v>
      </c>
      <c r="F397" s="221" t="s">
        <v>354</v>
      </c>
      <c r="H397" s="222">
        <v>2</v>
      </c>
      <c r="I397" s="223"/>
      <c r="J397" s="223"/>
      <c r="M397" s="219"/>
      <c r="N397" s="224"/>
      <c r="O397" s="225"/>
      <c r="P397" s="225"/>
      <c r="Q397" s="225"/>
      <c r="R397" s="225"/>
      <c r="S397" s="225"/>
      <c r="T397" s="225"/>
      <c r="U397" s="225"/>
      <c r="V397" s="225"/>
      <c r="W397" s="225"/>
      <c r="X397" s="226"/>
      <c r="AT397" s="220" t="s">
        <v>208</v>
      </c>
      <c r="AU397" s="220" t="s">
        <v>92</v>
      </c>
      <c r="AV397" s="13" t="s">
        <v>203</v>
      </c>
      <c r="AW397" s="13" t="s">
        <v>4</v>
      </c>
      <c r="AX397" s="13" t="s">
        <v>87</v>
      </c>
      <c r="AY397" s="220" t="s">
        <v>196</v>
      </c>
    </row>
    <row r="398" spans="2:65" s="1" customFormat="1" ht="24" customHeight="1">
      <c r="B398" s="151"/>
      <c r="C398" s="210" t="s">
        <v>989</v>
      </c>
      <c r="D398" s="210" t="s">
        <v>291</v>
      </c>
      <c r="E398" s="211" t="s">
        <v>990</v>
      </c>
      <c r="F398" s="212" t="s">
        <v>991</v>
      </c>
      <c r="G398" s="213" t="s">
        <v>248</v>
      </c>
      <c r="H398" s="214">
        <v>1</v>
      </c>
      <c r="I398" s="215"/>
      <c r="J398" s="216"/>
      <c r="K398" s="214">
        <f>ROUND(P398*H398,3)</f>
        <v>0</v>
      </c>
      <c r="L398" s="212" t="s">
        <v>1</v>
      </c>
      <c r="M398" s="217"/>
      <c r="N398" s="218" t="s">
        <v>1</v>
      </c>
      <c r="O398" s="189" t="s">
        <v>44</v>
      </c>
      <c r="P398" s="190">
        <f>I398+J398</f>
        <v>0</v>
      </c>
      <c r="Q398" s="190">
        <f>ROUND(I398*H398,3)</f>
        <v>0</v>
      </c>
      <c r="R398" s="190">
        <f>ROUND(J398*H398,3)</f>
        <v>0</v>
      </c>
      <c r="S398" s="54"/>
      <c r="T398" s="191">
        <f>S398*H398</f>
        <v>0</v>
      </c>
      <c r="U398" s="191">
        <v>0.05443</v>
      </c>
      <c r="V398" s="191">
        <f>U398*H398</f>
        <v>0.05443</v>
      </c>
      <c r="W398" s="191">
        <v>0</v>
      </c>
      <c r="X398" s="192">
        <f>W398*H398</f>
        <v>0</v>
      </c>
      <c r="AR398" s="193" t="s">
        <v>294</v>
      </c>
      <c r="AT398" s="193" t="s">
        <v>291</v>
      </c>
      <c r="AU398" s="193" t="s">
        <v>92</v>
      </c>
      <c r="AY398" s="15" t="s">
        <v>196</v>
      </c>
      <c r="BE398" s="100">
        <f>IF(O398="základná",K398,0)</f>
        <v>0</v>
      </c>
      <c r="BF398" s="100">
        <f>IF(O398="znížená",K398,0)</f>
        <v>0</v>
      </c>
      <c r="BG398" s="100">
        <f>IF(O398="zákl. prenesená",K398,0)</f>
        <v>0</v>
      </c>
      <c r="BH398" s="100">
        <f>IF(O398="zníž. prenesená",K398,0)</f>
        <v>0</v>
      </c>
      <c r="BI398" s="100">
        <f>IF(O398="nulová",K398,0)</f>
        <v>0</v>
      </c>
      <c r="BJ398" s="15" t="s">
        <v>92</v>
      </c>
      <c r="BK398" s="194">
        <f>ROUND(P398*H398,3)</f>
        <v>0</v>
      </c>
      <c r="BL398" s="15" t="s">
        <v>226</v>
      </c>
      <c r="BM398" s="193" t="s">
        <v>992</v>
      </c>
    </row>
    <row r="399" spans="2:51" s="12" customFormat="1" ht="11.25">
      <c r="B399" s="195"/>
      <c r="D399" s="196" t="s">
        <v>208</v>
      </c>
      <c r="E399" s="203" t="s">
        <v>1</v>
      </c>
      <c r="F399" s="197" t="s">
        <v>889</v>
      </c>
      <c r="H399" s="198">
        <v>1</v>
      </c>
      <c r="I399" s="199"/>
      <c r="J399" s="199"/>
      <c r="M399" s="195"/>
      <c r="N399" s="200"/>
      <c r="O399" s="201"/>
      <c r="P399" s="201"/>
      <c r="Q399" s="201"/>
      <c r="R399" s="201"/>
      <c r="S399" s="201"/>
      <c r="T399" s="201"/>
      <c r="U399" s="201"/>
      <c r="V399" s="201"/>
      <c r="W399" s="201"/>
      <c r="X399" s="202"/>
      <c r="AT399" s="203" t="s">
        <v>208</v>
      </c>
      <c r="AU399" s="203" t="s">
        <v>92</v>
      </c>
      <c r="AV399" s="12" t="s">
        <v>92</v>
      </c>
      <c r="AW399" s="12" t="s">
        <v>4</v>
      </c>
      <c r="AX399" s="12" t="s">
        <v>80</v>
      </c>
      <c r="AY399" s="203" t="s">
        <v>196</v>
      </c>
    </row>
    <row r="400" spans="2:51" s="12" customFormat="1" ht="11.25">
      <c r="B400" s="195"/>
      <c r="D400" s="196" t="s">
        <v>208</v>
      </c>
      <c r="E400" s="203" t="s">
        <v>1</v>
      </c>
      <c r="F400" s="197" t="s">
        <v>890</v>
      </c>
      <c r="H400" s="198">
        <v>0</v>
      </c>
      <c r="I400" s="199"/>
      <c r="J400" s="199"/>
      <c r="M400" s="195"/>
      <c r="N400" s="200"/>
      <c r="O400" s="201"/>
      <c r="P400" s="201"/>
      <c r="Q400" s="201"/>
      <c r="R400" s="201"/>
      <c r="S400" s="201"/>
      <c r="T400" s="201"/>
      <c r="U400" s="201"/>
      <c r="V400" s="201"/>
      <c r="W400" s="201"/>
      <c r="X400" s="202"/>
      <c r="AT400" s="203" t="s">
        <v>208</v>
      </c>
      <c r="AU400" s="203" t="s">
        <v>92</v>
      </c>
      <c r="AV400" s="12" t="s">
        <v>92</v>
      </c>
      <c r="AW400" s="12" t="s">
        <v>4</v>
      </c>
      <c r="AX400" s="12" t="s">
        <v>80</v>
      </c>
      <c r="AY400" s="203" t="s">
        <v>196</v>
      </c>
    </row>
    <row r="401" spans="2:51" s="12" customFormat="1" ht="11.25">
      <c r="B401" s="195"/>
      <c r="D401" s="196" t="s">
        <v>208</v>
      </c>
      <c r="E401" s="203" t="s">
        <v>1</v>
      </c>
      <c r="F401" s="197" t="s">
        <v>879</v>
      </c>
      <c r="H401" s="198">
        <v>0</v>
      </c>
      <c r="I401" s="199"/>
      <c r="J401" s="199"/>
      <c r="M401" s="195"/>
      <c r="N401" s="200"/>
      <c r="O401" s="201"/>
      <c r="P401" s="201"/>
      <c r="Q401" s="201"/>
      <c r="R401" s="201"/>
      <c r="S401" s="201"/>
      <c r="T401" s="201"/>
      <c r="U401" s="201"/>
      <c r="V401" s="201"/>
      <c r="W401" s="201"/>
      <c r="X401" s="202"/>
      <c r="AT401" s="203" t="s">
        <v>208</v>
      </c>
      <c r="AU401" s="203" t="s">
        <v>92</v>
      </c>
      <c r="AV401" s="12" t="s">
        <v>92</v>
      </c>
      <c r="AW401" s="12" t="s">
        <v>4</v>
      </c>
      <c r="AX401" s="12" t="s">
        <v>80</v>
      </c>
      <c r="AY401" s="203" t="s">
        <v>196</v>
      </c>
    </row>
    <row r="402" spans="2:51" s="12" customFormat="1" ht="11.25">
      <c r="B402" s="195"/>
      <c r="D402" s="196" t="s">
        <v>208</v>
      </c>
      <c r="E402" s="203" t="s">
        <v>1</v>
      </c>
      <c r="F402" s="197" t="s">
        <v>880</v>
      </c>
      <c r="H402" s="198">
        <v>0</v>
      </c>
      <c r="I402" s="199"/>
      <c r="J402" s="199"/>
      <c r="M402" s="195"/>
      <c r="N402" s="200"/>
      <c r="O402" s="201"/>
      <c r="P402" s="201"/>
      <c r="Q402" s="201"/>
      <c r="R402" s="201"/>
      <c r="S402" s="201"/>
      <c r="T402" s="201"/>
      <c r="U402" s="201"/>
      <c r="V402" s="201"/>
      <c r="W402" s="201"/>
      <c r="X402" s="202"/>
      <c r="AT402" s="203" t="s">
        <v>208</v>
      </c>
      <c r="AU402" s="203" t="s">
        <v>92</v>
      </c>
      <c r="AV402" s="12" t="s">
        <v>92</v>
      </c>
      <c r="AW402" s="12" t="s">
        <v>4</v>
      </c>
      <c r="AX402" s="12" t="s">
        <v>80</v>
      </c>
      <c r="AY402" s="203" t="s">
        <v>196</v>
      </c>
    </row>
    <row r="403" spans="2:51" s="12" customFormat="1" ht="11.25">
      <c r="B403" s="195"/>
      <c r="D403" s="196" t="s">
        <v>208</v>
      </c>
      <c r="E403" s="203" t="s">
        <v>1</v>
      </c>
      <c r="F403" s="197" t="s">
        <v>881</v>
      </c>
      <c r="H403" s="198">
        <v>0</v>
      </c>
      <c r="I403" s="199"/>
      <c r="J403" s="199"/>
      <c r="M403" s="195"/>
      <c r="N403" s="200"/>
      <c r="O403" s="201"/>
      <c r="P403" s="201"/>
      <c r="Q403" s="201"/>
      <c r="R403" s="201"/>
      <c r="S403" s="201"/>
      <c r="T403" s="201"/>
      <c r="U403" s="201"/>
      <c r="V403" s="201"/>
      <c r="W403" s="201"/>
      <c r="X403" s="202"/>
      <c r="AT403" s="203" t="s">
        <v>208</v>
      </c>
      <c r="AU403" s="203" t="s">
        <v>92</v>
      </c>
      <c r="AV403" s="12" t="s">
        <v>92</v>
      </c>
      <c r="AW403" s="12" t="s">
        <v>4</v>
      </c>
      <c r="AX403" s="12" t="s">
        <v>80</v>
      </c>
      <c r="AY403" s="203" t="s">
        <v>196</v>
      </c>
    </row>
    <row r="404" spans="2:51" s="12" customFormat="1" ht="11.25">
      <c r="B404" s="195"/>
      <c r="D404" s="196" t="s">
        <v>208</v>
      </c>
      <c r="E404" s="203" t="s">
        <v>1</v>
      </c>
      <c r="F404" s="197" t="s">
        <v>882</v>
      </c>
      <c r="H404" s="198">
        <v>0</v>
      </c>
      <c r="I404" s="199"/>
      <c r="J404" s="199"/>
      <c r="M404" s="195"/>
      <c r="N404" s="200"/>
      <c r="O404" s="201"/>
      <c r="P404" s="201"/>
      <c r="Q404" s="201"/>
      <c r="R404" s="201"/>
      <c r="S404" s="201"/>
      <c r="T404" s="201"/>
      <c r="U404" s="201"/>
      <c r="V404" s="201"/>
      <c r="W404" s="201"/>
      <c r="X404" s="202"/>
      <c r="AT404" s="203" t="s">
        <v>208</v>
      </c>
      <c r="AU404" s="203" t="s">
        <v>92</v>
      </c>
      <c r="AV404" s="12" t="s">
        <v>92</v>
      </c>
      <c r="AW404" s="12" t="s">
        <v>4</v>
      </c>
      <c r="AX404" s="12" t="s">
        <v>80</v>
      </c>
      <c r="AY404" s="203" t="s">
        <v>196</v>
      </c>
    </row>
    <row r="405" spans="2:51" s="12" customFormat="1" ht="11.25">
      <c r="B405" s="195"/>
      <c r="D405" s="196" t="s">
        <v>208</v>
      </c>
      <c r="E405" s="203" t="s">
        <v>1</v>
      </c>
      <c r="F405" s="197" t="s">
        <v>993</v>
      </c>
      <c r="H405" s="198">
        <v>0</v>
      </c>
      <c r="I405" s="199"/>
      <c r="J405" s="199"/>
      <c r="M405" s="195"/>
      <c r="N405" s="200"/>
      <c r="O405" s="201"/>
      <c r="P405" s="201"/>
      <c r="Q405" s="201"/>
      <c r="R405" s="201"/>
      <c r="S405" s="201"/>
      <c r="T405" s="201"/>
      <c r="U405" s="201"/>
      <c r="V405" s="201"/>
      <c r="W405" s="201"/>
      <c r="X405" s="202"/>
      <c r="AT405" s="203" t="s">
        <v>208</v>
      </c>
      <c r="AU405" s="203" t="s">
        <v>92</v>
      </c>
      <c r="AV405" s="12" t="s">
        <v>92</v>
      </c>
      <c r="AW405" s="12" t="s">
        <v>4</v>
      </c>
      <c r="AX405" s="12" t="s">
        <v>80</v>
      </c>
      <c r="AY405" s="203" t="s">
        <v>196</v>
      </c>
    </row>
    <row r="406" spans="2:51" s="12" customFormat="1" ht="11.25">
      <c r="B406" s="195"/>
      <c r="D406" s="196" t="s">
        <v>208</v>
      </c>
      <c r="E406" s="203" t="s">
        <v>1</v>
      </c>
      <c r="F406" s="197" t="s">
        <v>994</v>
      </c>
      <c r="H406" s="198">
        <v>0</v>
      </c>
      <c r="I406" s="199"/>
      <c r="J406" s="199"/>
      <c r="M406" s="195"/>
      <c r="N406" s="200"/>
      <c r="O406" s="201"/>
      <c r="P406" s="201"/>
      <c r="Q406" s="201"/>
      <c r="R406" s="201"/>
      <c r="S406" s="201"/>
      <c r="T406" s="201"/>
      <c r="U406" s="201"/>
      <c r="V406" s="201"/>
      <c r="W406" s="201"/>
      <c r="X406" s="202"/>
      <c r="AT406" s="203" t="s">
        <v>208</v>
      </c>
      <c r="AU406" s="203" t="s">
        <v>92</v>
      </c>
      <c r="AV406" s="12" t="s">
        <v>92</v>
      </c>
      <c r="AW406" s="12" t="s">
        <v>4</v>
      </c>
      <c r="AX406" s="12" t="s">
        <v>80</v>
      </c>
      <c r="AY406" s="203" t="s">
        <v>196</v>
      </c>
    </row>
    <row r="407" spans="2:51" s="12" customFormat="1" ht="11.25">
      <c r="B407" s="195"/>
      <c r="D407" s="196" t="s">
        <v>208</v>
      </c>
      <c r="E407" s="203" t="s">
        <v>1</v>
      </c>
      <c r="F407" s="197" t="s">
        <v>995</v>
      </c>
      <c r="H407" s="198">
        <v>0</v>
      </c>
      <c r="I407" s="199"/>
      <c r="J407" s="199"/>
      <c r="M407" s="195"/>
      <c r="N407" s="200"/>
      <c r="O407" s="201"/>
      <c r="P407" s="201"/>
      <c r="Q407" s="201"/>
      <c r="R407" s="201"/>
      <c r="S407" s="201"/>
      <c r="T407" s="201"/>
      <c r="U407" s="201"/>
      <c r="V407" s="201"/>
      <c r="W407" s="201"/>
      <c r="X407" s="202"/>
      <c r="AT407" s="203" t="s">
        <v>208</v>
      </c>
      <c r="AU407" s="203" t="s">
        <v>92</v>
      </c>
      <c r="AV407" s="12" t="s">
        <v>92</v>
      </c>
      <c r="AW407" s="12" t="s">
        <v>4</v>
      </c>
      <c r="AX407" s="12" t="s">
        <v>80</v>
      </c>
      <c r="AY407" s="203" t="s">
        <v>196</v>
      </c>
    </row>
    <row r="408" spans="2:51" s="12" customFormat="1" ht="11.25">
      <c r="B408" s="195"/>
      <c r="D408" s="196" t="s">
        <v>208</v>
      </c>
      <c r="E408" s="203" t="s">
        <v>1</v>
      </c>
      <c r="F408" s="197" t="s">
        <v>996</v>
      </c>
      <c r="H408" s="198">
        <v>0</v>
      </c>
      <c r="I408" s="199"/>
      <c r="J408" s="199"/>
      <c r="M408" s="195"/>
      <c r="N408" s="200"/>
      <c r="O408" s="201"/>
      <c r="P408" s="201"/>
      <c r="Q408" s="201"/>
      <c r="R408" s="201"/>
      <c r="S408" s="201"/>
      <c r="T408" s="201"/>
      <c r="U408" s="201"/>
      <c r="V408" s="201"/>
      <c r="W408" s="201"/>
      <c r="X408" s="202"/>
      <c r="AT408" s="203" t="s">
        <v>208</v>
      </c>
      <c r="AU408" s="203" t="s">
        <v>92</v>
      </c>
      <c r="AV408" s="12" t="s">
        <v>92</v>
      </c>
      <c r="AW408" s="12" t="s">
        <v>4</v>
      </c>
      <c r="AX408" s="12" t="s">
        <v>80</v>
      </c>
      <c r="AY408" s="203" t="s">
        <v>196</v>
      </c>
    </row>
    <row r="409" spans="2:51" s="12" customFormat="1" ht="11.25">
      <c r="B409" s="195"/>
      <c r="D409" s="196" t="s">
        <v>208</v>
      </c>
      <c r="E409" s="203" t="s">
        <v>1</v>
      </c>
      <c r="F409" s="197" t="s">
        <v>997</v>
      </c>
      <c r="H409" s="198">
        <v>0</v>
      </c>
      <c r="I409" s="199"/>
      <c r="J409" s="199"/>
      <c r="M409" s="195"/>
      <c r="N409" s="200"/>
      <c r="O409" s="201"/>
      <c r="P409" s="201"/>
      <c r="Q409" s="201"/>
      <c r="R409" s="201"/>
      <c r="S409" s="201"/>
      <c r="T409" s="201"/>
      <c r="U409" s="201"/>
      <c r="V409" s="201"/>
      <c r="W409" s="201"/>
      <c r="X409" s="202"/>
      <c r="AT409" s="203" t="s">
        <v>208</v>
      </c>
      <c r="AU409" s="203" t="s">
        <v>92</v>
      </c>
      <c r="AV409" s="12" t="s">
        <v>92</v>
      </c>
      <c r="AW409" s="12" t="s">
        <v>4</v>
      </c>
      <c r="AX409" s="12" t="s">
        <v>80</v>
      </c>
      <c r="AY409" s="203" t="s">
        <v>196</v>
      </c>
    </row>
    <row r="410" spans="2:51" s="12" customFormat="1" ht="11.25">
      <c r="B410" s="195"/>
      <c r="D410" s="196" t="s">
        <v>208</v>
      </c>
      <c r="E410" s="203" t="s">
        <v>1</v>
      </c>
      <c r="F410" s="197" t="s">
        <v>998</v>
      </c>
      <c r="H410" s="198">
        <v>0</v>
      </c>
      <c r="I410" s="199"/>
      <c r="J410" s="199"/>
      <c r="M410" s="195"/>
      <c r="N410" s="200"/>
      <c r="O410" s="201"/>
      <c r="P410" s="201"/>
      <c r="Q410" s="201"/>
      <c r="R410" s="201"/>
      <c r="S410" s="201"/>
      <c r="T410" s="201"/>
      <c r="U410" s="201"/>
      <c r="V410" s="201"/>
      <c r="W410" s="201"/>
      <c r="X410" s="202"/>
      <c r="AT410" s="203" t="s">
        <v>208</v>
      </c>
      <c r="AU410" s="203" t="s">
        <v>92</v>
      </c>
      <c r="AV410" s="12" t="s">
        <v>92</v>
      </c>
      <c r="AW410" s="12" t="s">
        <v>4</v>
      </c>
      <c r="AX410" s="12" t="s">
        <v>80</v>
      </c>
      <c r="AY410" s="203" t="s">
        <v>196</v>
      </c>
    </row>
    <row r="411" spans="2:51" s="13" customFormat="1" ht="11.25">
      <c r="B411" s="219"/>
      <c r="D411" s="196" t="s">
        <v>208</v>
      </c>
      <c r="E411" s="220" t="s">
        <v>1</v>
      </c>
      <c r="F411" s="221" t="s">
        <v>354</v>
      </c>
      <c r="H411" s="222">
        <v>1</v>
      </c>
      <c r="I411" s="223"/>
      <c r="J411" s="223"/>
      <c r="M411" s="219"/>
      <c r="N411" s="224"/>
      <c r="O411" s="225"/>
      <c r="P411" s="225"/>
      <c r="Q411" s="225"/>
      <c r="R411" s="225"/>
      <c r="S411" s="225"/>
      <c r="T411" s="225"/>
      <c r="U411" s="225"/>
      <c r="V411" s="225"/>
      <c r="W411" s="225"/>
      <c r="X411" s="226"/>
      <c r="AT411" s="220" t="s">
        <v>208</v>
      </c>
      <c r="AU411" s="220" t="s">
        <v>92</v>
      </c>
      <c r="AV411" s="13" t="s">
        <v>203</v>
      </c>
      <c r="AW411" s="13" t="s">
        <v>4</v>
      </c>
      <c r="AX411" s="13" t="s">
        <v>87</v>
      </c>
      <c r="AY411" s="220" t="s">
        <v>196</v>
      </c>
    </row>
    <row r="412" spans="2:65" s="1" customFormat="1" ht="24" customHeight="1">
      <c r="B412" s="151"/>
      <c r="C412" s="210" t="s">
        <v>999</v>
      </c>
      <c r="D412" s="210" t="s">
        <v>291</v>
      </c>
      <c r="E412" s="211" t="s">
        <v>1000</v>
      </c>
      <c r="F412" s="212" t="s">
        <v>1001</v>
      </c>
      <c r="G412" s="213" t="s">
        <v>248</v>
      </c>
      <c r="H412" s="214">
        <v>12</v>
      </c>
      <c r="I412" s="215"/>
      <c r="J412" s="216"/>
      <c r="K412" s="214">
        <f>ROUND(P412*H412,3)</f>
        <v>0</v>
      </c>
      <c r="L412" s="212" t="s">
        <v>1</v>
      </c>
      <c r="M412" s="217"/>
      <c r="N412" s="218" t="s">
        <v>1</v>
      </c>
      <c r="O412" s="189" t="s">
        <v>44</v>
      </c>
      <c r="P412" s="190">
        <f>I412+J412</f>
        <v>0</v>
      </c>
      <c r="Q412" s="190">
        <f>ROUND(I412*H412,3)</f>
        <v>0</v>
      </c>
      <c r="R412" s="190">
        <f>ROUND(J412*H412,3)</f>
        <v>0</v>
      </c>
      <c r="S412" s="54"/>
      <c r="T412" s="191">
        <f>S412*H412</f>
        <v>0</v>
      </c>
      <c r="U412" s="191">
        <v>0.05987</v>
      </c>
      <c r="V412" s="191">
        <f>U412*H412</f>
        <v>0.71844</v>
      </c>
      <c r="W412" s="191">
        <v>0</v>
      </c>
      <c r="X412" s="192">
        <f>W412*H412</f>
        <v>0</v>
      </c>
      <c r="AR412" s="193" t="s">
        <v>294</v>
      </c>
      <c r="AT412" s="193" t="s">
        <v>291</v>
      </c>
      <c r="AU412" s="193" t="s">
        <v>92</v>
      </c>
      <c r="AY412" s="15" t="s">
        <v>196</v>
      </c>
      <c r="BE412" s="100">
        <f>IF(O412="základná",K412,0)</f>
        <v>0</v>
      </c>
      <c r="BF412" s="100">
        <f>IF(O412="znížená",K412,0)</f>
        <v>0</v>
      </c>
      <c r="BG412" s="100">
        <f>IF(O412="zákl. prenesená",K412,0)</f>
        <v>0</v>
      </c>
      <c r="BH412" s="100">
        <f>IF(O412="zníž. prenesená",K412,0)</f>
        <v>0</v>
      </c>
      <c r="BI412" s="100">
        <f>IF(O412="nulová",K412,0)</f>
        <v>0</v>
      </c>
      <c r="BJ412" s="15" t="s">
        <v>92</v>
      </c>
      <c r="BK412" s="194">
        <f>ROUND(P412*H412,3)</f>
        <v>0</v>
      </c>
      <c r="BL412" s="15" t="s">
        <v>226</v>
      </c>
      <c r="BM412" s="193" t="s">
        <v>1002</v>
      </c>
    </row>
    <row r="413" spans="2:51" s="12" customFormat="1" ht="11.25">
      <c r="B413" s="195"/>
      <c r="D413" s="196" t="s">
        <v>208</v>
      </c>
      <c r="E413" s="203" t="s">
        <v>1</v>
      </c>
      <c r="F413" s="197" t="s">
        <v>877</v>
      </c>
      <c r="H413" s="198">
        <v>0</v>
      </c>
      <c r="I413" s="199"/>
      <c r="J413" s="199"/>
      <c r="M413" s="195"/>
      <c r="N413" s="200"/>
      <c r="O413" s="201"/>
      <c r="P413" s="201"/>
      <c r="Q413" s="201"/>
      <c r="R413" s="201"/>
      <c r="S413" s="201"/>
      <c r="T413" s="201"/>
      <c r="U413" s="201"/>
      <c r="V413" s="201"/>
      <c r="W413" s="201"/>
      <c r="X413" s="202"/>
      <c r="AT413" s="203" t="s">
        <v>208</v>
      </c>
      <c r="AU413" s="203" t="s">
        <v>92</v>
      </c>
      <c r="AV413" s="12" t="s">
        <v>92</v>
      </c>
      <c r="AW413" s="12" t="s">
        <v>4</v>
      </c>
      <c r="AX413" s="12" t="s">
        <v>80</v>
      </c>
      <c r="AY413" s="203" t="s">
        <v>196</v>
      </c>
    </row>
    <row r="414" spans="2:51" s="12" customFormat="1" ht="11.25">
      <c r="B414" s="195"/>
      <c r="D414" s="196" t="s">
        <v>208</v>
      </c>
      <c r="E414" s="203" t="s">
        <v>1</v>
      </c>
      <c r="F414" s="197" t="s">
        <v>890</v>
      </c>
      <c r="H414" s="198">
        <v>0</v>
      </c>
      <c r="I414" s="199"/>
      <c r="J414" s="199"/>
      <c r="M414" s="195"/>
      <c r="N414" s="200"/>
      <c r="O414" s="201"/>
      <c r="P414" s="201"/>
      <c r="Q414" s="201"/>
      <c r="R414" s="201"/>
      <c r="S414" s="201"/>
      <c r="T414" s="201"/>
      <c r="U414" s="201"/>
      <c r="V414" s="201"/>
      <c r="W414" s="201"/>
      <c r="X414" s="202"/>
      <c r="AT414" s="203" t="s">
        <v>208</v>
      </c>
      <c r="AU414" s="203" t="s">
        <v>92</v>
      </c>
      <c r="AV414" s="12" t="s">
        <v>92</v>
      </c>
      <c r="AW414" s="12" t="s">
        <v>4</v>
      </c>
      <c r="AX414" s="12" t="s">
        <v>80</v>
      </c>
      <c r="AY414" s="203" t="s">
        <v>196</v>
      </c>
    </row>
    <row r="415" spans="2:51" s="12" customFormat="1" ht="11.25">
      <c r="B415" s="195"/>
      <c r="D415" s="196" t="s">
        <v>208</v>
      </c>
      <c r="E415" s="203" t="s">
        <v>1</v>
      </c>
      <c r="F415" s="197" t="s">
        <v>879</v>
      </c>
      <c r="H415" s="198">
        <v>0</v>
      </c>
      <c r="I415" s="199"/>
      <c r="J415" s="199"/>
      <c r="M415" s="195"/>
      <c r="N415" s="200"/>
      <c r="O415" s="201"/>
      <c r="P415" s="201"/>
      <c r="Q415" s="201"/>
      <c r="R415" s="201"/>
      <c r="S415" s="201"/>
      <c r="T415" s="201"/>
      <c r="U415" s="201"/>
      <c r="V415" s="201"/>
      <c r="W415" s="201"/>
      <c r="X415" s="202"/>
      <c r="AT415" s="203" t="s">
        <v>208</v>
      </c>
      <c r="AU415" s="203" t="s">
        <v>92</v>
      </c>
      <c r="AV415" s="12" t="s">
        <v>92</v>
      </c>
      <c r="AW415" s="12" t="s">
        <v>4</v>
      </c>
      <c r="AX415" s="12" t="s">
        <v>80</v>
      </c>
      <c r="AY415" s="203" t="s">
        <v>196</v>
      </c>
    </row>
    <row r="416" spans="2:51" s="12" customFormat="1" ht="11.25">
      <c r="B416" s="195"/>
      <c r="D416" s="196" t="s">
        <v>208</v>
      </c>
      <c r="E416" s="203" t="s">
        <v>1</v>
      </c>
      <c r="F416" s="197" t="s">
        <v>880</v>
      </c>
      <c r="H416" s="198">
        <v>0</v>
      </c>
      <c r="I416" s="199"/>
      <c r="J416" s="199"/>
      <c r="M416" s="195"/>
      <c r="N416" s="200"/>
      <c r="O416" s="201"/>
      <c r="P416" s="201"/>
      <c r="Q416" s="201"/>
      <c r="R416" s="201"/>
      <c r="S416" s="201"/>
      <c r="T416" s="201"/>
      <c r="U416" s="201"/>
      <c r="V416" s="201"/>
      <c r="W416" s="201"/>
      <c r="X416" s="202"/>
      <c r="AT416" s="203" t="s">
        <v>208</v>
      </c>
      <c r="AU416" s="203" t="s">
        <v>92</v>
      </c>
      <c r="AV416" s="12" t="s">
        <v>92</v>
      </c>
      <c r="AW416" s="12" t="s">
        <v>4</v>
      </c>
      <c r="AX416" s="12" t="s">
        <v>80</v>
      </c>
      <c r="AY416" s="203" t="s">
        <v>196</v>
      </c>
    </row>
    <row r="417" spans="2:51" s="12" customFormat="1" ht="11.25">
      <c r="B417" s="195"/>
      <c r="D417" s="196" t="s">
        <v>208</v>
      </c>
      <c r="E417" s="203" t="s">
        <v>1</v>
      </c>
      <c r="F417" s="197" t="s">
        <v>881</v>
      </c>
      <c r="H417" s="198">
        <v>0</v>
      </c>
      <c r="I417" s="199"/>
      <c r="J417" s="199"/>
      <c r="M417" s="195"/>
      <c r="N417" s="200"/>
      <c r="O417" s="201"/>
      <c r="P417" s="201"/>
      <c r="Q417" s="201"/>
      <c r="R417" s="201"/>
      <c r="S417" s="201"/>
      <c r="T417" s="201"/>
      <c r="U417" s="201"/>
      <c r="V417" s="201"/>
      <c r="W417" s="201"/>
      <c r="X417" s="202"/>
      <c r="AT417" s="203" t="s">
        <v>208</v>
      </c>
      <c r="AU417" s="203" t="s">
        <v>92</v>
      </c>
      <c r="AV417" s="12" t="s">
        <v>92</v>
      </c>
      <c r="AW417" s="12" t="s">
        <v>4</v>
      </c>
      <c r="AX417" s="12" t="s">
        <v>80</v>
      </c>
      <c r="AY417" s="203" t="s">
        <v>196</v>
      </c>
    </row>
    <row r="418" spans="2:51" s="12" customFormat="1" ht="11.25">
      <c r="B418" s="195"/>
      <c r="D418" s="196" t="s">
        <v>208</v>
      </c>
      <c r="E418" s="203" t="s">
        <v>1</v>
      </c>
      <c r="F418" s="197" t="s">
        <v>882</v>
      </c>
      <c r="H418" s="198">
        <v>0</v>
      </c>
      <c r="I418" s="199"/>
      <c r="J418" s="199"/>
      <c r="M418" s="195"/>
      <c r="N418" s="200"/>
      <c r="O418" s="201"/>
      <c r="P418" s="201"/>
      <c r="Q418" s="201"/>
      <c r="R418" s="201"/>
      <c r="S418" s="201"/>
      <c r="T418" s="201"/>
      <c r="U418" s="201"/>
      <c r="V418" s="201"/>
      <c r="W418" s="201"/>
      <c r="X418" s="202"/>
      <c r="AT418" s="203" t="s">
        <v>208</v>
      </c>
      <c r="AU418" s="203" t="s">
        <v>92</v>
      </c>
      <c r="AV418" s="12" t="s">
        <v>92</v>
      </c>
      <c r="AW418" s="12" t="s">
        <v>4</v>
      </c>
      <c r="AX418" s="12" t="s">
        <v>80</v>
      </c>
      <c r="AY418" s="203" t="s">
        <v>196</v>
      </c>
    </row>
    <row r="419" spans="2:51" s="12" customFormat="1" ht="11.25">
      <c r="B419" s="195"/>
      <c r="D419" s="196" t="s">
        <v>208</v>
      </c>
      <c r="E419" s="203" t="s">
        <v>1</v>
      </c>
      <c r="F419" s="197" t="s">
        <v>1003</v>
      </c>
      <c r="H419" s="198">
        <v>12</v>
      </c>
      <c r="I419" s="199"/>
      <c r="J419" s="199"/>
      <c r="M419" s="195"/>
      <c r="N419" s="200"/>
      <c r="O419" s="201"/>
      <c r="P419" s="201"/>
      <c r="Q419" s="201"/>
      <c r="R419" s="201"/>
      <c r="S419" s="201"/>
      <c r="T419" s="201"/>
      <c r="U419" s="201"/>
      <c r="V419" s="201"/>
      <c r="W419" s="201"/>
      <c r="X419" s="202"/>
      <c r="AT419" s="203" t="s">
        <v>208</v>
      </c>
      <c r="AU419" s="203" t="s">
        <v>92</v>
      </c>
      <c r="AV419" s="12" t="s">
        <v>92</v>
      </c>
      <c r="AW419" s="12" t="s">
        <v>4</v>
      </c>
      <c r="AX419" s="12" t="s">
        <v>80</v>
      </c>
      <c r="AY419" s="203" t="s">
        <v>196</v>
      </c>
    </row>
    <row r="420" spans="2:51" s="12" customFormat="1" ht="11.25">
      <c r="B420" s="195"/>
      <c r="D420" s="196" t="s">
        <v>208</v>
      </c>
      <c r="E420" s="203" t="s">
        <v>1</v>
      </c>
      <c r="F420" s="197" t="s">
        <v>994</v>
      </c>
      <c r="H420" s="198">
        <v>0</v>
      </c>
      <c r="I420" s="199"/>
      <c r="J420" s="199"/>
      <c r="M420" s="195"/>
      <c r="N420" s="200"/>
      <c r="O420" s="201"/>
      <c r="P420" s="201"/>
      <c r="Q420" s="201"/>
      <c r="R420" s="201"/>
      <c r="S420" s="201"/>
      <c r="T420" s="201"/>
      <c r="U420" s="201"/>
      <c r="V420" s="201"/>
      <c r="W420" s="201"/>
      <c r="X420" s="202"/>
      <c r="AT420" s="203" t="s">
        <v>208</v>
      </c>
      <c r="AU420" s="203" t="s">
        <v>92</v>
      </c>
      <c r="AV420" s="12" t="s">
        <v>92</v>
      </c>
      <c r="AW420" s="12" t="s">
        <v>4</v>
      </c>
      <c r="AX420" s="12" t="s">
        <v>80</v>
      </c>
      <c r="AY420" s="203" t="s">
        <v>196</v>
      </c>
    </row>
    <row r="421" spans="2:51" s="12" customFormat="1" ht="11.25">
      <c r="B421" s="195"/>
      <c r="D421" s="196" t="s">
        <v>208</v>
      </c>
      <c r="E421" s="203" t="s">
        <v>1</v>
      </c>
      <c r="F421" s="197" t="s">
        <v>995</v>
      </c>
      <c r="H421" s="198">
        <v>0</v>
      </c>
      <c r="I421" s="199"/>
      <c r="J421" s="199"/>
      <c r="M421" s="195"/>
      <c r="N421" s="200"/>
      <c r="O421" s="201"/>
      <c r="P421" s="201"/>
      <c r="Q421" s="201"/>
      <c r="R421" s="201"/>
      <c r="S421" s="201"/>
      <c r="T421" s="201"/>
      <c r="U421" s="201"/>
      <c r="V421" s="201"/>
      <c r="W421" s="201"/>
      <c r="X421" s="202"/>
      <c r="AT421" s="203" t="s">
        <v>208</v>
      </c>
      <c r="AU421" s="203" t="s">
        <v>92</v>
      </c>
      <c r="AV421" s="12" t="s">
        <v>92</v>
      </c>
      <c r="AW421" s="12" t="s">
        <v>4</v>
      </c>
      <c r="AX421" s="12" t="s">
        <v>80</v>
      </c>
      <c r="AY421" s="203" t="s">
        <v>196</v>
      </c>
    </row>
    <row r="422" spans="2:51" s="12" customFormat="1" ht="11.25">
      <c r="B422" s="195"/>
      <c r="D422" s="196" t="s">
        <v>208</v>
      </c>
      <c r="E422" s="203" t="s">
        <v>1</v>
      </c>
      <c r="F422" s="197" t="s">
        <v>996</v>
      </c>
      <c r="H422" s="198">
        <v>0</v>
      </c>
      <c r="I422" s="199"/>
      <c r="J422" s="199"/>
      <c r="M422" s="195"/>
      <c r="N422" s="200"/>
      <c r="O422" s="201"/>
      <c r="P422" s="201"/>
      <c r="Q422" s="201"/>
      <c r="R422" s="201"/>
      <c r="S422" s="201"/>
      <c r="T422" s="201"/>
      <c r="U422" s="201"/>
      <c r="V422" s="201"/>
      <c r="W422" s="201"/>
      <c r="X422" s="202"/>
      <c r="AT422" s="203" t="s">
        <v>208</v>
      </c>
      <c r="AU422" s="203" t="s">
        <v>92</v>
      </c>
      <c r="AV422" s="12" t="s">
        <v>92</v>
      </c>
      <c r="AW422" s="12" t="s">
        <v>4</v>
      </c>
      <c r="AX422" s="12" t="s">
        <v>80</v>
      </c>
      <c r="AY422" s="203" t="s">
        <v>196</v>
      </c>
    </row>
    <row r="423" spans="2:51" s="12" customFormat="1" ht="11.25">
      <c r="B423" s="195"/>
      <c r="D423" s="196" t="s">
        <v>208</v>
      </c>
      <c r="E423" s="203" t="s">
        <v>1</v>
      </c>
      <c r="F423" s="197" t="s">
        <v>997</v>
      </c>
      <c r="H423" s="198">
        <v>0</v>
      </c>
      <c r="I423" s="199"/>
      <c r="J423" s="199"/>
      <c r="M423" s="195"/>
      <c r="N423" s="200"/>
      <c r="O423" s="201"/>
      <c r="P423" s="201"/>
      <c r="Q423" s="201"/>
      <c r="R423" s="201"/>
      <c r="S423" s="201"/>
      <c r="T423" s="201"/>
      <c r="U423" s="201"/>
      <c r="V423" s="201"/>
      <c r="W423" s="201"/>
      <c r="X423" s="202"/>
      <c r="AT423" s="203" t="s">
        <v>208</v>
      </c>
      <c r="AU423" s="203" t="s">
        <v>92</v>
      </c>
      <c r="AV423" s="12" t="s">
        <v>92</v>
      </c>
      <c r="AW423" s="12" t="s">
        <v>4</v>
      </c>
      <c r="AX423" s="12" t="s">
        <v>80</v>
      </c>
      <c r="AY423" s="203" t="s">
        <v>196</v>
      </c>
    </row>
    <row r="424" spans="2:51" s="12" customFormat="1" ht="11.25">
      <c r="B424" s="195"/>
      <c r="D424" s="196" t="s">
        <v>208</v>
      </c>
      <c r="E424" s="203" t="s">
        <v>1</v>
      </c>
      <c r="F424" s="197" t="s">
        <v>998</v>
      </c>
      <c r="H424" s="198">
        <v>0</v>
      </c>
      <c r="I424" s="199"/>
      <c r="J424" s="199"/>
      <c r="M424" s="195"/>
      <c r="N424" s="200"/>
      <c r="O424" s="201"/>
      <c r="P424" s="201"/>
      <c r="Q424" s="201"/>
      <c r="R424" s="201"/>
      <c r="S424" s="201"/>
      <c r="T424" s="201"/>
      <c r="U424" s="201"/>
      <c r="V424" s="201"/>
      <c r="W424" s="201"/>
      <c r="X424" s="202"/>
      <c r="AT424" s="203" t="s">
        <v>208</v>
      </c>
      <c r="AU424" s="203" t="s">
        <v>92</v>
      </c>
      <c r="AV424" s="12" t="s">
        <v>92</v>
      </c>
      <c r="AW424" s="12" t="s">
        <v>4</v>
      </c>
      <c r="AX424" s="12" t="s">
        <v>80</v>
      </c>
      <c r="AY424" s="203" t="s">
        <v>196</v>
      </c>
    </row>
    <row r="425" spans="2:51" s="13" customFormat="1" ht="11.25">
      <c r="B425" s="219"/>
      <c r="D425" s="196" t="s">
        <v>208</v>
      </c>
      <c r="E425" s="220" t="s">
        <v>1</v>
      </c>
      <c r="F425" s="221" t="s">
        <v>354</v>
      </c>
      <c r="H425" s="222">
        <v>12</v>
      </c>
      <c r="I425" s="223"/>
      <c r="J425" s="223"/>
      <c r="M425" s="219"/>
      <c r="N425" s="224"/>
      <c r="O425" s="225"/>
      <c r="P425" s="225"/>
      <c r="Q425" s="225"/>
      <c r="R425" s="225"/>
      <c r="S425" s="225"/>
      <c r="T425" s="225"/>
      <c r="U425" s="225"/>
      <c r="V425" s="225"/>
      <c r="W425" s="225"/>
      <c r="X425" s="226"/>
      <c r="AT425" s="220" t="s">
        <v>208</v>
      </c>
      <c r="AU425" s="220" t="s">
        <v>92</v>
      </c>
      <c r="AV425" s="13" t="s">
        <v>203</v>
      </c>
      <c r="AW425" s="13" t="s">
        <v>4</v>
      </c>
      <c r="AX425" s="13" t="s">
        <v>87</v>
      </c>
      <c r="AY425" s="220" t="s">
        <v>196</v>
      </c>
    </row>
    <row r="426" spans="2:65" s="1" customFormat="1" ht="16.5" customHeight="1">
      <c r="B426" s="151"/>
      <c r="C426" s="210" t="s">
        <v>1004</v>
      </c>
      <c r="D426" s="210" t="s">
        <v>291</v>
      </c>
      <c r="E426" s="211" t="s">
        <v>548</v>
      </c>
      <c r="F426" s="212" t="s">
        <v>549</v>
      </c>
      <c r="G426" s="213" t="s">
        <v>350</v>
      </c>
      <c r="H426" s="214">
        <v>260</v>
      </c>
      <c r="I426" s="215"/>
      <c r="J426" s="216"/>
      <c r="K426" s="214">
        <f>ROUND(P426*H426,3)</f>
        <v>0</v>
      </c>
      <c r="L426" s="212" t="s">
        <v>1</v>
      </c>
      <c r="M426" s="217"/>
      <c r="N426" s="218" t="s">
        <v>1</v>
      </c>
      <c r="O426" s="189" t="s">
        <v>44</v>
      </c>
      <c r="P426" s="190">
        <f>I426+J426</f>
        <v>0</v>
      </c>
      <c r="Q426" s="190">
        <f>ROUND(I426*H426,3)</f>
        <v>0</v>
      </c>
      <c r="R426" s="190">
        <f>ROUND(J426*H426,3)</f>
        <v>0</v>
      </c>
      <c r="S426" s="54"/>
      <c r="T426" s="191">
        <f>S426*H426</f>
        <v>0</v>
      </c>
      <c r="U426" s="191">
        <v>0</v>
      </c>
      <c r="V426" s="191">
        <f>U426*H426</f>
        <v>0</v>
      </c>
      <c r="W426" s="191">
        <v>0</v>
      </c>
      <c r="X426" s="192">
        <f>W426*H426</f>
        <v>0</v>
      </c>
      <c r="AR426" s="193" t="s">
        <v>294</v>
      </c>
      <c r="AT426" s="193" t="s">
        <v>291</v>
      </c>
      <c r="AU426" s="193" t="s">
        <v>92</v>
      </c>
      <c r="AY426" s="15" t="s">
        <v>196</v>
      </c>
      <c r="BE426" s="100">
        <f>IF(O426="základná",K426,0)</f>
        <v>0</v>
      </c>
      <c r="BF426" s="100">
        <f>IF(O426="znížená",K426,0)</f>
        <v>0</v>
      </c>
      <c r="BG426" s="100">
        <f>IF(O426="zákl. prenesená",K426,0)</f>
        <v>0</v>
      </c>
      <c r="BH426" s="100">
        <f>IF(O426="zníž. prenesená",K426,0)</f>
        <v>0</v>
      </c>
      <c r="BI426" s="100">
        <f>IF(O426="nulová",K426,0)</f>
        <v>0</v>
      </c>
      <c r="BJ426" s="15" t="s">
        <v>92</v>
      </c>
      <c r="BK426" s="194">
        <f>ROUND(P426*H426,3)</f>
        <v>0</v>
      </c>
      <c r="BL426" s="15" t="s">
        <v>226</v>
      </c>
      <c r="BM426" s="193" t="s">
        <v>1005</v>
      </c>
    </row>
    <row r="427" spans="2:65" s="1" customFormat="1" ht="24" customHeight="1">
      <c r="B427" s="151"/>
      <c r="C427" s="182" t="s">
        <v>1006</v>
      </c>
      <c r="D427" s="182" t="s">
        <v>199</v>
      </c>
      <c r="E427" s="183" t="s">
        <v>1007</v>
      </c>
      <c r="F427" s="184" t="s">
        <v>1008</v>
      </c>
      <c r="G427" s="185" t="s">
        <v>248</v>
      </c>
      <c r="H427" s="186">
        <v>149</v>
      </c>
      <c r="I427" s="187"/>
      <c r="J427" s="187"/>
      <c r="K427" s="186">
        <f>ROUND(P427*H427,3)</f>
        <v>0</v>
      </c>
      <c r="L427" s="184" t="s">
        <v>249</v>
      </c>
      <c r="M427" s="32"/>
      <c r="N427" s="188" t="s">
        <v>1</v>
      </c>
      <c r="O427" s="189" t="s">
        <v>44</v>
      </c>
      <c r="P427" s="190">
        <f>I427+J427</f>
        <v>0</v>
      </c>
      <c r="Q427" s="190">
        <f>ROUND(I427*H427,3)</f>
        <v>0</v>
      </c>
      <c r="R427" s="190">
        <f>ROUND(J427*H427,3)</f>
        <v>0</v>
      </c>
      <c r="S427" s="54"/>
      <c r="T427" s="191">
        <f>S427*H427</f>
        <v>0</v>
      </c>
      <c r="U427" s="191">
        <v>0</v>
      </c>
      <c r="V427" s="191">
        <f>U427*H427</f>
        <v>0</v>
      </c>
      <c r="W427" s="191">
        <v>0</v>
      </c>
      <c r="X427" s="192">
        <f>W427*H427</f>
        <v>0</v>
      </c>
      <c r="AR427" s="193" t="s">
        <v>226</v>
      </c>
      <c r="AT427" s="193" t="s">
        <v>199</v>
      </c>
      <c r="AU427" s="193" t="s">
        <v>92</v>
      </c>
      <c r="AY427" s="15" t="s">
        <v>196</v>
      </c>
      <c r="BE427" s="100">
        <f>IF(O427="základná",K427,0)</f>
        <v>0</v>
      </c>
      <c r="BF427" s="100">
        <f>IF(O427="znížená",K427,0)</f>
        <v>0</v>
      </c>
      <c r="BG427" s="100">
        <f>IF(O427="zákl. prenesená",K427,0)</f>
        <v>0</v>
      </c>
      <c r="BH427" s="100">
        <f>IF(O427="zníž. prenesená",K427,0)</f>
        <v>0</v>
      </c>
      <c r="BI427" s="100">
        <f>IF(O427="nulová",K427,0)</f>
        <v>0</v>
      </c>
      <c r="BJ427" s="15" t="s">
        <v>92</v>
      </c>
      <c r="BK427" s="194">
        <f>ROUND(P427*H427,3)</f>
        <v>0</v>
      </c>
      <c r="BL427" s="15" t="s">
        <v>226</v>
      </c>
      <c r="BM427" s="193" t="s">
        <v>1009</v>
      </c>
    </row>
    <row r="428" spans="2:65" s="1" customFormat="1" ht="60" customHeight="1">
      <c r="B428" s="151"/>
      <c r="C428" s="210" t="s">
        <v>1010</v>
      </c>
      <c r="D428" s="210" t="s">
        <v>291</v>
      </c>
      <c r="E428" s="211" t="s">
        <v>1011</v>
      </c>
      <c r="F428" s="212" t="s">
        <v>1012</v>
      </c>
      <c r="G428" s="213" t="s">
        <v>248</v>
      </c>
      <c r="H428" s="214">
        <v>149</v>
      </c>
      <c r="I428" s="215"/>
      <c r="J428" s="216"/>
      <c r="K428" s="214">
        <f>ROUND(P428*H428,3)</f>
        <v>0</v>
      </c>
      <c r="L428" s="212" t="s">
        <v>1</v>
      </c>
      <c r="M428" s="217"/>
      <c r="N428" s="218" t="s">
        <v>1</v>
      </c>
      <c r="O428" s="189" t="s">
        <v>44</v>
      </c>
      <c r="P428" s="190">
        <f>I428+J428</f>
        <v>0</v>
      </c>
      <c r="Q428" s="190">
        <f>ROUND(I428*H428,3)</f>
        <v>0</v>
      </c>
      <c r="R428" s="190">
        <f>ROUND(J428*H428,3)</f>
        <v>0</v>
      </c>
      <c r="S428" s="54"/>
      <c r="T428" s="191">
        <f>S428*H428</f>
        <v>0</v>
      </c>
      <c r="U428" s="191">
        <v>0</v>
      </c>
      <c r="V428" s="191">
        <f>U428*H428</f>
        <v>0</v>
      </c>
      <c r="W428" s="191">
        <v>0</v>
      </c>
      <c r="X428" s="192">
        <f>W428*H428</f>
        <v>0</v>
      </c>
      <c r="AR428" s="193" t="s">
        <v>294</v>
      </c>
      <c r="AT428" s="193" t="s">
        <v>291</v>
      </c>
      <c r="AU428" s="193" t="s">
        <v>92</v>
      </c>
      <c r="AY428" s="15" t="s">
        <v>196</v>
      </c>
      <c r="BE428" s="100">
        <f>IF(O428="základná",K428,0)</f>
        <v>0</v>
      </c>
      <c r="BF428" s="100">
        <f>IF(O428="znížená",K428,0)</f>
        <v>0</v>
      </c>
      <c r="BG428" s="100">
        <f>IF(O428="zákl. prenesená",K428,0)</f>
        <v>0</v>
      </c>
      <c r="BH428" s="100">
        <f>IF(O428="zníž. prenesená",K428,0)</f>
        <v>0</v>
      </c>
      <c r="BI428" s="100">
        <f>IF(O428="nulová",K428,0)</f>
        <v>0</v>
      </c>
      <c r="BJ428" s="15" t="s">
        <v>92</v>
      </c>
      <c r="BK428" s="194">
        <f>ROUND(P428*H428,3)</f>
        <v>0</v>
      </c>
      <c r="BL428" s="15" t="s">
        <v>226</v>
      </c>
      <c r="BM428" s="193" t="s">
        <v>1013</v>
      </c>
    </row>
    <row r="429" spans="2:65" s="1" customFormat="1" ht="16.5" customHeight="1">
      <c r="B429" s="151"/>
      <c r="C429" s="182" t="s">
        <v>1014</v>
      </c>
      <c r="D429" s="182" t="s">
        <v>199</v>
      </c>
      <c r="E429" s="183" t="s">
        <v>552</v>
      </c>
      <c r="F429" s="184" t="s">
        <v>553</v>
      </c>
      <c r="G429" s="185" t="s">
        <v>248</v>
      </c>
      <c r="H429" s="186">
        <v>520</v>
      </c>
      <c r="I429" s="187"/>
      <c r="J429" s="187"/>
      <c r="K429" s="186">
        <f>ROUND(P429*H429,3)</f>
        <v>0</v>
      </c>
      <c r="L429" s="184" t="s">
        <v>249</v>
      </c>
      <c r="M429" s="32"/>
      <c r="N429" s="188" t="s">
        <v>1</v>
      </c>
      <c r="O429" s="189" t="s">
        <v>44</v>
      </c>
      <c r="P429" s="190">
        <f>I429+J429</f>
        <v>0</v>
      </c>
      <c r="Q429" s="190">
        <f>ROUND(I429*H429,3)</f>
        <v>0</v>
      </c>
      <c r="R429" s="190">
        <f>ROUND(J429*H429,3)</f>
        <v>0</v>
      </c>
      <c r="S429" s="54"/>
      <c r="T429" s="191">
        <f>S429*H429</f>
        <v>0</v>
      </c>
      <c r="U429" s="191">
        <v>0</v>
      </c>
      <c r="V429" s="191">
        <f>U429*H429</f>
        <v>0</v>
      </c>
      <c r="W429" s="191">
        <v>0</v>
      </c>
      <c r="X429" s="192">
        <f>W429*H429</f>
        <v>0</v>
      </c>
      <c r="AR429" s="193" t="s">
        <v>226</v>
      </c>
      <c r="AT429" s="193" t="s">
        <v>199</v>
      </c>
      <c r="AU429" s="193" t="s">
        <v>92</v>
      </c>
      <c r="AY429" s="15" t="s">
        <v>196</v>
      </c>
      <c r="BE429" s="100">
        <f>IF(O429="základná",K429,0)</f>
        <v>0</v>
      </c>
      <c r="BF429" s="100">
        <f>IF(O429="znížená",K429,0)</f>
        <v>0</v>
      </c>
      <c r="BG429" s="100">
        <f>IF(O429="zákl. prenesená",K429,0)</f>
        <v>0</v>
      </c>
      <c r="BH429" s="100">
        <f>IF(O429="zníž. prenesená",K429,0)</f>
        <v>0</v>
      </c>
      <c r="BI429" s="100">
        <f>IF(O429="nulová",K429,0)</f>
        <v>0</v>
      </c>
      <c r="BJ429" s="15" t="s">
        <v>92</v>
      </c>
      <c r="BK429" s="194">
        <f>ROUND(P429*H429,3)</f>
        <v>0</v>
      </c>
      <c r="BL429" s="15" t="s">
        <v>226</v>
      </c>
      <c r="BM429" s="193" t="s">
        <v>1015</v>
      </c>
    </row>
    <row r="430" spans="2:51" s="12" customFormat="1" ht="11.25">
      <c r="B430" s="195"/>
      <c r="D430" s="196" t="s">
        <v>208</v>
      </c>
      <c r="E430" s="203" t="s">
        <v>1</v>
      </c>
      <c r="F430" s="197" t="s">
        <v>1016</v>
      </c>
      <c r="H430" s="198">
        <v>298</v>
      </c>
      <c r="I430" s="199"/>
      <c r="J430" s="199"/>
      <c r="M430" s="195"/>
      <c r="N430" s="200"/>
      <c r="O430" s="201"/>
      <c r="P430" s="201"/>
      <c r="Q430" s="201"/>
      <c r="R430" s="201"/>
      <c r="S430" s="201"/>
      <c r="T430" s="201"/>
      <c r="U430" s="201"/>
      <c r="V430" s="201"/>
      <c r="W430" s="201"/>
      <c r="X430" s="202"/>
      <c r="AT430" s="203" t="s">
        <v>208</v>
      </c>
      <c r="AU430" s="203" t="s">
        <v>92</v>
      </c>
      <c r="AV430" s="12" t="s">
        <v>92</v>
      </c>
      <c r="AW430" s="12" t="s">
        <v>4</v>
      </c>
      <c r="AX430" s="12" t="s">
        <v>80</v>
      </c>
      <c r="AY430" s="203" t="s">
        <v>196</v>
      </c>
    </row>
    <row r="431" spans="2:51" s="12" customFormat="1" ht="11.25">
      <c r="B431" s="195"/>
      <c r="D431" s="196" t="s">
        <v>208</v>
      </c>
      <c r="E431" s="203" t="s">
        <v>1</v>
      </c>
      <c r="F431" s="197" t="s">
        <v>1017</v>
      </c>
      <c r="H431" s="198">
        <v>222</v>
      </c>
      <c r="I431" s="199"/>
      <c r="J431" s="199"/>
      <c r="M431" s="195"/>
      <c r="N431" s="200"/>
      <c r="O431" s="201"/>
      <c r="P431" s="201"/>
      <c r="Q431" s="201"/>
      <c r="R431" s="201"/>
      <c r="S431" s="201"/>
      <c r="T431" s="201"/>
      <c r="U431" s="201"/>
      <c r="V431" s="201"/>
      <c r="W431" s="201"/>
      <c r="X431" s="202"/>
      <c r="AT431" s="203" t="s">
        <v>208</v>
      </c>
      <c r="AU431" s="203" t="s">
        <v>92</v>
      </c>
      <c r="AV431" s="12" t="s">
        <v>92</v>
      </c>
      <c r="AW431" s="12" t="s">
        <v>4</v>
      </c>
      <c r="AX431" s="12" t="s">
        <v>80</v>
      </c>
      <c r="AY431" s="203" t="s">
        <v>196</v>
      </c>
    </row>
    <row r="432" spans="2:51" s="13" customFormat="1" ht="11.25">
      <c r="B432" s="219"/>
      <c r="D432" s="196" t="s">
        <v>208</v>
      </c>
      <c r="E432" s="220" t="s">
        <v>1</v>
      </c>
      <c r="F432" s="221" t="s">
        <v>354</v>
      </c>
      <c r="H432" s="222">
        <v>520</v>
      </c>
      <c r="I432" s="223"/>
      <c r="J432" s="223"/>
      <c r="M432" s="219"/>
      <c r="N432" s="224"/>
      <c r="O432" s="225"/>
      <c r="P432" s="225"/>
      <c r="Q432" s="225"/>
      <c r="R432" s="225"/>
      <c r="S432" s="225"/>
      <c r="T432" s="225"/>
      <c r="U432" s="225"/>
      <c r="V432" s="225"/>
      <c r="W432" s="225"/>
      <c r="X432" s="226"/>
      <c r="AT432" s="220" t="s">
        <v>208</v>
      </c>
      <c r="AU432" s="220" t="s">
        <v>92</v>
      </c>
      <c r="AV432" s="13" t="s">
        <v>203</v>
      </c>
      <c r="AW432" s="13" t="s">
        <v>4</v>
      </c>
      <c r="AX432" s="13" t="s">
        <v>87</v>
      </c>
      <c r="AY432" s="220" t="s">
        <v>196</v>
      </c>
    </row>
    <row r="433" spans="2:65" s="1" customFormat="1" ht="36" customHeight="1">
      <c r="B433" s="151"/>
      <c r="C433" s="210" t="s">
        <v>1018</v>
      </c>
      <c r="D433" s="210" t="s">
        <v>291</v>
      </c>
      <c r="E433" s="211" t="s">
        <v>557</v>
      </c>
      <c r="F433" s="212" t="s">
        <v>558</v>
      </c>
      <c r="G433" s="213" t="s">
        <v>248</v>
      </c>
      <c r="H433" s="214">
        <v>520</v>
      </c>
      <c r="I433" s="215"/>
      <c r="J433" s="216"/>
      <c r="K433" s="214">
        <f>ROUND(P433*H433,3)</f>
        <v>0</v>
      </c>
      <c r="L433" s="212" t="s">
        <v>1</v>
      </c>
      <c r="M433" s="217"/>
      <c r="N433" s="218" t="s">
        <v>1</v>
      </c>
      <c r="O433" s="189" t="s">
        <v>44</v>
      </c>
      <c r="P433" s="190">
        <f>I433+J433</f>
        <v>0</v>
      </c>
      <c r="Q433" s="190">
        <f>ROUND(I433*H433,3)</f>
        <v>0</v>
      </c>
      <c r="R433" s="190">
        <f>ROUND(J433*H433,3)</f>
        <v>0</v>
      </c>
      <c r="S433" s="54"/>
      <c r="T433" s="191">
        <f>S433*H433</f>
        <v>0</v>
      </c>
      <c r="U433" s="191">
        <v>5E-05</v>
      </c>
      <c r="V433" s="191">
        <f>U433*H433</f>
        <v>0.026000000000000002</v>
      </c>
      <c r="W433" s="191">
        <v>0</v>
      </c>
      <c r="X433" s="192">
        <f>W433*H433</f>
        <v>0</v>
      </c>
      <c r="AR433" s="193" t="s">
        <v>294</v>
      </c>
      <c r="AT433" s="193" t="s">
        <v>291</v>
      </c>
      <c r="AU433" s="193" t="s">
        <v>92</v>
      </c>
      <c r="AY433" s="15" t="s">
        <v>196</v>
      </c>
      <c r="BE433" s="100">
        <f>IF(O433="základná",K433,0)</f>
        <v>0</v>
      </c>
      <c r="BF433" s="100">
        <f>IF(O433="znížená",K433,0)</f>
        <v>0</v>
      </c>
      <c r="BG433" s="100">
        <f>IF(O433="zákl. prenesená",K433,0)</f>
        <v>0</v>
      </c>
      <c r="BH433" s="100">
        <f>IF(O433="zníž. prenesená",K433,0)</f>
        <v>0</v>
      </c>
      <c r="BI433" s="100">
        <f>IF(O433="nulová",K433,0)</f>
        <v>0</v>
      </c>
      <c r="BJ433" s="15" t="s">
        <v>92</v>
      </c>
      <c r="BK433" s="194">
        <f>ROUND(P433*H433,3)</f>
        <v>0</v>
      </c>
      <c r="BL433" s="15" t="s">
        <v>226</v>
      </c>
      <c r="BM433" s="193" t="s">
        <v>1019</v>
      </c>
    </row>
    <row r="434" spans="2:65" s="1" customFormat="1" ht="24" customHeight="1">
      <c r="B434" s="151"/>
      <c r="C434" s="182" t="s">
        <v>1020</v>
      </c>
      <c r="D434" s="182" t="s">
        <v>199</v>
      </c>
      <c r="E434" s="183" t="s">
        <v>561</v>
      </c>
      <c r="F434" s="184" t="s">
        <v>562</v>
      </c>
      <c r="G434" s="185" t="s">
        <v>340</v>
      </c>
      <c r="H434" s="187"/>
      <c r="I434" s="187"/>
      <c r="J434" s="187"/>
      <c r="K434" s="186">
        <f>ROUND(P434*H434,3)</f>
        <v>0</v>
      </c>
      <c r="L434" s="184" t="s">
        <v>249</v>
      </c>
      <c r="M434" s="32"/>
      <c r="N434" s="188" t="s">
        <v>1</v>
      </c>
      <c r="O434" s="189" t="s">
        <v>44</v>
      </c>
      <c r="P434" s="190">
        <f>I434+J434</f>
        <v>0</v>
      </c>
      <c r="Q434" s="190">
        <f>ROUND(I434*H434,3)</f>
        <v>0</v>
      </c>
      <c r="R434" s="190">
        <f>ROUND(J434*H434,3)</f>
        <v>0</v>
      </c>
      <c r="S434" s="54"/>
      <c r="T434" s="191">
        <f>S434*H434</f>
        <v>0</v>
      </c>
      <c r="U434" s="191">
        <v>0</v>
      </c>
      <c r="V434" s="191">
        <f>U434*H434</f>
        <v>0</v>
      </c>
      <c r="W434" s="191">
        <v>0</v>
      </c>
      <c r="X434" s="192">
        <f>W434*H434</f>
        <v>0</v>
      </c>
      <c r="AR434" s="193" t="s">
        <v>226</v>
      </c>
      <c r="AT434" s="193" t="s">
        <v>199</v>
      </c>
      <c r="AU434" s="193" t="s">
        <v>92</v>
      </c>
      <c r="AY434" s="15" t="s">
        <v>196</v>
      </c>
      <c r="BE434" s="100">
        <f>IF(O434="základná",K434,0)</f>
        <v>0</v>
      </c>
      <c r="BF434" s="100">
        <f>IF(O434="znížená",K434,0)</f>
        <v>0</v>
      </c>
      <c r="BG434" s="100">
        <f>IF(O434="zákl. prenesená",K434,0)</f>
        <v>0</v>
      </c>
      <c r="BH434" s="100">
        <f>IF(O434="zníž. prenesená",K434,0)</f>
        <v>0</v>
      </c>
      <c r="BI434" s="100">
        <f>IF(O434="nulová",K434,0)</f>
        <v>0</v>
      </c>
      <c r="BJ434" s="15" t="s">
        <v>92</v>
      </c>
      <c r="BK434" s="194">
        <f>ROUND(P434*H434,3)</f>
        <v>0</v>
      </c>
      <c r="BL434" s="15" t="s">
        <v>226</v>
      </c>
      <c r="BM434" s="193" t="s">
        <v>1021</v>
      </c>
    </row>
    <row r="435" spans="2:63" s="11" customFormat="1" ht="22.5" customHeight="1">
      <c r="B435" s="168"/>
      <c r="D435" s="169" t="s">
        <v>79</v>
      </c>
      <c r="E435" s="180" t="s">
        <v>1022</v>
      </c>
      <c r="F435" s="180" t="s">
        <v>1023</v>
      </c>
      <c r="I435" s="171"/>
      <c r="J435" s="171"/>
      <c r="K435" s="181">
        <f>BK435</f>
        <v>0</v>
      </c>
      <c r="M435" s="168"/>
      <c r="N435" s="173"/>
      <c r="O435" s="174"/>
      <c r="P435" s="174"/>
      <c r="Q435" s="175">
        <f>SUM(Q436:Q437)</f>
        <v>0</v>
      </c>
      <c r="R435" s="175">
        <f>SUM(R436:R437)</f>
        <v>0</v>
      </c>
      <c r="S435" s="174"/>
      <c r="T435" s="176">
        <f>SUM(T436:T437)</f>
        <v>0</v>
      </c>
      <c r="U435" s="174"/>
      <c r="V435" s="176">
        <f>SUM(V436:V437)</f>
        <v>1.5859999999999999</v>
      </c>
      <c r="W435" s="174"/>
      <c r="X435" s="177">
        <f>SUM(X436:X437)</f>
        <v>0</v>
      </c>
      <c r="AR435" s="169" t="s">
        <v>92</v>
      </c>
      <c r="AT435" s="178" t="s">
        <v>79</v>
      </c>
      <c r="AU435" s="178" t="s">
        <v>87</v>
      </c>
      <c r="AY435" s="169" t="s">
        <v>196</v>
      </c>
      <c r="BK435" s="179">
        <f>SUM(BK436:BK437)</f>
        <v>0</v>
      </c>
    </row>
    <row r="436" spans="2:65" s="1" customFormat="1" ht="36" customHeight="1">
      <c r="B436" s="151"/>
      <c r="C436" s="182" t="s">
        <v>1024</v>
      </c>
      <c r="D436" s="182" t="s">
        <v>199</v>
      </c>
      <c r="E436" s="183" t="s">
        <v>1025</v>
      </c>
      <c r="F436" s="184" t="s">
        <v>1026</v>
      </c>
      <c r="G436" s="185" t="s">
        <v>569</v>
      </c>
      <c r="H436" s="186">
        <v>200</v>
      </c>
      <c r="I436" s="187"/>
      <c r="J436" s="187"/>
      <c r="K436" s="186">
        <f>ROUND(P436*H436,3)</f>
        <v>0</v>
      </c>
      <c r="L436" s="184" t="s">
        <v>249</v>
      </c>
      <c r="M436" s="32"/>
      <c r="N436" s="188" t="s">
        <v>1</v>
      </c>
      <c r="O436" s="189" t="s">
        <v>44</v>
      </c>
      <c r="P436" s="190">
        <f>I436+J436</f>
        <v>0</v>
      </c>
      <c r="Q436" s="190">
        <f>ROUND(I436*H436,3)</f>
        <v>0</v>
      </c>
      <c r="R436" s="190">
        <f>ROUND(J436*H436,3)</f>
        <v>0</v>
      </c>
      <c r="S436" s="54"/>
      <c r="T436" s="191">
        <f>S436*H436</f>
        <v>0</v>
      </c>
      <c r="U436" s="191">
        <v>0.00793</v>
      </c>
      <c r="V436" s="191">
        <f>U436*H436</f>
        <v>1.5859999999999999</v>
      </c>
      <c r="W436" s="191">
        <v>0</v>
      </c>
      <c r="X436" s="192">
        <f>W436*H436</f>
        <v>0</v>
      </c>
      <c r="AR436" s="193" t="s">
        <v>226</v>
      </c>
      <c r="AT436" s="193" t="s">
        <v>199</v>
      </c>
      <c r="AU436" s="193" t="s">
        <v>92</v>
      </c>
      <c r="AY436" s="15" t="s">
        <v>196</v>
      </c>
      <c r="BE436" s="100">
        <f>IF(O436="základná",K436,0)</f>
        <v>0</v>
      </c>
      <c r="BF436" s="100">
        <f>IF(O436="znížená",K436,0)</f>
        <v>0</v>
      </c>
      <c r="BG436" s="100">
        <f>IF(O436="zákl. prenesená",K436,0)</f>
        <v>0</v>
      </c>
      <c r="BH436" s="100">
        <f>IF(O436="zníž. prenesená",K436,0)</f>
        <v>0</v>
      </c>
      <c r="BI436" s="100">
        <f>IF(O436="nulová",K436,0)</f>
        <v>0</v>
      </c>
      <c r="BJ436" s="15" t="s">
        <v>92</v>
      </c>
      <c r="BK436" s="194">
        <f>ROUND(P436*H436,3)</f>
        <v>0</v>
      </c>
      <c r="BL436" s="15" t="s">
        <v>226</v>
      </c>
      <c r="BM436" s="193" t="s">
        <v>1027</v>
      </c>
    </row>
    <row r="437" spans="2:65" s="1" customFormat="1" ht="24" customHeight="1">
      <c r="B437" s="151"/>
      <c r="C437" s="182" t="s">
        <v>1028</v>
      </c>
      <c r="D437" s="182" t="s">
        <v>199</v>
      </c>
      <c r="E437" s="183" t="s">
        <v>1029</v>
      </c>
      <c r="F437" s="184" t="s">
        <v>1030</v>
      </c>
      <c r="G437" s="185" t="s">
        <v>340</v>
      </c>
      <c r="H437" s="187"/>
      <c r="I437" s="187"/>
      <c r="J437" s="187"/>
      <c r="K437" s="186">
        <f>ROUND(P437*H437,3)</f>
        <v>0</v>
      </c>
      <c r="L437" s="184" t="s">
        <v>249</v>
      </c>
      <c r="M437" s="32"/>
      <c r="N437" s="188" t="s">
        <v>1</v>
      </c>
      <c r="O437" s="189" t="s">
        <v>44</v>
      </c>
      <c r="P437" s="190">
        <f>I437+J437</f>
        <v>0</v>
      </c>
      <c r="Q437" s="190">
        <f>ROUND(I437*H437,3)</f>
        <v>0</v>
      </c>
      <c r="R437" s="190">
        <f>ROUND(J437*H437,3)</f>
        <v>0</v>
      </c>
      <c r="S437" s="54"/>
      <c r="T437" s="191">
        <f>S437*H437</f>
        <v>0</v>
      </c>
      <c r="U437" s="191">
        <v>0</v>
      </c>
      <c r="V437" s="191">
        <f>U437*H437</f>
        <v>0</v>
      </c>
      <c r="W437" s="191">
        <v>0</v>
      </c>
      <c r="X437" s="192">
        <f>W437*H437</f>
        <v>0</v>
      </c>
      <c r="AR437" s="193" t="s">
        <v>226</v>
      </c>
      <c r="AT437" s="193" t="s">
        <v>199</v>
      </c>
      <c r="AU437" s="193" t="s">
        <v>92</v>
      </c>
      <c r="AY437" s="15" t="s">
        <v>196</v>
      </c>
      <c r="BE437" s="100">
        <f>IF(O437="základná",K437,0)</f>
        <v>0</v>
      </c>
      <c r="BF437" s="100">
        <f>IF(O437="znížená",K437,0)</f>
        <v>0</v>
      </c>
      <c r="BG437" s="100">
        <f>IF(O437="zákl. prenesená",K437,0)</f>
        <v>0</v>
      </c>
      <c r="BH437" s="100">
        <f>IF(O437="zníž. prenesená",K437,0)</f>
        <v>0</v>
      </c>
      <c r="BI437" s="100">
        <f>IF(O437="nulová",K437,0)</f>
        <v>0</v>
      </c>
      <c r="BJ437" s="15" t="s">
        <v>92</v>
      </c>
      <c r="BK437" s="194">
        <f>ROUND(P437*H437,3)</f>
        <v>0</v>
      </c>
      <c r="BL437" s="15" t="s">
        <v>226</v>
      </c>
      <c r="BM437" s="193" t="s">
        <v>1031</v>
      </c>
    </row>
    <row r="438" spans="2:63" s="11" customFormat="1" ht="22.5" customHeight="1">
      <c r="B438" s="168"/>
      <c r="D438" s="169" t="s">
        <v>79</v>
      </c>
      <c r="E438" s="180" t="s">
        <v>677</v>
      </c>
      <c r="F438" s="180" t="s">
        <v>678</v>
      </c>
      <c r="I438" s="171"/>
      <c r="J438" s="171"/>
      <c r="K438" s="181">
        <f>BK438</f>
        <v>0</v>
      </c>
      <c r="M438" s="168"/>
      <c r="N438" s="173"/>
      <c r="O438" s="174"/>
      <c r="P438" s="174"/>
      <c r="Q438" s="175">
        <f>Q439</f>
        <v>0</v>
      </c>
      <c r="R438" s="175">
        <f>R439</f>
        <v>0</v>
      </c>
      <c r="S438" s="174"/>
      <c r="T438" s="176">
        <f>T439</f>
        <v>0</v>
      </c>
      <c r="U438" s="174"/>
      <c r="V438" s="176">
        <f>V439</f>
        <v>0.09102</v>
      </c>
      <c r="W438" s="174"/>
      <c r="X438" s="177">
        <f>X439</f>
        <v>0</v>
      </c>
      <c r="AR438" s="169" t="s">
        <v>92</v>
      </c>
      <c r="AT438" s="178" t="s">
        <v>79</v>
      </c>
      <c r="AU438" s="178" t="s">
        <v>87</v>
      </c>
      <c r="AY438" s="169" t="s">
        <v>196</v>
      </c>
      <c r="BK438" s="179">
        <f>BK439</f>
        <v>0</v>
      </c>
    </row>
    <row r="439" spans="2:65" s="1" customFormat="1" ht="24" customHeight="1">
      <c r="B439" s="151"/>
      <c r="C439" s="182" t="s">
        <v>1032</v>
      </c>
      <c r="D439" s="182" t="s">
        <v>199</v>
      </c>
      <c r="E439" s="183" t="s">
        <v>1033</v>
      </c>
      <c r="F439" s="184" t="s">
        <v>1034</v>
      </c>
      <c r="G439" s="185" t="s">
        <v>569</v>
      </c>
      <c r="H439" s="186">
        <v>1517</v>
      </c>
      <c r="I439" s="187"/>
      <c r="J439" s="187"/>
      <c r="K439" s="186">
        <f>ROUND(P439*H439,3)</f>
        <v>0</v>
      </c>
      <c r="L439" s="184" t="s">
        <v>249</v>
      </c>
      <c r="M439" s="32"/>
      <c r="N439" s="188" t="s">
        <v>1</v>
      </c>
      <c r="O439" s="189" t="s">
        <v>44</v>
      </c>
      <c r="P439" s="190">
        <f>I439+J439</f>
        <v>0</v>
      </c>
      <c r="Q439" s="190">
        <f>ROUND(I439*H439,3)</f>
        <v>0</v>
      </c>
      <c r="R439" s="190">
        <f>ROUND(J439*H439,3)</f>
        <v>0</v>
      </c>
      <c r="S439" s="54"/>
      <c r="T439" s="191">
        <f>S439*H439</f>
        <v>0</v>
      </c>
      <c r="U439" s="191">
        <v>6E-05</v>
      </c>
      <c r="V439" s="191">
        <f>U439*H439</f>
        <v>0.09102</v>
      </c>
      <c r="W439" s="191">
        <v>0</v>
      </c>
      <c r="X439" s="192">
        <f>W439*H439</f>
        <v>0</v>
      </c>
      <c r="AR439" s="193" t="s">
        <v>226</v>
      </c>
      <c r="AT439" s="193" t="s">
        <v>199</v>
      </c>
      <c r="AU439" s="193" t="s">
        <v>92</v>
      </c>
      <c r="AY439" s="15" t="s">
        <v>196</v>
      </c>
      <c r="BE439" s="100">
        <f>IF(O439="základná",K439,0)</f>
        <v>0</v>
      </c>
      <c r="BF439" s="100">
        <f>IF(O439="znížená",K439,0)</f>
        <v>0</v>
      </c>
      <c r="BG439" s="100">
        <f>IF(O439="zákl. prenesená",K439,0)</f>
        <v>0</v>
      </c>
      <c r="BH439" s="100">
        <f>IF(O439="zníž. prenesená",K439,0)</f>
        <v>0</v>
      </c>
      <c r="BI439" s="100">
        <f>IF(O439="nulová",K439,0)</f>
        <v>0</v>
      </c>
      <c r="BJ439" s="15" t="s">
        <v>92</v>
      </c>
      <c r="BK439" s="194">
        <f>ROUND(P439*H439,3)</f>
        <v>0</v>
      </c>
      <c r="BL439" s="15" t="s">
        <v>226</v>
      </c>
      <c r="BM439" s="193" t="s">
        <v>1035</v>
      </c>
    </row>
    <row r="440" spans="2:63" s="11" customFormat="1" ht="22.5" customHeight="1">
      <c r="B440" s="168"/>
      <c r="D440" s="169" t="s">
        <v>79</v>
      </c>
      <c r="E440" s="180" t="s">
        <v>564</v>
      </c>
      <c r="F440" s="180" t="s">
        <v>565</v>
      </c>
      <c r="I440" s="171"/>
      <c r="J440" s="171"/>
      <c r="K440" s="181">
        <f>BK440</f>
        <v>0</v>
      </c>
      <c r="M440" s="168"/>
      <c r="N440" s="173"/>
      <c r="O440" s="174"/>
      <c r="P440" s="174"/>
      <c r="Q440" s="175">
        <f>SUM(Q441:Q442)</f>
        <v>0</v>
      </c>
      <c r="R440" s="175">
        <f>SUM(R441:R442)</f>
        <v>0</v>
      </c>
      <c r="S440" s="174"/>
      <c r="T440" s="176">
        <f>SUM(T441:T442)</f>
        <v>0</v>
      </c>
      <c r="U440" s="174"/>
      <c r="V440" s="176">
        <f>SUM(V441:V442)</f>
        <v>0.0546</v>
      </c>
      <c r="W440" s="174"/>
      <c r="X440" s="177">
        <f>SUM(X441:X442)</f>
        <v>0</v>
      </c>
      <c r="AR440" s="169" t="s">
        <v>92</v>
      </c>
      <c r="AT440" s="178" t="s">
        <v>79</v>
      </c>
      <c r="AU440" s="178" t="s">
        <v>87</v>
      </c>
      <c r="AY440" s="169" t="s">
        <v>196</v>
      </c>
      <c r="BK440" s="179">
        <f>SUM(BK441:BK442)</f>
        <v>0</v>
      </c>
    </row>
    <row r="441" spans="2:65" s="1" customFormat="1" ht="36" customHeight="1">
      <c r="B441" s="151"/>
      <c r="C441" s="182" t="s">
        <v>1036</v>
      </c>
      <c r="D441" s="182" t="s">
        <v>199</v>
      </c>
      <c r="E441" s="183" t="s">
        <v>567</v>
      </c>
      <c r="F441" s="184" t="s">
        <v>568</v>
      </c>
      <c r="G441" s="185" t="s">
        <v>569</v>
      </c>
      <c r="H441" s="186">
        <v>260</v>
      </c>
      <c r="I441" s="187"/>
      <c r="J441" s="187"/>
      <c r="K441" s="186">
        <f>ROUND(P441*H441,3)</f>
        <v>0</v>
      </c>
      <c r="L441" s="184" t="s">
        <v>249</v>
      </c>
      <c r="M441" s="32"/>
      <c r="N441" s="188" t="s">
        <v>1</v>
      </c>
      <c r="O441" s="189" t="s">
        <v>44</v>
      </c>
      <c r="P441" s="190">
        <f>I441+J441</f>
        <v>0</v>
      </c>
      <c r="Q441" s="190">
        <f>ROUND(I441*H441,3)</f>
        <v>0</v>
      </c>
      <c r="R441" s="190">
        <f>ROUND(J441*H441,3)</f>
        <v>0</v>
      </c>
      <c r="S441" s="54"/>
      <c r="T441" s="191">
        <f>S441*H441</f>
        <v>0</v>
      </c>
      <c r="U441" s="191">
        <v>0.00021</v>
      </c>
      <c r="V441" s="191">
        <f>U441*H441</f>
        <v>0.0546</v>
      </c>
      <c r="W441" s="191">
        <v>0</v>
      </c>
      <c r="X441" s="192">
        <f>W441*H441</f>
        <v>0</v>
      </c>
      <c r="AR441" s="193" t="s">
        <v>226</v>
      </c>
      <c r="AT441" s="193" t="s">
        <v>199</v>
      </c>
      <c r="AU441" s="193" t="s">
        <v>92</v>
      </c>
      <c r="AY441" s="15" t="s">
        <v>196</v>
      </c>
      <c r="BE441" s="100">
        <f>IF(O441="základná",K441,0)</f>
        <v>0</v>
      </c>
      <c r="BF441" s="100">
        <f>IF(O441="znížená",K441,0)</f>
        <v>0</v>
      </c>
      <c r="BG441" s="100">
        <f>IF(O441="zákl. prenesená",K441,0)</f>
        <v>0</v>
      </c>
      <c r="BH441" s="100">
        <f>IF(O441="zníž. prenesená",K441,0)</f>
        <v>0</v>
      </c>
      <c r="BI441" s="100">
        <f>IF(O441="nulová",K441,0)</f>
        <v>0</v>
      </c>
      <c r="BJ441" s="15" t="s">
        <v>92</v>
      </c>
      <c r="BK441" s="194">
        <f>ROUND(P441*H441,3)</f>
        <v>0</v>
      </c>
      <c r="BL441" s="15" t="s">
        <v>226</v>
      </c>
      <c r="BM441" s="193" t="s">
        <v>1037</v>
      </c>
    </row>
    <row r="442" spans="2:51" s="12" customFormat="1" ht="11.25">
      <c r="B442" s="195"/>
      <c r="D442" s="196" t="s">
        <v>208</v>
      </c>
      <c r="E442" s="203" t="s">
        <v>1</v>
      </c>
      <c r="F442" s="197" t="s">
        <v>1038</v>
      </c>
      <c r="H442" s="198">
        <v>260</v>
      </c>
      <c r="I442" s="199"/>
      <c r="J442" s="199"/>
      <c r="M442" s="195"/>
      <c r="N442" s="200"/>
      <c r="O442" s="201"/>
      <c r="P442" s="201"/>
      <c r="Q442" s="201"/>
      <c r="R442" s="201"/>
      <c r="S442" s="201"/>
      <c r="T442" s="201"/>
      <c r="U442" s="201"/>
      <c r="V442" s="201"/>
      <c r="W442" s="201"/>
      <c r="X442" s="202"/>
      <c r="AT442" s="203" t="s">
        <v>208</v>
      </c>
      <c r="AU442" s="203" t="s">
        <v>92</v>
      </c>
      <c r="AV442" s="12" t="s">
        <v>92</v>
      </c>
      <c r="AW442" s="12" t="s">
        <v>4</v>
      </c>
      <c r="AX442" s="12" t="s">
        <v>87</v>
      </c>
      <c r="AY442" s="203" t="s">
        <v>196</v>
      </c>
    </row>
    <row r="443" spans="2:63" s="11" customFormat="1" ht="25.5" customHeight="1">
      <c r="B443" s="168"/>
      <c r="D443" s="169" t="s">
        <v>79</v>
      </c>
      <c r="E443" s="170" t="s">
        <v>572</v>
      </c>
      <c r="F443" s="170" t="s">
        <v>573</v>
      </c>
      <c r="I443" s="171"/>
      <c r="J443" s="171"/>
      <c r="K443" s="172">
        <f>BK443</f>
        <v>0</v>
      </c>
      <c r="M443" s="168"/>
      <c r="N443" s="173"/>
      <c r="O443" s="174"/>
      <c r="P443" s="174"/>
      <c r="Q443" s="175">
        <f>Q444</f>
        <v>0</v>
      </c>
      <c r="R443" s="175">
        <f>R444</f>
        <v>0</v>
      </c>
      <c r="S443" s="174"/>
      <c r="T443" s="176">
        <f>T444</f>
        <v>0</v>
      </c>
      <c r="U443" s="174"/>
      <c r="V443" s="176">
        <f>V444</f>
        <v>0</v>
      </c>
      <c r="W443" s="174"/>
      <c r="X443" s="177">
        <f>X444</f>
        <v>0</v>
      </c>
      <c r="AR443" s="169" t="s">
        <v>203</v>
      </c>
      <c r="AT443" s="178" t="s">
        <v>79</v>
      </c>
      <c r="AU443" s="178" t="s">
        <v>80</v>
      </c>
      <c r="AY443" s="169" t="s">
        <v>196</v>
      </c>
      <c r="BK443" s="179">
        <f>BK444</f>
        <v>0</v>
      </c>
    </row>
    <row r="444" spans="2:65" s="1" customFormat="1" ht="16.5" customHeight="1">
      <c r="B444" s="151"/>
      <c r="C444" s="182" t="s">
        <v>1039</v>
      </c>
      <c r="D444" s="182" t="s">
        <v>199</v>
      </c>
      <c r="E444" s="183" t="s">
        <v>575</v>
      </c>
      <c r="F444" s="184" t="s">
        <v>576</v>
      </c>
      <c r="G444" s="185" t="s">
        <v>577</v>
      </c>
      <c r="H444" s="186">
        <v>72</v>
      </c>
      <c r="I444" s="187"/>
      <c r="J444" s="187"/>
      <c r="K444" s="186">
        <f>ROUND(P444*H444,3)</f>
        <v>0</v>
      </c>
      <c r="L444" s="184" t="s">
        <v>1</v>
      </c>
      <c r="M444" s="32"/>
      <c r="N444" s="188" t="s">
        <v>1</v>
      </c>
      <c r="O444" s="189" t="s">
        <v>44</v>
      </c>
      <c r="P444" s="190">
        <f>I444+J444</f>
        <v>0</v>
      </c>
      <c r="Q444" s="190">
        <f>ROUND(I444*H444,3)</f>
        <v>0</v>
      </c>
      <c r="R444" s="190">
        <f>ROUND(J444*H444,3)</f>
        <v>0</v>
      </c>
      <c r="S444" s="54"/>
      <c r="T444" s="191">
        <f>S444*H444</f>
        <v>0</v>
      </c>
      <c r="U444" s="191">
        <v>0</v>
      </c>
      <c r="V444" s="191">
        <f>U444*H444</f>
        <v>0</v>
      </c>
      <c r="W444" s="191">
        <v>0</v>
      </c>
      <c r="X444" s="192">
        <f>W444*H444</f>
        <v>0</v>
      </c>
      <c r="AR444" s="193" t="s">
        <v>578</v>
      </c>
      <c r="AT444" s="193" t="s">
        <v>199</v>
      </c>
      <c r="AU444" s="193" t="s">
        <v>87</v>
      </c>
      <c r="AY444" s="15" t="s">
        <v>196</v>
      </c>
      <c r="BE444" s="100">
        <f>IF(O444="základná",K444,0)</f>
        <v>0</v>
      </c>
      <c r="BF444" s="100">
        <f>IF(O444="znížená",K444,0)</f>
        <v>0</v>
      </c>
      <c r="BG444" s="100">
        <f>IF(O444="zákl. prenesená",K444,0)</f>
        <v>0</v>
      </c>
      <c r="BH444" s="100">
        <f>IF(O444="zníž. prenesená",K444,0)</f>
        <v>0</v>
      </c>
      <c r="BI444" s="100">
        <f>IF(O444="nulová",K444,0)</f>
        <v>0</v>
      </c>
      <c r="BJ444" s="15" t="s">
        <v>92</v>
      </c>
      <c r="BK444" s="194">
        <f>ROUND(P444*H444,3)</f>
        <v>0</v>
      </c>
      <c r="BL444" s="15" t="s">
        <v>578</v>
      </c>
      <c r="BM444" s="193" t="s">
        <v>1040</v>
      </c>
    </row>
    <row r="445" spans="2:63" s="11" customFormat="1" ht="25.5" customHeight="1">
      <c r="B445" s="168"/>
      <c r="D445" s="169" t="s">
        <v>79</v>
      </c>
      <c r="E445" s="170" t="s">
        <v>171</v>
      </c>
      <c r="F445" s="170" t="s">
        <v>580</v>
      </c>
      <c r="I445" s="171"/>
      <c r="J445" s="171"/>
      <c r="K445" s="172">
        <f>BK445</f>
        <v>0</v>
      </c>
      <c r="M445" s="168"/>
      <c r="N445" s="173"/>
      <c r="O445" s="174"/>
      <c r="P445" s="174"/>
      <c r="Q445" s="175">
        <f>SUM(Q446:Q447)</f>
        <v>0</v>
      </c>
      <c r="R445" s="175">
        <f>SUM(R446:R447)</f>
        <v>0</v>
      </c>
      <c r="S445" s="174"/>
      <c r="T445" s="176">
        <f>SUM(T446:T447)</f>
        <v>0</v>
      </c>
      <c r="U445" s="174"/>
      <c r="V445" s="176">
        <f>SUM(V446:V447)</f>
        <v>0</v>
      </c>
      <c r="W445" s="174"/>
      <c r="X445" s="177">
        <f>SUM(X446:X447)</f>
        <v>0</v>
      </c>
      <c r="AR445" s="169" t="s">
        <v>222</v>
      </c>
      <c r="AT445" s="178" t="s">
        <v>79</v>
      </c>
      <c r="AU445" s="178" t="s">
        <v>80</v>
      </c>
      <c r="AY445" s="169" t="s">
        <v>196</v>
      </c>
      <c r="BK445" s="179">
        <f>SUM(BK446:BK447)</f>
        <v>0</v>
      </c>
    </row>
    <row r="446" spans="2:65" s="1" customFormat="1" ht="16.5" customHeight="1">
      <c r="B446" s="151"/>
      <c r="C446" s="182"/>
      <c r="D446" s="182"/>
      <c r="E446" s="183"/>
      <c r="F446" s="184"/>
      <c r="G446" s="185"/>
      <c r="H446" s="186"/>
      <c r="I446" s="187"/>
      <c r="J446" s="187"/>
      <c r="K446" s="186"/>
      <c r="L446" s="184" t="s">
        <v>249</v>
      </c>
      <c r="M446" s="32"/>
      <c r="N446" s="188" t="s">
        <v>1</v>
      </c>
      <c r="O446" s="189" t="s">
        <v>44</v>
      </c>
      <c r="P446" s="190">
        <f>I446+J446</f>
        <v>0</v>
      </c>
      <c r="Q446" s="190">
        <f>ROUND(I446*H446,3)</f>
        <v>0</v>
      </c>
      <c r="R446" s="190">
        <f>ROUND(J446*H446,3)</f>
        <v>0</v>
      </c>
      <c r="S446" s="54"/>
      <c r="T446" s="191">
        <f>S446*H446</f>
        <v>0</v>
      </c>
      <c r="U446" s="191">
        <v>0</v>
      </c>
      <c r="V446" s="191">
        <f>U446*H446</f>
        <v>0</v>
      </c>
      <c r="W446" s="191">
        <v>0</v>
      </c>
      <c r="X446" s="192">
        <f>W446*H446</f>
        <v>0</v>
      </c>
      <c r="AR446" s="193" t="s">
        <v>582</v>
      </c>
      <c r="AT446" s="193" t="s">
        <v>199</v>
      </c>
      <c r="AU446" s="193" t="s">
        <v>87</v>
      </c>
      <c r="AY446" s="15" t="s">
        <v>196</v>
      </c>
      <c r="BE446" s="100">
        <f>IF(O446="základná",K446,0)</f>
        <v>0</v>
      </c>
      <c r="BF446" s="100">
        <f>IF(O446="znížená",K446,0)</f>
        <v>0</v>
      </c>
      <c r="BG446" s="100">
        <f>IF(O446="zákl. prenesená",K446,0)</f>
        <v>0</v>
      </c>
      <c r="BH446" s="100">
        <f>IF(O446="zníž. prenesená",K446,0)</f>
        <v>0</v>
      </c>
      <c r="BI446" s="100">
        <f>IF(O446="nulová",K446,0)</f>
        <v>0</v>
      </c>
      <c r="BJ446" s="15" t="s">
        <v>92</v>
      </c>
      <c r="BK446" s="194">
        <f>ROUND(P446*H446,3)</f>
        <v>0</v>
      </c>
      <c r="BL446" s="15" t="s">
        <v>582</v>
      </c>
      <c r="BM446" s="193" t="s">
        <v>1041</v>
      </c>
    </row>
    <row r="447" spans="2:65" s="1" customFormat="1" ht="16.5" customHeight="1">
      <c r="B447" s="151"/>
      <c r="C447" s="182"/>
      <c r="D447" s="182"/>
      <c r="E447" s="183"/>
      <c r="F447" s="184"/>
      <c r="G447" s="185"/>
      <c r="H447" s="186"/>
      <c r="I447" s="187"/>
      <c r="J447" s="187"/>
      <c r="K447" s="186"/>
      <c r="L447" s="184" t="s">
        <v>249</v>
      </c>
      <c r="M447" s="32"/>
      <c r="N447" s="204" t="s">
        <v>1</v>
      </c>
      <c r="O447" s="205" t="s">
        <v>44</v>
      </c>
      <c r="P447" s="206">
        <f>I447+J447</f>
        <v>0</v>
      </c>
      <c r="Q447" s="206">
        <f>ROUND(I447*H447,3)</f>
        <v>0</v>
      </c>
      <c r="R447" s="206">
        <f>ROUND(J447*H447,3)</f>
        <v>0</v>
      </c>
      <c r="S447" s="207"/>
      <c r="T447" s="208">
        <f>S447*H447</f>
        <v>0</v>
      </c>
      <c r="U447" s="208">
        <v>0</v>
      </c>
      <c r="V447" s="208">
        <f>U447*H447</f>
        <v>0</v>
      </c>
      <c r="W447" s="208">
        <v>0</v>
      </c>
      <c r="X447" s="209">
        <f>W447*H447</f>
        <v>0</v>
      </c>
      <c r="AR447" s="193" t="s">
        <v>582</v>
      </c>
      <c r="AT447" s="193" t="s">
        <v>199</v>
      </c>
      <c r="AU447" s="193" t="s">
        <v>87</v>
      </c>
      <c r="AY447" s="15" t="s">
        <v>196</v>
      </c>
      <c r="BE447" s="100">
        <f>IF(O447="základná",K447,0)</f>
        <v>0</v>
      </c>
      <c r="BF447" s="100">
        <f>IF(O447="znížená",K447,0)</f>
        <v>0</v>
      </c>
      <c r="BG447" s="100">
        <f>IF(O447="zákl. prenesená",K447,0)</f>
        <v>0</v>
      </c>
      <c r="BH447" s="100">
        <f>IF(O447="zníž. prenesená",K447,0)</f>
        <v>0</v>
      </c>
      <c r="BI447" s="100">
        <f>IF(O447="nulová",K447,0)</f>
        <v>0</v>
      </c>
      <c r="BJ447" s="15" t="s">
        <v>92</v>
      </c>
      <c r="BK447" s="194">
        <f>ROUND(P447*H447,3)</f>
        <v>0</v>
      </c>
      <c r="BL447" s="15" t="s">
        <v>582</v>
      </c>
      <c r="BM447" s="193" t="s">
        <v>1042</v>
      </c>
    </row>
    <row r="448" spans="2:13" s="1" customFormat="1" ht="6.75" customHeight="1">
      <c r="B448" s="44"/>
      <c r="C448" s="45"/>
      <c r="D448" s="45"/>
      <c r="E448" s="45"/>
      <c r="F448" s="45"/>
      <c r="G448" s="45"/>
      <c r="H448" s="45"/>
      <c r="I448" s="131"/>
      <c r="J448" s="131"/>
      <c r="K448" s="45"/>
      <c r="L448" s="45"/>
      <c r="M448" s="32"/>
    </row>
  </sheetData>
  <sheetProtection/>
  <autoFilter ref="C149:L447"/>
  <mergeCells count="20">
    <mergeCell ref="M2:Z2"/>
    <mergeCell ref="E142:H142"/>
    <mergeCell ref="E7:H7"/>
    <mergeCell ref="E11:H11"/>
    <mergeCell ref="E9:H9"/>
    <mergeCell ref="E13:H13"/>
    <mergeCell ref="E22:H22"/>
    <mergeCell ref="E31:H31"/>
    <mergeCell ref="E140:H140"/>
    <mergeCell ref="E85:H85"/>
    <mergeCell ref="D123:F123"/>
    <mergeCell ref="D124:F124"/>
    <mergeCell ref="E136:H136"/>
    <mergeCell ref="E138:H138"/>
    <mergeCell ref="E89:H89"/>
    <mergeCell ref="E87:H87"/>
    <mergeCell ref="E91:H91"/>
    <mergeCell ref="D120:F120"/>
    <mergeCell ref="D121:F121"/>
    <mergeCell ref="D122:F1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zoomScalePageLayoutView="0" workbookViewId="0" topLeftCell="A138">
      <selection activeCell="C136" sqref="C136:K14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115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" customHeight="1">
      <c r="B8" s="18"/>
      <c r="D8" s="25" t="s">
        <v>149</v>
      </c>
      <c r="M8" s="18"/>
    </row>
    <row r="9" spans="2:13" s="1" customFormat="1" ht="25.5" customHeight="1">
      <c r="B9" s="32"/>
      <c r="E9" s="278" t="s">
        <v>597</v>
      </c>
      <c r="F9" s="281"/>
      <c r="G9" s="281"/>
      <c r="H9" s="281"/>
      <c r="I9" s="110"/>
      <c r="J9" s="110"/>
      <c r="M9" s="32"/>
    </row>
    <row r="10" spans="2:13" s="1" customFormat="1" ht="12" customHeight="1">
      <c r="B10" s="32"/>
      <c r="D10" s="25" t="s">
        <v>151</v>
      </c>
      <c r="I10" s="110"/>
      <c r="J10" s="110"/>
      <c r="M10" s="32"/>
    </row>
    <row r="11" spans="2:13" s="1" customFormat="1" ht="36.75" customHeight="1">
      <c r="B11" s="32"/>
      <c r="E11" s="239" t="s">
        <v>1043</v>
      </c>
      <c r="F11" s="281"/>
      <c r="G11" s="281"/>
      <c r="H11" s="281"/>
      <c r="I11" s="110"/>
      <c r="J11" s="110"/>
      <c r="M11" s="32"/>
    </row>
    <row r="12" spans="2:13" s="1" customFormat="1" ht="11.25">
      <c r="B12" s="32"/>
      <c r="I12" s="110"/>
      <c r="J12" s="110"/>
      <c r="M12" s="32"/>
    </row>
    <row r="13" spans="2:13" s="1" customFormat="1" ht="12" customHeight="1">
      <c r="B13" s="32"/>
      <c r="D13" s="25" t="s">
        <v>17</v>
      </c>
      <c r="F13" s="23" t="s">
        <v>1</v>
      </c>
      <c r="I13" s="111" t="s">
        <v>18</v>
      </c>
      <c r="J13" s="112" t="s">
        <v>1</v>
      </c>
      <c r="M13" s="32"/>
    </row>
    <row r="14" spans="2:13" s="1" customFormat="1" ht="12" customHeight="1">
      <c r="B14" s="32"/>
      <c r="D14" s="25" t="s">
        <v>19</v>
      </c>
      <c r="F14" s="23" t="s">
        <v>20</v>
      </c>
      <c r="I14" s="111" t="s">
        <v>21</v>
      </c>
      <c r="J14" s="113" t="str">
        <f>'Rekapitulácia stavby'!AN8</f>
        <v>29. 11. 2018</v>
      </c>
      <c r="M14" s="32"/>
    </row>
    <row r="15" spans="2:13" s="1" customFormat="1" ht="10.5" customHeight="1">
      <c r="B15" s="32"/>
      <c r="I15" s="110"/>
      <c r="J15" s="110"/>
      <c r="M15" s="32"/>
    </row>
    <row r="16" spans="2:13" s="1" customFormat="1" ht="12" customHeight="1">
      <c r="B16" s="32"/>
      <c r="D16" s="25" t="s">
        <v>23</v>
      </c>
      <c r="I16" s="111" t="s">
        <v>24</v>
      </c>
      <c r="J16" s="112">
        <f>IF('Rekapitulácia stavby'!AN10="","",'Rekapitulácia stavby'!AN10)</f>
      </c>
      <c r="M16" s="32"/>
    </row>
    <row r="17" spans="2:13" s="1" customFormat="1" ht="18" customHeight="1">
      <c r="B17" s="32"/>
      <c r="E17" s="23" t="str">
        <f>IF('Rekapitulácia stavby'!E11="","",'Rekapitulácia stavby'!E11)</f>
        <v> </v>
      </c>
      <c r="I17" s="111" t="s">
        <v>26</v>
      </c>
      <c r="J17" s="112">
        <f>IF('Rekapitulácia stavby'!AN11="","",'Rekapitulácia stavby'!AN11)</f>
      </c>
      <c r="M17" s="32"/>
    </row>
    <row r="18" spans="2:13" s="1" customFormat="1" ht="6.75" customHeight="1">
      <c r="B18" s="32"/>
      <c r="I18" s="110"/>
      <c r="J18" s="110"/>
      <c r="M18" s="32"/>
    </row>
    <row r="19" spans="2:13" s="1" customFormat="1" ht="12" customHeight="1">
      <c r="B19" s="32"/>
      <c r="D19" s="25" t="s">
        <v>27</v>
      </c>
      <c r="I19" s="111" t="s">
        <v>24</v>
      </c>
      <c r="J19" s="26" t="str">
        <f>'Rekapitulácia stavby'!AN13</f>
        <v>Vyplň údaj</v>
      </c>
      <c r="M19" s="32"/>
    </row>
    <row r="20" spans="2:13" s="1" customFormat="1" ht="18" customHeight="1">
      <c r="B20" s="32"/>
      <c r="E20" s="282" t="str">
        <f>'Rekapitulácia stavby'!E14</f>
        <v>Vyplň údaj</v>
      </c>
      <c r="F20" s="251"/>
      <c r="G20" s="251"/>
      <c r="H20" s="251"/>
      <c r="I20" s="111" t="s">
        <v>26</v>
      </c>
      <c r="J20" s="26" t="str">
        <f>'Rekapitulácia stavby'!AN14</f>
        <v>Vyplň údaj</v>
      </c>
      <c r="M20" s="32"/>
    </row>
    <row r="21" spans="2:13" s="1" customFormat="1" ht="6.75" customHeight="1">
      <c r="B21" s="32"/>
      <c r="I21" s="110"/>
      <c r="J21" s="110"/>
      <c r="M21" s="32"/>
    </row>
    <row r="22" spans="2:13" s="1" customFormat="1" ht="12" customHeight="1">
      <c r="B22" s="32"/>
      <c r="D22" s="25" t="s">
        <v>29</v>
      </c>
      <c r="I22" s="111" t="s">
        <v>24</v>
      </c>
      <c r="J22" s="112" t="s">
        <v>1</v>
      </c>
      <c r="M22" s="32"/>
    </row>
    <row r="23" spans="2:13" s="1" customFormat="1" ht="18" customHeight="1">
      <c r="B23" s="32"/>
      <c r="E23" s="23" t="s">
        <v>30</v>
      </c>
      <c r="I23" s="111" t="s">
        <v>26</v>
      </c>
      <c r="J23" s="112" t="s">
        <v>1</v>
      </c>
      <c r="M23" s="32"/>
    </row>
    <row r="24" spans="2:13" s="1" customFormat="1" ht="6.75" customHeight="1">
      <c r="B24" s="32"/>
      <c r="I24" s="110"/>
      <c r="J24" s="110"/>
      <c r="M24" s="32"/>
    </row>
    <row r="25" spans="2:13" s="1" customFormat="1" ht="12" customHeight="1">
      <c r="B25" s="32"/>
      <c r="D25" s="25" t="s">
        <v>32</v>
      </c>
      <c r="I25" s="111" t="s">
        <v>24</v>
      </c>
      <c r="J25" s="112">
        <f>IF('Rekapitulácia stavby'!AN19="","",'Rekapitulácia stavby'!AN19)</f>
      </c>
      <c r="M25" s="32"/>
    </row>
    <row r="26" spans="2:13" s="1" customFormat="1" ht="18" customHeight="1">
      <c r="B26" s="32"/>
      <c r="E26" s="23" t="str">
        <f>IF('Rekapitulácia stavby'!E20="","",'Rekapitulácia stavby'!E20)</f>
        <v> </v>
      </c>
      <c r="I26" s="111" t="s">
        <v>26</v>
      </c>
      <c r="J26" s="112">
        <f>IF('Rekapitulácia stavby'!AN20="","",'Rekapitulácia stavby'!AN20)</f>
      </c>
      <c r="M26" s="32"/>
    </row>
    <row r="27" spans="2:13" s="1" customFormat="1" ht="6.75" customHeight="1">
      <c r="B27" s="32"/>
      <c r="I27" s="110"/>
      <c r="J27" s="110"/>
      <c r="M27" s="32"/>
    </row>
    <row r="28" spans="2:13" s="1" customFormat="1" ht="12" customHeight="1">
      <c r="B28" s="32"/>
      <c r="D28" s="25" t="s">
        <v>33</v>
      </c>
      <c r="I28" s="110"/>
      <c r="J28" s="110"/>
      <c r="M28" s="32"/>
    </row>
    <row r="29" spans="2:13" s="7" customFormat="1" ht="16.5" customHeight="1">
      <c r="B29" s="114"/>
      <c r="E29" s="255" t="s">
        <v>1</v>
      </c>
      <c r="F29" s="255"/>
      <c r="G29" s="255"/>
      <c r="H29" s="255"/>
      <c r="I29" s="115"/>
      <c r="J29" s="115"/>
      <c r="M29" s="114"/>
    </row>
    <row r="30" spans="2:13" s="1" customFormat="1" ht="6.75" customHeight="1">
      <c r="B30" s="32"/>
      <c r="I30" s="110"/>
      <c r="J30" s="110"/>
      <c r="M30" s="32"/>
    </row>
    <row r="31" spans="2:13" s="1" customFormat="1" ht="6.75" customHeight="1">
      <c r="B31" s="32"/>
      <c r="D31" s="52"/>
      <c r="E31" s="52"/>
      <c r="F31" s="52"/>
      <c r="G31" s="52"/>
      <c r="H31" s="52"/>
      <c r="I31" s="116"/>
      <c r="J31" s="116"/>
      <c r="K31" s="52"/>
      <c r="L31" s="52"/>
      <c r="M31" s="32"/>
    </row>
    <row r="32" spans="2:13" s="1" customFormat="1" ht="14.25" customHeight="1">
      <c r="B32" s="32"/>
      <c r="D32" s="23" t="s">
        <v>155</v>
      </c>
      <c r="I32" s="110"/>
      <c r="J32" s="110"/>
      <c r="K32" s="30">
        <f>K98</f>
        <v>0</v>
      </c>
      <c r="M32" s="32"/>
    </row>
    <row r="33" spans="2:13" s="1" customFormat="1" ht="12.75">
      <c r="B33" s="32"/>
      <c r="E33" s="25" t="s">
        <v>35</v>
      </c>
      <c r="I33" s="110"/>
      <c r="J33" s="110"/>
      <c r="K33" s="117">
        <f>I98</f>
        <v>0</v>
      </c>
      <c r="M33" s="32"/>
    </row>
    <row r="34" spans="2:13" s="1" customFormat="1" ht="12.75">
      <c r="B34" s="32"/>
      <c r="E34" s="25" t="s">
        <v>36</v>
      </c>
      <c r="I34" s="110"/>
      <c r="J34" s="110"/>
      <c r="K34" s="117">
        <f>J98</f>
        <v>0</v>
      </c>
      <c r="M34" s="32"/>
    </row>
    <row r="35" spans="2:13" s="1" customFormat="1" ht="14.25" customHeight="1">
      <c r="B35" s="32"/>
      <c r="D35" s="29" t="s">
        <v>142</v>
      </c>
      <c r="I35" s="110"/>
      <c r="J35" s="110"/>
      <c r="K35" s="30">
        <f>K104</f>
        <v>0</v>
      </c>
      <c r="M35" s="32"/>
    </row>
    <row r="36" spans="2:13" s="1" customFormat="1" ht="24.75" customHeight="1">
      <c r="B36" s="32"/>
      <c r="D36" s="118" t="s">
        <v>38</v>
      </c>
      <c r="I36" s="110"/>
      <c r="J36" s="110"/>
      <c r="K36" s="65">
        <f>ROUND(K32+K35,2)</f>
        <v>0</v>
      </c>
      <c r="M36" s="32"/>
    </row>
    <row r="37" spans="2:13" s="1" customFormat="1" ht="6.75" customHeight="1">
      <c r="B37" s="32"/>
      <c r="D37" s="52"/>
      <c r="E37" s="52"/>
      <c r="F37" s="52"/>
      <c r="G37" s="52"/>
      <c r="H37" s="52"/>
      <c r="I37" s="116"/>
      <c r="J37" s="116"/>
      <c r="K37" s="52"/>
      <c r="L37" s="52"/>
      <c r="M37" s="32"/>
    </row>
    <row r="38" spans="2:13" s="1" customFormat="1" ht="14.25" customHeight="1">
      <c r="B38" s="32"/>
      <c r="F38" s="35" t="s">
        <v>40</v>
      </c>
      <c r="I38" s="119" t="s">
        <v>39</v>
      </c>
      <c r="J38" s="110"/>
      <c r="K38" s="35" t="s">
        <v>41</v>
      </c>
      <c r="M38" s="32"/>
    </row>
    <row r="39" spans="2:13" s="1" customFormat="1" ht="14.25" customHeight="1">
      <c r="B39" s="32"/>
      <c r="D39" s="109" t="s">
        <v>42</v>
      </c>
      <c r="E39" s="25" t="s">
        <v>43</v>
      </c>
      <c r="F39" s="117">
        <f>ROUND((SUM(BE104:BE111)+SUM(BE133:BE139)),2)</f>
        <v>0</v>
      </c>
      <c r="I39" s="120">
        <v>0.2</v>
      </c>
      <c r="J39" s="110"/>
      <c r="K39" s="117">
        <f>ROUND(((SUM(BE104:BE111)+SUM(BE133:BE139))*I39),2)</f>
        <v>0</v>
      </c>
      <c r="M39" s="32"/>
    </row>
    <row r="40" spans="2:13" s="1" customFormat="1" ht="14.25" customHeight="1">
      <c r="B40" s="32"/>
      <c r="E40" s="25" t="s">
        <v>44</v>
      </c>
      <c r="F40" s="117">
        <f>ROUND((SUM(BF104:BF111)+SUM(BF133:BF139)),2)</f>
        <v>0</v>
      </c>
      <c r="I40" s="120">
        <v>0.2</v>
      </c>
      <c r="J40" s="110"/>
      <c r="K40" s="117">
        <f>ROUND(((SUM(BF104:BF111)+SUM(BF133:BF139))*I40),2)</f>
        <v>0</v>
      </c>
      <c r="M40" s="32"/>
    </row>
    <row r="41" spans="2:13" s="1" customFormat="1" ht="14.25" customHeight="1" hidden="1">
      <c r="B41" s="32"/>
      <c r="E41" s="25" t="s">
        <v>45</v>
      </c>
      <c r="F41" s="117">
        <f>ROUND((SUM(BG104:BG111)+SUM(BG133:BG139)),2)</f>
        <v>0</v>
      </c>
      <c r="I41" s="120">
        <v>0.2</v>
      </c>
      <c r="J41" s="110"/>
      <c r="K41" s="117">
        <f>0</f>
        <v>0</v>
      </c>
      <c r="M41" s="32"/>
    </row>
    <row r="42" spans="2:13" s="1" customFormat="1" ht="14.25" customHeight="1" hidden="1">
      <c r="B42" s="32"/>
      <c r="E42" s="25" t="s">
        <v>46</v>
      </c>
      <c r="F42" s="117">
        <f>ROUND((SUM(BH104:BH111)+SUM(BH133:BH139)),2)</f>
        <v>0</v>
      </c>
      <c r="I42" s="120">
        <v>0.2</v>
      </c>
      <c r="J42" s="110"/>
      <c r="K42" s="117">
        <f>0</f>
        <v>0</v>
      </c>
      <c r="M42" s="32"/>
    </row>
    <row r="43" spans="2:13" s="1" customFormat="1" ht="14.25" customHeight="1" hidden="1">
      <c r="B43" s="32"/>
      <c r="E43" s="25" t="s">
        <v>47</v>
      </c>
      <c r="F43" s="117">
        <f>ROUND((SUM(BI104:BI111)+SUM(BI133:BI139)),2)</f>
        <v>0</v>
      </c>
      <c r="I43" s="120">
        <v>0</v>
      </c>
      <c r="J43" s="110"/>
      <c r="K43" s="117">
        <f>0</f>
        <v>0</v>
      </c>
      <c r="M43" s="32"/>
    </row>
    <row r="44" spans="2:13" s="1" customFormat="1" ht="6.75" customHeight="1">
      <c r="B44" s="32"/>
      <c r="I44" s="110"/>
      <c r="J44" s="110"/>
      <c r="M44" s="32"/>
    </row>
    <row r="45" spans="2:13" s="1" customFormat="1" ht="24.75" customHeight="1">
      <c r="B45" s="32"/>
      <c r="C45" s="104"/>
      <c r="D45" s="121" t="s">
        <v>48</v>
      </c>
      <c r="E45" s="56"/>
      <c r="F45" s="56"/>
      <c r="G45" s="122" t="s">
        <v>49</v>
      </c>
      <c r="H45" s="123" t="s">
        <v>50</v>
      </c>
      <c r="I45" s="124"/>
      <c r="J45" s="124"/>
      <c r="K45" s="125">
        <f>SUM(K36:K43)</f>
        <v>0</v>
      </c>
      <c r="L45" s="126"/>
      <c r="M45" s="32"/>
    </row>
    <row r="46" spans="2:13" s="1" customFormat="1" ht="14.25" customHeight="1">
      <c r="B46" s="32"/>
      <c r="I46" s="110"/>
      <c r="J46" s="110"/>
      <c r="M46" s="32"/>
    </row>
    <row r="47" spans="2:13" ht="14.25" customHeight="1">
      <c r="B47" s="18"/>
      <c r="M47" s="18"/>
    </row>
    <row r="48" spans="2:13" ht="14.25" customHeight="1">
      <c r="B48" s="18"/>
      <c r="M48" s="18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s="1" customFormat="1" ht="25.5" customHeight="1">
      <c r="B87" s="32"/>
      <c r="E87" s="278" t="s">
        <v>597</v>
      </c>
      <c r="F87" s="281"/>
      <c r="G87" s="281"/>
      <c r="H87" s="281"/>
      <c r="I87" s="110"/>
      <c r="J87" s="110"/>
      <c r="M87" s="32"/>
    </row>
    <row r="88" spans="2:13" s="1" customFormat="1" ht="12" customHeight="1">
      <c r="B88" s="32"/>
      <c r="C88" s="25" t="s">
        <v>151</v>
      </c>
      <c r="I88" s="110"/>
      <c r="J88" s="110"/>
      <c r="M88" s="32"/>
    </row>
    <row r="89" spans="2:13" s="1" customFormat="1" ht="16.5" customHeight="1">
      <c r="B89" s="32"/>
      <c r="E89" s="239" t="str">
        <f>E11</f>
        <v>02 - Elektro a MaR - II.etapa</v>
      </c>
      <c r="F89" s="281"/>
      <c r="G89" s="281"/>
      <c r="H89" s="281"/>
      <c r="I89" s="110"/>
      <c r="J89" s="110"/>
      <c r="M89" s="32"/>
    </row>
    <row r="90" spans="2:13" s="1" customFormat="1" ht="6.75" customHeight="1">
      <c r="B90" s="32"/>
      <c r="I90" s="110"/>
      <c r="J90" s="110"/>
      <c r="M90" s="32"/>
    </row>
    <row r="91" spans="2:13" s="1" customFormat="1" ht="12" customHeight="1">
      <c r="B91" s="32"/>
      <c r="C91" s="25" t="s">
        <v>19</v>
      </c>
      <c r="F91" s="23" t="str">
        <f>F14</f>
        <v>R. Sobota</v>
      </c>
      <c r="I91" s="111" t="s">
        <v>21</v>
      </c>
      <c r="J91" s="113" t="str">
        <f>IF(J14="","",J14)</f>
        <v>29. 11. 2018</v>
      </c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42.75" customHeight="1">
      <c r="B93" s="32"/>
      <c r="C93" s="25" t="s">
        <v>23</v>
      </c>
      <c r="F93" s="23" t="str">
        <f>E17</f>
        <v> </v>
      </c>
      <c r="I93" s="111" t="s">
        <v>29</v>
      </c>
      <c r="J93" s="133" t="str">
        <f>E23</f>
        <v>Ján Cirák, Gemerterm-projekcia s.r.o.</v>
      </c>
      <c r="M93" s="32"/>
    </row>
    <row r="94" spans="2:13" s="1" customFormat="1" ht="15" customHeight="1">
      <c r="B94" s="32"/>
      <c r="C94" s="25" t="s">
        <v>27</v>
      </c>
      <c r="F94" s="23" t="str">
        <f>IF(E20="","",E20)</f>
        <v>Vyplň údaj</v>
      </c>
      <c r="I94" s="111" t="s">
        <v>32</v>
      </c>
      <c r="J94" s="133" t="str">
        <f>E26</f>
        <v> </v>
      </c>
      <c r="M94" s="32"/>
    </row>
    <row r="95" spans="2:13" s="1" customFormat="1" ht="9.75" customHeight="1">
      <c r="B95" s="32"/>
      <c r="I95" s="110"/>
      <c r="J95" s="110"/>
      <c r="M95" s="32"/>
    </row>
    <row r="96" spans="2:13" s="1" customFormat="1" ht="29.25" customHeight="1">
      <c r="B96" s="32"/>
      <c r="C96" s="134" t="s">
        <v>157</v>
      </c>
      <c r="D96" s="104"/>
      <c r="E96" s="104"/>
      <c r="F96" s="104"/>
      <c r="G96" s="104"/>
      <c r="H96" s="104"/>
      <c r="I96" s="135" t="s">
        <v>158</v>
      </c>
      <c r="J96" s="135" t="s">
        <v>159</v>
      </c>
      <c r="K96" s="136" t="s">
        <v>160</v>
      </c>
      <c r="L96" s="104"/>
      <c r="M96" s="32"/>
    </row>
    <row r="97" spans="2:13" s="1" customFormat="1" ht="9.75" customHeight="1">
      <c r="B97" s="32"/>
      <c r="I97" s="110"/>
      <c r="J97" s="110"/>
      <c r="M97" s="32"/>
    </row>
    <row r="98" spans="2:47" s="1" customFormat="1" ht="22.5" customHeight="1">
      <c r="B98" s="32"/>
      <c r="C98" s="137" t="s">
        <v>161</v>
      </c>
      <c r="I98" s="138">
        <f aca="true" t="shared" si="0" ref="I98:J100">Q133</f>
        <v>0</v>
      </c>
      <c r="J98" s="138">
        <f t="shared" si="0"/>
        <v>0</v>
      </c>
      <c r="K98" s="65">
        <f>K133</f>
        <v>0</v>
      </c>
      <c r="M98" s="32"/>
      <c r="AU98" s="15" t="s">
        <v>162</v>
      </c>
    </row>
    <row r="99" spans="2:13" s="8" customFormat="1" ht="24.75" customHeight="1">
      <c r="B99" s="139"/>
      <c r="D99" s="140" t="s">
        <v>587</v>
      </c>
      <c r="E99" s="141"/>
      <c r="F99" s="141"/>
      <c r="G99" s="141"/>
      <c r="H99" s="141"/>
      <c r="I99" s="142">
        <f t="shared" si="0"/>
        <v>0</v>
      </c>
      <c r="J99" s="142">
        <f t="shared" si="0"/>
        <v>0</v>
      </c>
      <c r="K99" s="143">
        <f>K134</f>
        <v>0</v>
      </c>
      <c r="M99" s="139"/>
    </row>
    <row r="100" spans="2:13" s="9" customFormat="1" ht="19.5" customHeight="1">
      <c r="B100" s="144"/>
      <c r="D100" s="145" t="s">
        <v>588</v>
      </c>
      <c r="E100" s="146"/>
      <c r="F100" s="146"/>
      <c r="G100" s="146"/>
      <c r="H100" s="146"/>
      <c r="I100" s="147">
        <f t="shared" si="0"/>
        <v>0</v>
      </c>
      <c r="J100" s="147">
        <f t="shared" si="0"/>
        <v>0</v>
      </c>
      <c r="K100" s="148">
        <f>K135</f>
        <v>0</v>
      </c>
      <c r="M100" s="144"/>
    </row>
    <row r="101" spans="2:13" s="8" customFormat="1" ht="24.75" customHeight="1">
      <c r="B101" s="139"/>
      <c r="D101" s="140" t="s">
        <v>276</v>
      </c>
      <c r="E101" s="141"/>
      <c r="F101" s="141"/>
      <c r="G101" s="141"/>
      <c r="H101" s="141"/>
      <c r="I101" s="142">
        <f>Q138</f>
        <v>0</v>
      </c>
      <c r="J101" s="142">
        <f>R138</f>
        <v>0</v>
      </c>
      <c r="K101" s="143">
        <f>K138</f>
        <v>0</v>
      </c>
      <c r="M101" s="139"/>
    </row>
    <row r="102" spans="2:13" s="1" customFormat="1" ht="21.75" customHeight="1">
      <c r="B102" s="32"/>
      <c r="I102" s="110"/>
      <c r="J102" s="110"/>
      <c r="M102" s="32"/>
    </row>
    <row r="103" spans="2:13" s="1" customFormat="1" ht="6.75" customHeight="1">
      <c r="B103" s="32"/>
      <c r="I103" s="110"/>
      <c r="J103" s="110"/>
      <c r="M103" s="32"/>
    </row>
    <row r="104" spans="2:15" s="1" customFormat="1" ht="29.25" customHeight="1">
      <c r="B104" s="32"/>
      <c r="C104" s="137" t="s">
        <v>169</v>
      </c>
      <c r="I104" s="110"/>
      <c r="J104" s="110"/>
      <c r="K104" s="149">
        <f>ROUND(K105+K106+K107+K108+K109+K110,2)</f>
        <v>0</v>
      </c>
      <c r="M104" s="32"/>
      <c r="O104" s="150" t="s">
        <v>42</v>
      </c>
    </row>
    <row r="105" spans="2:65" s="1" customFormat="1" ht="18" customHeight="1">
      <c r="B105" s="151"/>
      <c r="C105" s="110"/>
      <c r="D105" s="272" t="s">
        <v>170</v>
      </c>
      <c r="E105" s="277"/>
      <c r="F105" s="277"/>
      <c r="G105" s="110"/>
      <c r="H105" s="110"/>
      <c r="I105" s="110"/>
      <c r="J105" s="110"/>
      <c r="K105" s="97">
        <v>0</v>
      </c>
      <c r="L105" s="110"/>
      <c r="M105" s="151"/>
      <c r="N105" s="110"/>
      <c r="O105" s="153" t="s">
        <v>44</v>
      </c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54" t="s">
        <v>171</v>
      </c>
      <c r="AZ105" s="110"/>
      <c r="BA105" s="110"/>
      <c r="BB105" s="110"/>
      <c r="BC105" s="110"/>
      <c r="BD105" s="110"/>
      <c r="BE105" s="155">
        <f aca="true" t="shared" si="1" ref="BE105:BE110">IF(O105="základná",K105,0)</f>
        <v>0</v>
      </c>
      <c r="BF105" s="155">
        <f aca="true" t="shared" si="2" ref="BF105:BF110">IF(O105="znížená",K105,0)</f>
        <v>0</v>
      </c>
      <c r="BG105" s="155">
        <f aca="true" t="shared" si="3" ref="BG105:BG110">IF(O105="zákl. prenesená",K105,0)</f>
        <v>0</v>
      </c>
      <c r="BH105" s="155">
        <f aca="true" t="shared" si="4" ref="BH105:BH110">IF(O105="zníž. prenesená",K105,0)</f>
        <v>0</v>
      </c>
      <c r="BI105" s="155">
        <f aca="true" t="shared" si="5" ref="BI105:BI110">IF(O105="nulová",K105,0)</f>
        <v>0</v>
      </c>
      <c r="BJ105" s="154" t="s">
        <v>92</v>
      </c>
      <c r="BK105" s="110"/>
      <c r="BL105" s="110"/>
      <c r="BM105" s="110"/>
    </row>
    <row r="106" spans="2:65" s="1" customFormat="1" ht="18" customHeight="1">
      <c r="B106" s="151"/>
      <c r="C106" s="110"/>
      <c r="D106" s="272" t="s">
        <v>172</v>
      </c>
      <c r="E106" s="277"/>
      <c r="F106" s="277"/>
      <c r="G106" s="110"/>
      <c r="H106" s="110"/>
      <c r="I106" s="110"/>
      <c r="J106" s="110"/>
      <c r="K106" s="97">
        <v>0</v>
      </c>
      <c r="L106" s="110"/>
      <c r="M106" s="151"/>
      <c r="N106" s="110"/>
      <c r="O106" s="153" t="s">
        <v>44</v>
      </c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54" t="s">
        <v>171</v>
      </c>
      <c r="AZ106" s="110"/>
      <c r="BA106" s="110"/>
      <c r="BB106" s="110"/>
      <c r="BC106" s="110"/>
      <c r="BD106" s="110"/>
      <c r="BE106" s="155">
        <f t="shared" si="1"/>
        <v>0</v>
      </c>
      <c r="BF106" s="155">
        <f t="shared" si="2"/>
        <v>0</v>
      </c>
      <c r="BG106" s="155">
        <f t="shared" si="3"/>
        <v>0</v>
      </c>
      <c r="BH106" s="155">
        <f t="shared" si="4"/>
        <v>0</v>
      </c>
      <c r="BI106" s="155">
        <f t="shared" si="5"/>
        <v>0</v>
      </c>
      <c r="BJ106" s="154" t="s">
        <v>92</v>
      </c>
      <c r="BK106" s="110"/>
      <c r="BL106" s="110"/>
      <c r="BM106" s="110"/>
    </row>
    <row r="107" spans="2:65" s="1" customFormat="1" ht="18" customHeight="1">
      <c r="B107" s="151"/>
      <c r="C107" s="110"/>
      <c r="D107" s="272" t="s">
        <v>173</v>
      </c>
      <c r="E107" s="277"/>
      <c r="F107" s="277"/>
      <c r="G107" s="110"/>
      <c r="H107" s="110"/>
      <c r="I107" s="110"/>
      <c r="J107" s="110"/>
      <c r="K107" s="97">
        <v>0</v>
      </c>
      <c r="L107" s="110"/>
      <c r="M107" s="151"/>
      <c r="N107" s="110"/>
      <c r="O107" s="153" t="s">
        <v>44</v>
      </c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54" t="s">
        <v>171</v>
      </c>
      <c r="AZ107" s="110"/>
      <c r="BA107" s="110"/>
      <c r="BB107" s="110"/>
      <c r="BC107" s="110"/>
      <c r="BD107" s="110"/>
      <c r="BE107" s="155">
        <f t="shared" si="1"/>
        <v>0</v>
      </c>
      <c r="BF107" s="155">
        <f t="shared" si="2"/>
        <v>0</v>
      </c>
      <c r="BG107" s="155">
        <f t="shared" si="3"/>
        <v>0</v>
      </c>
      <c r="BH107" s="155">
        <f t="shared" si="4"/>
        <v>0</v>
      </c>
      <c r="BI107" s="155">
        <f t="shared" si="5"/>
        <v>0</v>
      </c>
      <c r="BJ107" s="154" t="s">
        <v>92</v>
      </c>
      <c r="BK107" s="110"/>
      <c r="BL107" s="110"/>
      <c r="BM107" s="110"/>
    </row>
    <row r="108" spans="2:65" s="1" customFormat="1" ht="18" customHeight="1">
      <c r="B108" s="151"/>
      <c r="C108" s="110"/>
      <c r="D108" s="272" t="s">
        <v>174</v>
      </c>
      <c r="E108" s="277"/>
      <c r="F108" s="277"/>
      <c r="G108" s="110"/>
      <c r="H108" s="110"/>
      <c r="I108" s="110"/>
      <c r="J108" s="110"/>
      <c r="K108" s="97">
        <v>0</v>
      </c>
      <c r="L108" s="110"/>
      <c r="M108" s="151"/>
      <c r="N108" s="110"/>
      <c r="O108" s="153" t="s">
        <v>44</v>
      </c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54" t="s">
        <v>171</v>
      </c>
      <c r="AZ108" s="110"/>
      <c r="BA108" s="110"/>
      <c r="BB108" s="110"/>
      <c r="BC108" s="110"/>
      <c r="BD108" s="110"/>
      <c r="BE108" s="155">
        <f t="shared" si="1"/>
        <v>0</v>
      </c>
      <c r="BF108" s="155">
        <f t="shared" si="2"/>
        <v>0</v>
      </c>
      <c r="BG108" s="155">
        <f t="shared" si="3"/>
        <v>0</v>
      </c>
      <c r="BH108" s="155">
        <f t="shared" si="4"/>
        <v>0</v>
      </c>
      <c r="BI108" s="155">
        <f t="shared" si="5"/>
        <v>0</v>
      </c>
      <c r="BJ108" s="154" t="s">
        <v>92</v>
      </c>
      <c r="BK108" s="110"/>
      <c r="BL108" s="110"/>
      <c r="BM108" s="110"/>
    </row>
    <row r="109" spans="2:65" s="1" customFormat="1" ht="18" customHeight="1">
      <c r="B109" s="151"/>
      <c r="C109" s="110"/>
      <c r="D109" s="272" t="s">
        <v>175</v>
      </c>
      <c r="E109" s="277"/>
      <c r="F109" s="277"/>
      <c r="G109" s="110"/>
      <c r="H109" s="110"/>
      <c r="I109" s="110"/>
      <c r="J109" s="110"/>
      <c r="K109" s="97">
        <v>0</v>
      </c>
      <c r="L109" s="110"/>
      <c r="M109" s="151"/>
      <c r="N109" s="110"/>
      <c r="O109" s="153" t="s">
        <v>44</v>
      </c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54" t="s">
        <v>171</v>
      </c>
      <c r="AZ109" s="110"/>
      <c r="BA109" s="110"/>
      <c r="BB109" s="110"/>
      <c r="BC109" s="110"/>
      <c r="BD109" s="110"/>
      <c r="BE109" s="155">
        <f t="shared" si="1"/>
        <v>0</v>
      </c>
      <c r="BF109" s="155">
        <f t="shared" si="2"/>
        <v>0</v>
      </c>
      <c r="BG109" s="155">
        <f t="shared" si="3"/>
        <v>0</v>
      </c>
      <c r="BH109" s="155">
        <f t="shared" si="4"/>
        <v>0</v>
      </c>
      <c r="BI109" s="155">
        <f t="shared" si="5"/>
        <v>0</v>
      </c>
      <c r="BJ109" s="154" t="s">
        <v>92</v>
      </c>
      <c r="BK109" s="110"/>
      <c r="BL109" s="110"/>
      <c r="BM109" s="110"/>
    </row>
    <row r="110" spans="2:65" s="1" customFormat="1" ht="18" customHeight="1">
      <c r="B110" s="151"/>
      <c r="C110" s="110"/>
      <c r="D110" s="152" t="s">
        <v>176</v>
      </c>
      <c r="E110" s="110"/>
      <c r="F110" s="110"/>
      <c r="G110" s="110"/>
      <c r="H110" s="110"/>
      <c r="I110" s="110"/>
      <c r="J110" s="110"/>
      <c r="K110" s="97">
        <f>ROUND(K32*T110,2)</f>
        <v>0</v>
      </c>
      <c r="L110" s="110"/>
      <c r="M110" s="151"/>
      <c r="N110" s="110"/>
      <c r="O110" s="153" t="s">
        <v>44</v>
      </c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54" t="s">
        <v>177</v>
      </c>
      <c r="AZ110" s="110"/>
      <c r="BA110" s="110"/>
      <c r="BB110" s="110"/>
      <c r="BC110" s="110"/>
      <c r="BD110" s="110"/>
      <c r="BE110" s="155">
        <f t="shared" si="1"/>
        <v>0</v>
      </c>
      <c r="BF110" s="155">
        <f t="shared" si="2"/>
        <v>0</v>
      </c>
      <c r="BG110" s="155">
        <f t="shared" si="3"/>
        <v>0</v>
      </c>
      <c r="BH110" s="155">
        <f t="shared" si="4"/>
        <v>0</v>
      </c>
      <c r="BI110" s="155">
        <f t="shared" si="5"/>
        <v>0</v>
      </c>
      <c r="BJ110" s="154" t="s">
        <v>92</v>
      </c>
      <c r="BK110" s="110"/>
      <c r="BL110" s="110"/>
      <c r="BM110" s="110"/>
    </row>
    <row r="111" spans="2:13" s="1" customFormat="1" ht="11.25">
      <c r="B111" s="32"/>
      <c r="I111" s="110"/>
      <c r="J111" s="110"/>
      <c r="M111" s="32"/>
    </row>
    <row r="112" spans="2:13" s="1" customFormat="1" ht="29.25" customHeight="1">
      <c r="B112" s="32"/>
      <c r="C112" s="103" t="s">
        <v>147</v>
      </c>
      <c r="D112" s="104"/>
      <c r="E112" s="104"/>
      <c r="F112" s="104"/>
      <c r="G112" s="104"/>
      <c r="H112" s="104"/>
      <c r="I112" s="156"/>
      <c r="J112" s="156"/>
      <c r="K112" s="105">
        <f>ROUND(K98+K104,2)</f>
        <v>0</v>
      </c>
      <c r="L112" s="104"/>
      <c r="M112" s="32"/>
    </row>
    <row r="113" spans="2:13" s="1" customFormat="1" ht="6.75" customHeight="1">
      <c r="B113" s="44"/>
      <c r="C113" s="45"/>
      <c r="D113" s="45"/>
      <c r="E113" s="45"/>
      <c r="F113" s="45"/>
      <c r="G113" s="45"/>
      <c r="H113" s="45"/>
      <c r="I113" s="131"/>
      <c r="J113" s="131"/>
      <c r="K113" s="45"/>
      <c r="L113" s="45"/>
      <c r="M113" s="32"/>
    </row>
    <row r="117" spans="2:13" s="1" customFormat="1" ht="6.75" customHeight="1">
      <c r="B117" s="46"/>
      <c r="C117" s="47"/>
      <c r="D117" s="47"/>
      <c r="E117" s="47"/>
      <c r="F117" s="47"/>
      <c r="G117" s="47"/>
      <c r="H117" s="47"/>
      <c r="I117" s="132"/>
      <c r="J117" s="132"/>
      <c r="K117" s="47"/>
      <c r="L117" s="47"/>
      <c r="M117" s="32"/>
    </row>
    <row r="118" spans="2:13" s="1" customFormat="1" ht="24.75" customHeight="1">
      <c r="B118" s="32"/>
      <c r="C118" s="19" t="s">
        <v>178</v>
      </c>
      <c r="I118" s="110"/>
      <c r="J118" s="110"/>
      <c r="M118" s="32"/>
    </row>
    <row r="119" spans="2:13" s="1" customFormat="1" ht="6.75" customHeight="1">
      <c r="B119" s="32"/>
      <c r="I119" s="110"/>
      <c r="J119" s="110"/>
      <c r="M119" s="32"/>
    </row>
    <row r="120" spans="2:13" s="1" customFormat="1" ht="12" customHeight="1">
      <c r="B120" s="32"/>
      <c r="C120" s="25" t="s">
        <v>15</v>
      </c>
      <c r="I120" s="110"/>
      <c r="J120" s="110"/>
      <c r="M120" s="32"/>
    </row>
    <row r="121" spans="2:13" s="1" customFormat="1" ht="16.5" customHeight="1">
      <c r="B121" s="32"/>
      <c r="E121" s="278" t="str">
        <f>E7</f>
        <v>Obchodná akadémia R. Sobota – rekonštrukcia vykurovacieho systému</v>
      </c>
      <c r="F121" s="279"/>
      <c r="G121" s="279"/>
      <c r="H121" s="279"/>
      <c r="I121" s="110"/>
      <c r="J121" s="110"/>
      <c r="M121" s="32"/>
    </row>
    <row r="122" spans="2:13" ht="12" customHeight="1">
      <c r="B122" s="18"/>
      <c r="C122" s="25" t="s">
        <v>149</v>
      </c>
      <c r="M122" s="18"/>
    </row>
    <row r="123" spans="2:13" s="1" customFormat="1" ht="25.5" customHeight="1">
      <c r="B123" s="32"/>
      <c r="E123" s="278" t="s">
        <v>597</v>
      </c>
      <c r="F123" s="281"/>
      <c r="G123" s="281"/>
      <c r="H123" s="281"/>
      <c r="I123" s="110"/>
      <c r="J123" s="110"/>
      <c r="M123" s="32"/>
    </row>
    <row r="124" spans="2:13" s="1" customFormat="1" ht="12" customHeight="1">
      <c r="B124" s="32"/>
      <c r="C124" s="25" t="s">
        <v>151</v>
      </c>
      <c r="I124" s="110"/>
      <c r="J124" s="110"/>
      <c r="M124" s="32"/>
    </row>
    <row r="125" spans="2:13" s="1" customFormat="1" ht="16.5" customHeight="1">
      <c r="B125" s="32"/>
      <c r="E125" s="239" t="str">
        <f>E11</f>
        <v>02 - Elektro a MaR - II.etapa</v>
      </c>
      <c r="F125" s="281"/>
      <c r="G125" s="281"/>
      <c r="H125" s="281"/>
      <c r="I125" s="110"/>
      <c r="J125" s="110"/>
      <c r="M125" s="32"/>
    </row>
    <row r="126" spans="2:13" s="1" customFormat="1" ht="6.75" customHeight="1">
      <c r="B126" s="32"/>
      <c r="I126" s="110"/>
      <c r="J126" s="110"/>
      <c r="M126" s="32"/>
    </row>
    <row r="127" spans="2:13" s="1" customFormat="1" ht="12" customHeight="1">
      <c r="B127" s="32"/>
      <c r="C127" s="25" t="s">
        <v>19</v>
      </c>
      <c r="F127" s="23" t="str">
        <f>F14</f>
        <v>R. Sobota</v>
      </c>
      <c r="I127" s="111" t="s">
        <v>21</v>
      </c>
      <c r="J127" s="113" t="str">
        <f>IF(J14="","",J14)</f>
        <v>29. 11. 2018</v>
      </c>
      <c r="M127" s="32"/>
    </row>
    <row r="128" spans="2:13" s="1" customFormat="1" ht="6.75" customHeight="1">
      <c r="B128" s="32"/>
      <c r="I128" s="110"/>
      <c r="J128" s="110"/>
      <c r="M128" s="32"/>
    </row>
    <row r="129" spans="2:13" s="1" customFormat="1" ht="42.75" customHeight="1">
      <c r="B129" s="32"/>
      <c r="C129" s="25" t="s">
        <v>23</v>
      </c>
      <c r="F129" s="23" t="str">
        <f>E17</f>
        <v> </v>
      </c>
      <c r="I129" s="111" t="s">
        <v>29</v>
      </c>
      <c r="J129" s="133" t="str">
        <f>E23</f>
        <v>Ján Cirák, Gemerterm-projekcia s.r.o.</v>
      </c>
      <c r="M129" s="32"/>
    </row>
    <row r="130" spans="2:13" s="1" customFormat="1" ht="15" customHeight="1">
      <c r="B130" s="32"/>
      <c r="C130" s="25" t="s">
        <v>27</v>
      </c>
      <c r="F130" s="23" t="str">
        <f>IF(E20="","",E20)</f>
        <v>Vyplň údaj</v>
      </c>
      <c r="I130" s="111" t="s">
        <v>32</v>
      </c>
      <c r="J130" s="133" t="str">
        <f>E26</f>
        <v> </v>
      </c>
      <c r="M130" s="32"/>
    </row>
    <row r="131" spans="2:13" s="1" customFormat="1" ht="9.75" customHeight="1">
      <c r="B131" s="32"/>
      <c r="I131" s="110"/>
      <c r="J131" s="110"/>
      <c r="M131" s="32"/>
    </row>
    <row r="132" spans="2:24" s="10" customFormat="1" ht="29.25" customHeight="1">
      <c r="B132" s="157"/>
      <c r="C132" s="158" t="s">
        <v>179</v>
      </c>
      <c r="D132" s="159" t="s">
        <v>63</v>
      </c>
      <c r="E132" s="159" t="s">
        <v>59</v>
      </c>
      <c r="F132" s="159" t="s">
        <v>60</v>
      </c>
      <c r="G132" s="159" t="s">
        <v>180</v>
      </c>
      <c r="H132" s="159" t="s">
        <v>181</v>
      </c>
      <c r="I132" s="160" t="s">
        <v>182</v>
      </c>
      <c r="J132" s="160" t="s">
        <v>183</v>
      </c>
      <c r="K132" s="161" t="s">
        <v>160</v>
      </c>
      <c r="L132" s="162" t="s">
        <v>184</v>
      </c>
      <c r="M132" s="157"/>
      <c r="N132" s="58" t="s">
        <v>1</v>
      </c>
      <c r="O132" s="59" t="s">
        <v>42</v>
      </c>
      <c r="P132" s="59" t="s">
        <v>185</v>
      </c>
      <c r="Q132" s="59" t="s">
        <v>186</v>
      </c>
      <c r="R132" s="59" t="s">
        <v>187</v>
      </c>
      <c r="S132" s="59" t="s">
        <v>188</v>
      </c>
      <c r="T132" s="59" t="s">
        <v>189</v>
      </c>
      <c r="U132" s="59" t="s">
        <v>190</v>
      </c>
      <c r="V132" s="59" t="s">
        <v>191</v>
      </c>
      <c r="W132" s="59" t="s">
        <v>192</v>
      </c>
      <c r="X132" s="60" t="s">
        <v>193</v>
      </c>
    </row>
    <row r="133" spans="2:63" s="1" customFormat="1" ht="22.5" customHeight="1">
      <c r="B133" s="32"/>
      <c r="C133" s="63" t="s">
        <v>155</v>
      </c>
      <c r="I133" s="110"/>
      <c r="J133" s="110"/>
      <c r="K133" s="163">
        <f>BK133</f>
        <v>0</v>
      </c>
      <c r="M133" s="32"/>
      <c r="N133" s="61"/>
      <c r="O133" s="52"/>
      <c r="P133" s="52"/>
      <c r="Q133" s="164">
        <f>Q134+Q138</f>
        <v>0</v>
      </c>
      <c r="R133" s="164">
        <f>R134+R138</f>
        <v>0</v>
      </c>
      <c r="S133" s="52"/>
      <c r="T133" s="165">
        <f>T134+T138</f>
        <v>0</v>
      </c>
      <c r="U133" s="52"/>
      <c r="V133" s="165">
        <f>V134+V138</f>
        <v>0.0013896</v>
      </c>
      <c r="W133" s="52"/>
      <c r="X133" s="166">
        <f>X134+X138</f>
        <v>0</v>
      </c>
      <c r="AT133" s="15" t="s">
        <v>79</v>
      </c>
      <c r="AU133" s="15" t="s">
        <v>162</v>
      </c>
      <c r="BK133" s="167">
        <f>BK134+BK138</f>
        <v>0</v>
      </c>
    </row>
    <row r="134" spans="2:63" s="11" customFormat="1" ht="25.5" customHeight="1">
      <c r="B134" s="168"/>
      <c r="D134" s="169" t="s">
        <v>79</v>
      </c>
      <c r="E134" s="170" t="s">
        <v>291</v>
      </c>
      <c r="F134" s="170" t="s">
        <v>589</v>
      </c>
      <c r="I134" s="171"/>
      <c r="J134" s="171"/>
      <c r="K134" s="172">
        <f>BK134</f>
        <v>0</v>
      </c>
      <c r="M134" s="168"/>
      <c r="N134" s="173"/>
      <c r="O134" s="174"/>
      <c r="P134" s="174"/>
      <c r="Q134" s="175">
        <f>Q135</f>
        <v>0</v>
      </c>
      <c r="R134" s="175">
        <f>R135</f>
        <v>0</v>
      </c>
      <c r="S134" s="174"/>
      <c r="T134" s="176">
        <f>T135</f>
        <v>0</v>
      </c>
      <c r="U134" s="174"/>
      <c r="V134" s="176">
        <f>V135</f>
        <v>0.0013896</v>
      </c>
      <c r="W134" s="174"/>
      <c r="X134" s="177">
        <f>X135</f>
        <v>0</v>
      </c>
      <c r="AR134" s="169" t="s">
        <v>97</v>
      </c>
      <c r="AT134" s="178" t="s">
        <v>79</v>
      </c>
      <c r="AU134" s="178" t="s">
        <v>80</v>
      </c>
      <c r="AY134" s="169" t="s">
        <v>196</v>
      </c>
      <c r="BK134" s="179">
        <f>BK135</f>
        <v>0</v>
      </c>
    </row>
    <row r="135" spans="2:63" s="11" customFormat="1" ht="22.5" customHeight="1">
      <c r="B135" s="168"/>
      <c r="D135" s="169" t="s">
        <v>79</v>
      </c>
      <c r="E135" s="180" t="s">
        <v>590</v>
      </c>
      <c r="F135" s="180" t="s">
        <v>591</v>
      </c>
      <c r="I135" s="171"/>
      <c r="J135" s="171"/>
      <c r="K135" s="181">
        <f>BK135</f>
        <v>0</v>
      </c>
      <c r="M135" s="168"/>
      <c r="N135" s="173"/>
      <c r="O135" s="174"/>
      <c r="P135" s="174"/>
      <c r="Q135" s="175">
        <f>SUM(Q136:Q137)</f>
        <v>0</v>
      </c>
      <c r="R135" s="175">
        <f>SUM(R136:R137)</f>
        <v>0</v>
      </c>
      <c r="S135" s="174"/>
      <c r="T135" s="176">
        <f>SUM(T136:T137)</f>
        <v>0</v>
      </c>
      <c r="U135" s="174"/>
      <c r="V135" s="176">
        <f>SUM(V136:V137)</f>
        <v>0.0013896</v>
      </c>
      <c r="W135" s="174"/>
      <c r="X135" s="177">
        <f>SUM(X136:X137)</f>
        <v>0</v>
      </c>
      <c r="AR135" s="169" t="s">
        <v>97</v>
      </c>
      <c r="AT135" s="178" t="s">
        <v>79</v>
      </c>
      <c r="AU135" s="178" t="s">
        <v>87</v>
      </c>
      <c r="AY135" s="169" t="s">
        <v>196</v>
      </c>
      <c r="BK135" s="179">
        <f>SUM(BK136:BK137)</f>
        <v>0</v>
      </c>
    </row>
    <row r="136" spans="2:65" s="1" customFormat="1" ht="24" customHeight="1">
      <c r="B136" s="151"/>
      <c r="C136" s="182">
        <v>1</v>
      </c>
      <c r="D136" s="182" t="s">
        <v>1758</v>
      </c>
      <c r="E136" s="183" t="s">
        <v>592</v>
      </c>
      <c r="F136" s="184" t="s">
        <v>1759</v>
      </c>
      <c r="G136" s="185" t="s">
        <v>225</v>
      </c>
      <c r="H136" s="186">
        <v>30</v>
      </c>
      <c r="I136" s="187"/>
      <c r="J136" s="187"/>
      <c r="K136" s="186"/>
      <c r="L136" s="184" t="s">
        <v>249</v>
      </c>
      <c r="M136" s="32"/>
      <c r="N136" s="188" t="s">
        <v>1</v>
      </c>
      <c r="O136" s="189" t="s">
        <v>44</v>
      </c>
      <c r="P136" s="190">
        <f>I136+J136</f>
        <v>0</v>
      </c>
      <c r="Q136" s="190">
        <f>ROUND(I136*H136,3)</f>
        <v>0</v>
      </c>
      <c r="R136" s="190">
        <f>ROUND(J136*H136,3)</f>
        <v>0</v>
      </c>
      <c r="S136" s="54"/>
      <c r="T136" s="191">
        <f>S136*H136</f>
        <v>0</v>
      </c>
      <c r="U136" s="191">
        <v>0</v>
      </c>
      <c r="V136" s="191">
        <f>U136*H136</f>
        <v>0</v>
      </c>
      <c r="W136" s="191">
        <v>0</v>
      </c>
      <c r="X136" s="192">
        <f>W136*H136</f>
        <v>0</v>
      </c>
      <c r="AR136" s="193" t="s">
        <v>551</v>
      </c>
      <c r="AT136" s="193" t="s">
        <v>199</v>
      </c>
      <c r="AU136" s="193" t="s">
        <v>92</v>
      </c>
      <c r="AY136" s="15" t="s">
        <v>196</v>
      </c>
      <c r="BE136" s="100">
        <f>IF(O136="základná",K136,0)</f>
        <v>0</v>
      </c>
      <c r="BF136" s="100">
        <f>IF(O136="znížená",K136,0)</f>
        <v>0</v>
      </c>
      <c r="BG136" s="100">
        <f>IF(O136="zákl. prenesená",K136,0)</f>
        <v>0</v>
      </c>
      <c r="BH136" s="100">
        <f>IF(O136="zníž. prenesená",K136,0)</f>
        <v>0</v>
      </c>
      <c r="BI136" s="100">
        <f>IF(O136="nulová",K136,0)</f>
        <v>0</v>
      </c>
      <c r="BJ136" s="15" t="s">
        <v>92</v>
      </c>
      <c r="BK136" s="194">
        <f>ROUND(P136*H136,3)</f>
        <v>0</v>
      </c>
      <c r="BL136" s="15" t="s">
        <v>551</v>
      </c>
      <c r="BM136" s="193" t="s">
        <v>1044</v>
      </c>
    </row>
    <row r="137" spans="2:65" s="1" customFormat="1" ht="24" customHeight="1">
      <c r="B137" s="151"/>
      <c r="C137" s="210">
        <v>2</v>
      </c>
      <c r="D137" s="210" t="s">
        <v>1760</v>
      </c>
      <c r="E137" s="211" t="s">
        <v>1761</v>
      </c>
      <c r="F137" s="212" t="s">
        <v>1762</v>
      </c>
      <c r="G137" s="213" t="s">
        <v>248</v>
      </c>
      <c r="H137" s="214">
        <v>6</v>
      </c>
      <c r="I137" s="215"/>
      <c r="J137" s="187"/>
      <c r="K137" s="214"/>
      <c r="L137" s="212" t="s">
        <v>249</v>
      </c>
      <c r="M137" s="217"/>
      <c r="N137" s="218" t="s">
        <v>1</v>
      </c>
      <c r="O137" s="189" t="s">
        <v>44</v>
      </c>
      <c r="P137" s="190">
        <f>I137+J137</f>
        <v>0</v>
      </c>
      <c r="Q137" s="190">
        <f>ROUND(I137*H137,3)</f>
        <v>0</v>
      </c>
      <c r="R137" s="190">
        <f>ROUND(J137*H137,3)</f>
        <v>0</v>
      </c>
      <c r="S137" s="54"/>
      <c r="T137" s="191">
        <f>S137*H137</f>
        <v>0</v>
      </c>
      <c r="U137" s="191">
        <v>0.0002316</v>
      </c>
      <c r="V137" s="191">
        <f>U137*H137</f>
        <v>0.0013896</v>
      </c>
      <c r="W137" s="191">
        <v>0</v>
      </c>
      <c r="X137" s="192">
        <f>W137*H137</f>
        <v>0</v>
      </c>
      <c r="AR137" s="193" t="s">
        <v>594</v>
      </c>
      <c r="AT137" s="193" t="s">
        <v>291</v>
      </c>
      <c r="AU137" s="193" t="s">
        <v>92</v>
      </c>
      <c r="AY137" s="15" t="s">
        <v>196</v>
      </c>
      <c r="BE137" s="100">
        <f>IF(O137="základná",K137,0)</f>
        <v>0</v>
      </c>
      <c r="BF137" s="100">
        <f>IF(O137="znížená",K137,0)</f>
        <v>0</v>
      </c>
      <c r="BG137" s="100">
        <f>IF(O137="zákl. prenesená",K137,0)</f>
        <v>0</v>
      </c>
      <c r="BH137" s="100">
        <f>IF(O137="zníž. prenesená",K137,0)</f>
        <v>0</v>
      </c>
      <c r="BI137" s="100">
        <f>IF(O137="nulová",K137,0)</f>
        <v>0</v>
      </c>
      <c r="BJ137" s="15" t="s">
        <v>92</v>
      </c>
      <c r="BK137" s="194">
        <f>ROUND(P137*H137,3)</f>
        <v>0</v>
      </c>
      <c r="BL137" s="15" t="s">
        <v>594</v>
      </c>
      <c r="BM137" s="193" t="s">
        <v>1045</v>
      </c>
    </row>
    <row r="138" spans="2:63" s="11" customFormat="1" ht="24" customHeight="1">
      <c r="B138" s="168"/>
      <c r="C138" s="210">
        <v>3</v>
      </c>
      <c r="D138" s="210" t="s">
        <v>1760</v>
      </c>
      <c r="E138" s="211" t="s">
        <v>1763</v>
      </c>
      <c r="F138" s="212" t="s">
        <v>1764</v>
      </c>
      <c r="G138" s="213" t="s">
        <v>248</v>
      </c>
      <c r="H138" s="214">
        <v>30</v>
      </c>
      <c r="I138" s="215"/>
      <c r="J138" s="187"/>
      <c r="K138" s="214"/>
      <c r="M138" s="168"/>
      <c r="N138" s="173"/>
      <c r="O138" s="174"/>
      <c r="P138" s="174"/>
      <c r="Q138" s="175">
        <f>Q139</f>
        <v>0</v>
      </c>
      <c r="R138" s="175">
        <f>R139</f>
        <v>0</v>
      </c>
      <c r="S138" s="174"/>
      <c r="T138" s="176">
        <f>T139</f>
        <v>0</v>
      </c>
      <c r="U138" s="174"/>
      <c r="V138" s="176">
        <f>V139</f>
        <v>0</v>
      </c>
      <c r="W138" s="174"/>
      <c r="X138" s="177">
        <f>X139</f>
        <v>0</v>
      </c>
      <c r="AR138" s="169" t="s">
        <v>203</v>
      </c>
      <c r="AT138" s="178" t="s">
        <v>79</v>
      </c>
      <c r="AU138" s="178" t="s">
        <v>80</v>
      </c>
      <c r="AY138" s="169" t="s">
        <v>196</v>
      </c>
      <c r="BK138" s="179">
        <f>BK139</f>
        <v>0</v>
      </c>
    </row>
    <row r="139" spans="2:65" s="1" customFormat="1" ht="24" customHeight="1">
      <c r="B139" s="151"/>
      <c r="C139" s="182">
        <v>4</v>
      </c>
      <c r="D139" s="182" t="s">
        <v>1758</v>
      </c>
      <c r="E139" s="183" t="s">
        <v>1765</v>
      </c>
      <c r="F139" s="184" t="s">
        <v>1766</v>
      </c>
      <c r="G139" s="185" t="s">
        <v>225</v>
      </c>
      <c r="H139" s="186">
        <v>250</v>
      </c>
      <c r="I139" s="187"/>
      <c r="J139" s="187"/>
      <c r="K139" s="186"/>
      <c r="L139" s="184" t="s">
        <v>1</v>
      </c>
      <c r="M139" s="32"/>
      <c r="N139" s="204" t="s">
        <v>1</v>
      </c>
      <c r="O139" s="205" t="s">
        <v>44</v>
      </c>
      <c r="P139" s="206">
        <f>I139+J139</f>
        <v>0</v>
      </c>
      <c r="Q139" s="206">
        <f>ROUND(I139*H139,3)</f>
        <v>0</v>
      </c>
      <c r="R139" s="206">
        <f>ROUND(J139*H139,3)</f>
        <v>0</v>
      </c>
      <c r="S139" s="207"/>
      <c r="T139" s="208">
        <f>S139*H139</f>
        <v>0</v>
      </c>
      <c r="U139" s="208">
        <v>0</v>
      </c>
      <c r="V139" s="208">
        <f>U139*H139</f>
        <v>0</v>
      </c>
      <c r="W139" s="208">
        <v>0</v>
      </c>
      <c r="X139" s="209">
        <f>W139*H139</f>
        <v>0</v>
      </c>
      <c r="AR139" s="193" t="s">
        <v>578</v>
      </c>
      <c r="AT139" s="193" t="s">
        <v>199</v>
      </c>
      <c r="AU139" s="193" t="s">
        <v>87</v>
      </c>
      <c r="AY139" s="15" t="s">
        <v>196</v>
      </c>
      <c r="BE139" s="100">
        <f>IF(O139="základná",K139,0)</f>
        <v>0</v>
      </c>
      <c r="BF139" s="100">
        <f>IF(O139="znížená",K139,0)</f>
        <v>0</v>
      </c>
      <c r="BG139" s="100">
        <f>IF(O139="zákl. prenesená",K139,0)</f>
        <v>0</v>
      </c>
      <c r="BH139" s="100">
        <f>IF(O139="zníž. prenesená",K139,0)</f>
        <v>0</v>
      </c>
      <c r="BI139" s="100">
        <f>IF(O139="nulová",K139,0)</f>
        <v>0</v>
      </c>
      <c r="BJ139" s="15" t="s">
        <v>92</v>
      </c>
      <c r="BK139" s="194">
        <f>ROUND(P139*H139,3)</f>
        <v>0</v>
      </c>
      <c r="BL139" s="15" t="s">
        <v>578</v>
      </c>
      <c r="BM139" s="193" t="s">
        <v>1046</v>
      </c>
    </row>
    <row r="140" spans="2:13" s="1" customFormat="1" ht="24" customHeight="1">
      <c r="B140" s="44"/>
      <c r="C140" s="210">
        <v>5</v>
      </c>
      <c r="D140" s="210" t="s">
        <v>1760</v>
      </c>
      <c r="E140" s="211" t="s">
        <v>1767</v>
      </c>
      <c r="F140" s="212" t="s">
        <v>1768</v>
      </c>
      <c r="G140" s="213" t="s">
        <v>225</v>
      </c>
      <c r="H140" s="214">
        <v>262.5</v>
      </c>
      <c r="I140" s="215"/>
      <c r="J140" s="187"/>
      <c r="K140" s="214"/>
      <c r="L140" s="45"/>
      <c r="M140" s="32"/>
    </row>
    <row r="141" spans="3:11" ht="24" customHeight="1">
      <c r="C141" s="182">
        <v>6</v>
      </c>
      <c r="D141" s="182" t="s">
        <v>1758</v>
      </c>
      <c r="E141" s="183" t="s">
        <v>1769</v>
      </c>
      <c r="F141" s="184" t="s">
        <v>1770</v>
      </c>
      <c r="G141" s="185" t="s">
        <v>248</v>
      </c>
      <c r="H141" s="186">
        <v>32</v>
      </c>
      <c r="I141" s="187"/>
      <c r="J141" s="187"/>
      <c r="K141" s="186"/>
    </row>
    <row r="142" spans="3:11" ht="24" customHeight="1">
      <c r="C142" s="210">
        <v>7</v>
      </c>
      <c r="D142" s="210" t="s">
        <v>1771</v>
      </c>
      <c r="E142" s="211" t="s">
        <v>1772</v>
      </c>
      <c r="F142" s="212" t="s">
        <v>1773</v>
      </c>
      <c r="G142" s="213" t="s">
        <v>248</v>
      </c>
      <c r="H142" s="214">
        <v>20</v>
      </c>
      <c r="I142" s="215"/>
      <c r="J142" s="187"/>
      <c r="K142" s="214"/>
    </row>
    <row r="143" spans="3:11" ht="24" customHeight="1">
      <c r="C143" s="210">
        <v>8</v>
      </c>
      <c r="D143" s="210" t="s">
        <v>1771</v>
      </c>
      <c r="E143" s="211" t="s">
        <v>1774</v>
      </c>
      <c r="F143" s="212" t="s">
        <v>1775</v>
      </c>
      <c r="G143" s="213" t="s">
        <v>248</v>
      </c>
      <c r="H143" s="214">
        <v>12</v>
      </c>
      <c r="I143" s="215"/>
      <c r="J143" s="187"/>
      <c r="K143" s="214"/>
    </row>
    <row r="144" spans="3:11" ht="24" customHeight="1">
      <c r="C144" s="182">
        <v>9</v>
      </c>
      <c r="D144" s="182" t="s">
        <v>1758</v>
      </c>
      <c r="E144" s="183" t="s">
        <v>1776</v>
      </c>
      <c r="F144" s="184" t="s">
        <v>1777</v>
      </c>
      <c r="G144" s="185" t="s">
        <v>225</v>
      </c>
      <c r="H144" s="186">
        <v>1150</v>
      </c>
      <c r="I144" s="187"/>
      <c r="J144" s="187"/>
      <c r="K144" s="186"/>
    </row>
    <row r="145" spans="3:11" ht="24" customHeight="1">
      <c r="C145" s="210">
        <v>10</v>
      </c>
      <c r="D145" s="210" t="s">
        <v>1778</v>
      </c>
      <c r="E145" s="211" t="s">
        <v>1779</v>
      </c>
      <c r="F145" s="212" t="s">
        <v>1780</v>
      </c>
      <c r="G145" s="213" t="s">
        <v>225</v>
      </c>
      <c r="H145" s="214">
        <v>1207.5</v>
      </c>
      <c r="I145" s="215"/>
      <c r="J145" s="187"/>
      <c r="K145" s="214"/>
    </row>
    <row r="146" spans="3:11" ht="24" customHeight="1">
      <c r="C146" s="182"/>
      <c r="D146" s="182"/>
      <c r="E146" s="183" t="s">
        <v>572</v>
      </c>
      <c r="F146" s="184" t="s">
        <v>573</v>
      </c>
      <c r="G146" s="185"/>
      <c r="H146" s="186"/>
      <c r="I146" s="187"/>
      <c r="J146" s="187"/>
      <c r="K146" s="186"/>
    </row>
    <row r="147" spans="3:11" ht="24" customHeight="1">
      <c r="C147" s="182">
        <v>11</v>
      </c>
      <c r="D147" s="182" t="s">
        <v>1781</v>
      </c>
      <c r="E147" s="183" t="s">
        <v>1400</v>
      </c>
      <c r="F147" s="184" t="s">
        <v>1782</v>
      </c>
      <c r="G147" s="185" t="s">
        <v>577</v>
      </c>
      <c r="H147" s="186">
        <v>30</v>
      </c>
      <c r="I147" s="187"/>
      <c r="J147" s="187"/>
      <c r="K147" s="186"/>
    </row>
    <row r="148" spans="3:11" ht="24" customHeight="1">
      <c r="C148" s="182">
        <v>12</v>
      </c>
      <c r="D148" s="182" t="s">
        <v>1781</v>
      </c>
      <c r="E148" s="183" t="s">
        <v>1406</v>
      </c>
      <c r="F148" s="184" t="s">
        <v>1783</v>
      </c>
      <c r="G148" s="185" t="s">
        <v>577</v>
      </c>
      <c r="H148" s="186">
        <v>15</v>
      </c>
      <c r="I148" s="187"/>
      <c r="J148" s="187"/>
      <c r="K148" s="186"/>
    </row>
    <row r="149" ht="24" customHeight="1">
      <c r="F149" s="283" t="s">
        <v>1784</v>
      </c>
    </row>
  </sheetData>
  <sheetProtection/>
  <autoFilter ref="C132:L139"/>
  <mergeCells count="17">
    <mergeCell ref="E121:H121"/>
    <mergeCell ref="E29:H29"/>
    <mergeCell ref="M2:Z2"/>
    <mergeCell ref="E7:H7"/>
    <mergeCell ref="E9:H9"/>
    <mergeCell ref="E11:H11"/>
    <mergeCell ref="E20:H20"/>
    <mergeCell ref="E123:H123"/>
    <mergeCell ref="E125:H125"/>
    <mergeCell ref="E85:H85"/>
    <mergeCell ref="E87:H87"/>
    <mergeCell ref="E89:H89"/>
    <mergeCell ref="D105:F105"/>
    <mergeCell ref="D106:F106"/>
    <mergeCell ref="D107:F107"/>
    <mergeCell ref="D108:F108"/>
    <mergeCell ref="D109:F10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122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.75">
      <c r="B8" s="18"/>
      <c r="D8" s="25" t="s">
        <v>149</v>
      </c>
      <c r="M8" s="18"/>
    </row>
    <row r="9" spans="2:13" ht="16.5" customHeight="1">
      <c r="B9" s="18"/>
      <c r="E9" s="278" t="s">
        <v>1047</v>
      </c>
      <c r="F9" s="243"/>
      <c r="G9" s="243"/>
      <c r="H9" s="243"/>
      <c r="M9" s="18"/>
    </row>
    <row r="10" spans="2:13" ht="12" customHeight="1">
      <c r="B10" s="18"/>
      <c r="D10" s="25" t="s">
        <v>151</v>
      </c>
      <c r="M10" s="18"/>
    </row>
    <row r="11" spans="2:13" s="1" customFormat="1" ht="16.5" customHeight="1">
      <c r="B11" s="32"/>
      <c r="E11" s="280" t="s">
        <v>1048</v>
      </c>
      <c r="F11" s="281"/>
      <c r="G11" s="281"/>
      <c r="H11" s="281"/>
      <c r="I11" s="110"/>
      <c r="J11" s="110"/>
      <c r="M11" s="32"/>
    </row>
    <row r="12" spans="2:13" s="1" customFormat="1" ht="12" customHeight="1">
      <c r="B12" s="32"/>
      <c r="D12" s="25" t="s">
        <v>153</v>
      </c>
      <c r="I12" s="110"/>
      <c r="J12" s="110"/>
      <c r="M12" s="32"/>
    </row>
    <row r="13" spans="2:13" s="1" customFormat="1" ht="36.75" customHeight="1">
      <c r="B13" s="32"/>
      <c r="E13" s="239" t="s">
        <v>1049</v>
      </c>
      <c r="F13" s="281"/>
      <c r="G13" s="281"/>
      <c r="H13" s="281"/>
      <c r="I13" s="110"/>
      <c r="J13" s="110"/>
      <c r="M13" s="32"/>
    </row>
    <row r="14" spans="2:13" s="1" customFormat="1" ht="11.25">
      <c r="B14" s="32"/>
      <c r="I14" s="110"/>
      <c r="J14" s="110"/>
      <c r="M14" s="32"/>
    </row>
    <row r="15" spans="2:13" s="1" customFormat="1" ht="12" customHeight="1">
      <c r="B15" s="32"/>
      <c r="D15" s="25" t="s">
        <v>17</v>
      </c>
      <c r="F15" s="23" t="s">
        <v>1</v>
      </c>
      <c r="I15" s="111" t="s">
        <v>18</v>
      </c>
      <c r="J15" s="112" t="s">
        <v>1</v>
      </c>
      <c r="M15" s="32"/>
    </row>
    <row r="16" spans="2:13" s="1" customFormat="1" ht="12" customHeight="1">
      <c r="B16" s="32"/>
      <c r="D16" s="25" t="s">
        <v>19</v>
      </c>
      <c r="F16" s="23" t="s">
        <v>20</v>
      </c>
      <c r="I16" s="111" t="s">
        <v>21</v>
      </c>
      <c r="J16" s="113" t="str">
        <f>'Rekapitulácia stavby'!AN8</f>
        <v>29. 11. 2018</v>
      </c>
      <c r="M16" s="32"/>
    </row>
    <row r="17" spans="2:13" s="1" customFormat="1" ht="10.5" customHeight="1">
      <c r="B17" s="32"/>
      <c r="I17" s="110"/>
      <c r="J17" s="110"/>
      <c r="M17" s="32"/>
    </row>
    <row r="18" spans="2:13" s="1" customFormat="1" ht="12" customHeight="1">
      <c r="B18" s="32"/>
      <c r="D18" s="25" t="s">
        <v>23</v>
      </c>
      <c r="I18" s="111" t="s">
        <v>24</v>
      </c>
      <c r="J18" s="112">
        <f>IF('Rekapitulácia stavby'!AN10="","",'Rekapitulácia stavby'!AN10)</f>
      </c>
      <c r="M18" s="32"/>
    </row>
    <row r="19" spans="2:13" s="1" customFormat="1" ht="18" customHeight="1">
      <c r="B19" s="32"/>
      <c r="E19" s="23" t="str">
        <f>IF('Rekapitulácia stavby'!E11="","",'Rekapitulácia stavby'!E11)</f>
        <v> </v>
      </c>
      <c r="I19" s="111" t="s">
        <v>26</v>
      </c>
      <c r="J19" s="112">
        <f>IF('Rekapitulácia stavby'!AN11="","",'Rekapitulácia stavby'!AN11)</f>
      </c>
      <c r="M19" s="32"/>
    </row>
    <row r="20" spans="2:13" s="1" customFormat="1" ht="6.75" customHeight="1">
      <c r="B20" s="32"/>
      <c r="I20" s="110"/>
      <c r="J20" s="110"/>
      <c r="M20" s="32"/>
    </row>
    <row r="21" spans="2:13" s="1" customFormat="1" ht="12" customHeight="1">
      <c r="B21" s="32"/>
      <c r="D21" s="25" t="s">
        <v>27</v>
      </c>
      <c r="I21" s="111" t="s">
        <v>24</v>
      </c>
      <c r="J21" s="26" t="str">
        <f>'Rekapitulácia stavby'!AN13</f>
        <v>Vyplň údaj</v>
      </c>
      <c r="M21" s="32"/>
    </row>
    <row r="22" spans="2:13" s="1" customFormat="1" ht="18" customHeight="1">
      <c r="B22" s="32"/>
      <c r="E22" s="282" t="str">
        <f>'Rekapitulácia stavby'!E14</f>
        <v>Vyplň údaj</v>
      </c>
      <c r="F22" s="251"/>
      <c r="G22" s="251"/>
      <c r="H22" s="251"/>
      <c r="I22" s="111" t="s">
        <v>26</v>
      </c>
      <c r="J22" s="26" t="str">
        <f>'Rekapitulácia stavby'!AN14</f>
        <v>Vyplň údaj</v>
      </c>
      <c r="M22" s="32"/>
    </row>
    <row r="23" spans="2:13" s="1" customFormat="1" ht="6.75" customHeight="1">
      <c r="B23" s="32"/>
      <c r="I23" s="110"/>
      <c r="J23" s="110"/>
      <c r="M23" s="32"/>
    </row>
    <row r="24" spans="2:13" s="1" customFormat="1" ht="12" customHeight="1">
      <c r="B24" s="32"/>
      <c r="D24" s="25" t="s">
        <v>29</v>
      </c>
      <c r="I24" s="111" t="s">
        <v>24</v>
      </c>
      <c r="J24" s="112" t="s">
        <v>1</v>
      </c>
      <c r="M24" s="32"/>
    </row>
    <row r="25" spans="2:13" s="1" customFormat="1" ht="18" customHeight="1">
      <c r="B25" s="32"/>
      <c r="E25" s="23" t="s">
        <v>30</v>
      </c>
      <c r="I25" s="111" t="s">
        <v>26</v>
      </c>
      <c r="J25" s="112" t="s">
        <v>1</v>
      </c>
      <c r="M25" s="32"/>
    </row>
    <row r="26" spans="2:13" s="1" customFormat="1" ht="6.75" customHeight="1">
      <c r="B26" s="32"/>
      <c r="I26" s="110"/>
      <c r="J26" s="110"/>
      <c r="M26" s="32"/>
    </row>
    <row r="27" spans="2:13" s="1" customFormat="1" ht="12" customHeight="1">
      <c r="B27" s="32"/>
      <c r="D27" s="25" t="s">
        <v>32</v>
      </c>
      <c r="I27" s="111" t="s">
        <v>24</v>
      </c>
      <c r="J27" s="112">
        <f>IF('Rekapitulácia stavby'!AN19="","",'Rekapitulácia stavby'!AN19)</f>
      </c>
      <c r="M27" s="32"/>
    </row>
    <row r="28" spans="2:13" s="1" customFormat="1" ht="18" customHeight="1">
      <c r="B28" s="32"/>
      <c r="E28" s="23" t="str">
        <f>IF('Rekapitulácia stavby'!E20="","",'Rekapitulácia stavby'!E20)</f>
        <v> </v>
      </c>
      <c r="I28" s="111" t="s">
        <v>26</v>
      </c>
      <c r="J28" s="112">
        <f>IF('Rekapitulácia stavby'!AN20="","",'Rekapitulácia stavby'!AN20)</f>
      </c>
      <c r="M28" s="32"/>
    </row>
    <row r="29" spans="2:13" s="1" customFormat="1" ht="6.75" customHeight="1">
      <c r="B29" s="32"/>
      <c r="I29" s="110"/>
      <c r="J29" s="110"/>
      <c r="M29" s="32"/>
    </row>
    <row r="30" spans="2:13" s="1" customFormat="1" ht="12" customHeight="1">
      <c r="B30" s="32"/>
      <c r="D30" s="25" t="s">
        <v>33</v>
      </c>
      <c r="I30" s="110"/>
      <c r="J30" s="110"/>
      <c r="M30" s="32"/>
    </row>
    <row r="31" spans="2:13" s="7" customFormat="1" ht="16.5" customHeight="1">
      <c r="B31" s="114"/>
      <c r="E31" s="255" t="s">
        <v>1</v>
      </c>
      <c r="F31" s="255"/>
      <c r="G31" s="255"/>
      <c r="H31" s="255"/>
      <c r="I31" s="115"/>
      <c r="J31" s="115"/>
      <c r="M31" s="114"/>
    </row>
    <row r="32" spans="2:13" s="1" customFormat="1" ht="6.75" customHeight="1">
      <c r="B32" s="32"/>
      <c r="I32" s="110"/>
      <c r="J32" s="110"/>
      <c r="M32" s="32"/>
    </row>
    <row r="33" spans="2:13" s="1" customFormat="1" ht="6.75" customHeight="1">
      <c r="B33" s="32"/>
      <c r="D33" s="52"/>
      <c r="E33" s="52"/>
      <c r="F33" s="52"/>
      <c r="G33" s="52"/>
      <c r="H33" s="52"/>
      <c r="I33" s="116"/>
      <c r="J33" s="116"/>
      <c r="K33" s="52"/>
      <c r="L33" s="52"/>
      <c r="M33" s="32"/>
    </row>
    <row r="34" spans="2:13" s="1" customFormat="1" ht="14.25" customHeight="1">
      <c r="B34" s="32"/>
      <c r="D34" s="23" t="s">
        <v>155</v>
      </c>
      <c r="I34" s="110"/>
      <c r="J34" s="110"/>
      <c r="K34" s="30">
        <f>K100</f>
        <v>0</v>
      </c>
      <c r="M34" s="32"/>
    </row>
    <row r="35" spans="2:13" s="1" customFormat="1" ht="12.75">
      <c r="B35" s="32"/>
      <c r="E35" s="25" t="s">
        <v>35</v>
      </c>
      <c r="I35" s="110"/>
      <c r="J35" s="110"/>
      <c r="K35" s="117">
        <f>I100</f>
        <v>0</v>
      </c>
      <c r="M35" s="32"/>
    </row>
    <row r="36" spans="2:13" s="1" customFormat="1" ht="12.75">
      <c r="B36" s="32"/>
      <c r="E36" s="25" t="s">
        <v>36</v>
      </c>
      <c r="I36" s="110"/>
      <c r="J36" s="110"/>
      <c r="K36" s="117">
        <f>J100</f>
        <v>0</v>
      </c>
      <c r="M36" s="32"/>
    </row>
    <row r="37" spans="2:13" s="1" customFormat="1" ht="14.25" customHeight="1">
      <c r="B37" s="32"/>
      <c r="D37" s="29" t="s">
        <v>142</v>
      </c>
      <c r="I37" s="110"/>
      <c r="J37" s="110"/>
      <c r="K37" s="30">
        <f>K110</f>
        <v>0</v>
      </c>
      <c r="M37" s="32"/>
    </row>
    <row r="38" spans="2:13" s="1" customFormat="1" ht="24.75" customHeight="1">
      <c r="B38" s="32"/>
      <c r="D38" s="118" t="s">
        <v>38</v>
      </c>
      <c r="I38" s="110"/>
      <c r="J38" s="110"/>
      <c r="K38" s="65">
        <f>ROUND(K34+K37,2)</f>
        <v>0</v>
      </c>
      <c r="M38" s="32"/>
    </row>
    <row r="39" spans="2:13" s="1" customFormat="1" ht="6.75" customHeight="1">
      <c r="B39" s="32"/>
      <c r="D39" s="52"/>
      <c r="E39" s="52"/>
      <c r="F39" s="52"/>
      <c r="G39" s="52"/>
      <c r="H39" s="52"/>
      <c r="I39" s="116"/>
      <c r="J39" s="116"/>
      <c r="K39" s="52"/>
      <c r="L39" s="52"/>
      <c r="M39" s="32"/>
    </row>
    <row r="40" spans="2:13" s="1" customFormat="1" ht="14.25" customHeight="1">
      <c r="B40" s="32"/>
      <c r="F40" s="35" t="s">
        <v>40</v>
      </c>
      <c r="I40" s="119" t="s">
        <v>39</v>
      </c>
      <c r="J40" s="110"/>
      <c r="K40" s="35" t="s">
        <v>41</v>
      </c>
      <c r="M40" s="32"/>
    </row>
    <row r="41" spans="2:13" s="1" customFormat="1" ht="14.25" customHeight="1">
      <c r="B41" s="32"/>
      <c r="D41" s="109" t="s">
        <v>42</v>
      </c>
      <c r="E41" s="25" t="s">
        <v>43</v>
      </c>
      <c r="F41" s="117">
        <f>ROUND((SUM(BE110:BE117)+SUM(BE141:BE184)),2)</f>
        <v>0</v>
      </c>
      <c r="I41" s="120">
        <v>0.2</v>
      </c>
      <c r="J41" s="110"/>
      <c r="K41" s="117">
        <f>ROUND(((SUM(BE110:BE117)+SUM(BE141:BE184))*I41),2)</f>
        <v>0</v>
      </c>
      <c r="M41" s="32"/>
    </row>
    <row r="42" spans="2:13" s="1" customFormat="1" ht="14.25" customHeight="1">
      <c r="B42" s="32"/>
      <c r="E42" s="25" t="s">
        <v>44</v>
      </c>
      <c r="F42" s="117">
        <f>ROUND((SUM(BF110:BF117)+SUM(BF141:BF184)),2)</f>
        <v>0</v>
      </c>
      <c r="I42" s="120">
        <v>0.2</v>
      </c>
      <c r="J42" s="110"/>
      <c r="K42" s="117">
        <f>ROUND(((SUM(BF110:BF117)+SUM(BF141:BF184))*I42),2)</f>
        <v>0</v>
      </c>
      <c r="M42" s="32"/>
    </row>
    <row r="43" spans="2:13" s="1" customFormat="1" ht="14.25" customHeight="1" hidden="1">
      <c r="B43" s="32"/>
      <c r="E43" s="25" t="s">
        <v>45</v>
      </c>
      <c r="F43" s="117">
        <f>ROUND((SUM(BG110:BG117)+SUM(BG141:BG184)),2)</f>
        <v>0</v>
      </c>
      <c r="I43" s="120">
        <v>0.2</v>
      </c>
      <c r="J43" s="110"/>
      <c r="K43" s="117">
        <f>0</f>
        <v>0</v>
      </c>
      <c r="M43" s="32"/>
    </row>
    <row r="44" spans="2:13" s="1" customFormat="1" ht="14.25" customHeight="1" hidden="1">
      <c r="B44" s="32"/>
      <c r="E44" s="25" t="s">
        <v>46</v>
      </c>
      <c r="F44" s="117">
        <f>ROUND((SUM(BH110:BH117)+SUM(BH141:BH184)),2)</f>
        <v>0</v>
      </c>
      <c r="I44" s="120">
        <v>0.2</v>
      </c>
      <c r="J44" s="110"/>
      <c r="K44" s="117">
        <f>0</f>
        <v>0</v>
      </c>
      <c r="M44" s="32"/>
    </row>
    <row r="45" spans="2:13" s="1" customFormat="1" ht="14.25" customHeight="1" hidden="1">
      <c r="B45" s="32"/>
      <c r="E45" s="25" t="s">
        <v>47</v>
      </c>
      <c r="F45" s="117">
        <f>ROUND((SUM(BI110:BI117)+SUM(BI141:BI184)),2)</f>
        <v>0</v>
      </c>
      <c r="I45" s="120">
        <v>0</v>
      </c>
      <c r="J45" s="110"/>
      <c r="K45" s="117">
        <f>0</f>
        <v>0</v>
      </c>
      <c r="M45" s="32"/>
    </row>
    <row r="46" spans="2:13" s="1" customFormat="1" ht="6.75" customHeight="1">
      <c r="B46" s="32"/>
      <c r="I46" s="110"/>
      <c r="J46" s="110"/>
      <c r="M46" s="32"/>
    </row>
    <row r="47" spans="2:13" s="1" customFormat="1" ht="24.75" customHeight="1">
      <c r="B47" s="32"/>
      <c r="C47" s="104"/>
      <c r="D47" s="121" t="s">
        <v>48</v>
      </c>
      <c r="E47" s="56"/>
      <c r="F47" s="56"/>
      <c r="G47" s="122" t="s">
        <v>49</v>
      </c>
      <c r="H47" s="123" t="s">
        <v>50</v>
      </c>
      <c r="I47" s="124"/>
      <c r="J47" s="124"/>
      <c r="K47" s="125">
        <f>SUM(K38:K45)</f>
        <v>0</v>
      </c>
      <c r="L47" s="126"/>
      <c r="M47" s="32"/>
    </row>
    <row r="48" spans="2:13" s="1" customFormat="1" ht="14.25" customHeight="1">
      <c r="B48" s="32"/>
      <c r="I48" s="110"/>
      <c r="J48" s="110"/>
      <c r="M48" s="32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ht="16.5" customHeight="1">
      <c r="B87" s="18"/>
      <c r="E87" s="278" t="s">
        <v>1047</v>
      </c>
      <c r="F87" s="243"/>
      <c r="G87" s="243"/>
      <c r="H87" s="243"/>
      <c r="M87" s="18"/>
    </row>
    <row r="88" spans="2:13" ht="12" customHeight="1">
      <c r="B88" s="18"/>
      <c r="C88" s="25" t="s">
        <v>151</v>
      </c>
      <c r="M88" s="18"/>
    </row>
    <row r="89" spans="2:13" s="1" customFormat="1" ht="16.5" customHeight="1">
      <c r="B89" s="32"/>
      <c r="E89" s="280" t="s">
        <v>1048</v>
      </c>
      <c r="F89" s="281"/>
      <c r="G89" s="281"/>
      <c r="H89" s="281"/>
      <c r="I89" s="110"/>
      <c r="J89" s="110"/>
      <c r="M89" s="32"/>
    </row>
    <row r="90" spans="2:13" s="1" customFormat="1" ht="12" customHeight="1">
      <c r="B90" s="32"/>
      <c r="C90" s="25" t="s">
        <v>153</v>
      </c>
      <c r="I90" s="110"/>
      <c r="J90" s="110"/>
      <c r="M90" s="32"/>
    </row>
    <row r="91" spans="2:13" s="1" customFormat="1" ht="16.5" customHeight="1">
      <c r="B91" s="32"/>
      <c r="E91" s="239" t="str">
        <f>E13</f>
        <v>01.1 - UK Demontáž-III. etapa</v>
      </c>
      <c r="F91" s="281"/>
      <c r="G91" s="281"/>
      <c r="H91" s="281"/>
      <c r="I91" s="110"/>
      <c r="J91" s="110"/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12" customHeight="1">
      <c r="B93" s="32"/>
      <c r="C93" s="25" t="s">
        <v>19</v>
      </c>
      <c r="F93" s="23" t="str">
        <f>F16</f>
        <v>R. Sobota</v>
      </c>
      <c r="I93" s="111" t="s">
        <v>21</v>
      </c>
      <c r="J93" s="113" t="str">
        <f>IF(J16="","",J16)</f>
        <v>29. 11. 2018</v>
      </c>
      <c r="M93" s="32"/>
    </row>
    <row r="94" spans="2:13" s="1" customFormat="1" ht="6.75" customHeight="1">
      <c r="B94" s="32"/>
      <c r="I94" s="110"/>
      <c r="J94" s="110"/>
      <c r="M94" s="32"/>
    </row>
    <row r="95" spans="2:13" s="1" customFormat="1" ht="42.75" customHeight="1">
      <c r="B95" s="32"/>
      <c r="C95" s="25" t="s">
        <v>23</v>
      </c>
      <c r="F95" s="23" t="str">
        <f>E19</f>
        <v> </v>
      </c>
      <c r="I95" s="111" t="s">
        <v>29</v>
      </c>
      <c r="J95" s="133" t="str">
        <f>E25</f>
        <v>Ján Cirák, Gemerterm-projekcia s.r.o.</v>
      </c>
      <c r="M95" s="32"/>
    </row>
    <row r="96" spans="2:13" s="1" customFormat="1" ht="15" customHeight="1">
      <c r="B96" s="32"/>
      <c r="C96" s="25" t="s">
        <v>27</v>
      </c>
      <c r="F96" s="23" t="str">
        <f>IF(E22="","",E22)</f>
        <v>Vyplň údaj</v>
      </c>
      <c r="I96" s="111" t="s">
        <v>32</v>
      </c>
      <c r="J96" s="133" t="str">
        <f>E28</f>
        <v> </v>
      </c>
      <c r="M96" s="32"/>
    </row>
    <row r="97" spans="2:13" s="1" customFormat="1" ht="9.75" customHeight="1">
      <c r="B97" s="32"/>
      <c r="I97" s="110"/>
      <c r="J97" s="110"/>
      <c r="M97" s="32"/>
    </row>
    <row r="98" spans="2:13" s="1" customFormat="1" ht="29.25" customHeight="1">
      <c r="B98" s="32"/>
      <c r="C98" s="134" t="s">
        <v>157</v>
      </c>
      <c r="D98" s="104"/>
      <c r="E98" s="104"/>
      <c r="F98" s="104"/>
      <c r="G98" s="104"/>
      <c r="H98" s="104"/>
      <c r="I98" s="135" t="s">
        <v>158</v>
      </c>
      <c r="J98" s="135" t="s">
        <v>159</v>
      </c>
      <c r="K98" s="136" t="s">
        <v>160</v>
      </c>
      <c r="L98" s="104"/>
      <c r="M98" s="32"/>
    </row>
    <row r="99" spans="2:13" s="1" customFormat="1" ht="9.75" customHeight="1">
      <c r="B99" s="32"/>
      <c r="I99" s="110"/>
      <c r="J99" s="110"/>
      <c r="M99" s="32"/>
    </row>
    <row r="100" spans="2:47" s="1" customFormat="1" ht="22.5" customHeight="1">
      <c r="B100" s="32"/>
      <c r="C100" s="137" t="s">
        <v>161</v>
      </c>
      <c r="I100" s="138">
        <f aca="true" t="shared" si="0" ref="I100:J102">Q141</f>
        <v>0</v>
      </c>
      <c r="J100" s="138">
        <f t="shared" si="0"/>
        <v>0</v>
      </c>
      <c r="K100" s="65">
        <f>K141</f>
        <v>0</v>
      </c>
      <c r="M100" s="32"/>
      <c r="AU100" s="15" t="s">
        <v>162</v>
      </c>
    </row>
    <row r="101" spans="2:13" s="8" customFormat="1" ht="24.75" customHeight="1">
      <c r="B101" s="139"/>
      <c r="D101" s="140" t="s">
        <v>163</v>
      </c>
      <c r="E101" s="141"/>
      <c r="F101" s="141"/>
      <c r="G101" s="141"/>
      <c r="H101" s="141"/>
      <c r="I101" s="142">
        <f t="shared" si="0"/>
        <v>0</v>
      </c>
      <c r="J101" s="142">
        <f t="shared" si="0"/>
        <v>0</v>
      </c>
      <c r="K101" s="143">
        <f>K142</f>
        <v>0</v>
      </c>
      <c r="M101" s="139"/>
    </row>
    <row r="102" spans="2:13" s="9" customFormat="1" ht="19.5" customHeight="1">
      <c r="B102" s="144"/>
      <c r="D102" s="145" t="s">
        <v>272</v>
      </c>
      <c r="E102" s="146"/>
      <c r="F102" s="146"/>
      <c r="G102" s="146"/>
      <c r="H102" s="146"/>
      <c r="I102" s="147">
        <f t="shared" si="0"/>
        <v>0</v>
      </c>
      <c r="J102" s="147">
        <f t="shared" si="0"/>
        <v>0</v>
      </c>
      <c r="K102" s="148">
        <f>K143</f>
        <v>0</v>
      </c>
      <c r="M102" s="144"/>
    </row>
    <row r="103" spans="2:13" s="9" customFormat="1" ht="19.5" customHeight="1">
      <c r="B103" s="144"/>
      <c r="D103" s="145" t="s">
        <v>164</v>
      </c>
      <c r="E103" s="146"/>
      <c r="F103" s="146"/>
      <c r="G103" s="146"/>
      <c r="H103" s="146"/>
      <c r="I103" s="147">
        <f>Q151</f>
        <v>0</v>
      </c>
      <c r="J103" s="147">
        <f>R151</f>
        <v>0</v>
      </c>
      <c r="K103" s="148">
        <f>K151</f>
        <v>0</v>
      </c>
      <c r="M103" s="144"/>
    </row>
    <row r="104" spans="2:13" s="8" customFormat="1" ht="24.75" customHeight="1">
      <c r="B104" s="139"/>
      <c r="D104" s="140" t="s">
        <v>165</v>
      </c>
      <c r="E104" s="141"/>
      <c r="F104" s="141"/>
      <c r="G104" s="141"/>
      <c r="H104" s="141"/>
      <c r="I104" s="142">
        <f>Q166</f>
        <v>0</v>
      </c>
      <c r="J104" s="142">
        <f>R166</f>
        <v>0</v>
      </c>
      <c r="K104" s="143">
        <f>K166</f>
        <v>0</v>
      </c>
      <c r="M104" s="139"/>
    </row>
    <row r="105" spans="2:13" s="9" customFormat="1" ht="19.5" customHeight="1">
      <c r="B105" s="144"/>
      <c r="D105" s="145" t="s">
        <v>274</v>
      </c>
      <c r="E105" s="146"/>
      <c r="F105" s="146"/>
      <c r="G105" s="146"/>
      <c r="H105" s="146"/>
      <c r="I105" s="147">
        <f>Q167</f>
        <v>0</v>
      </c>
      <c r="J105" s="147">
        <f>R167</f>
        <v>0</v>
      </c>
      <c r="K105" s="148">
        <f>K167</f>
        <v>0</v>
      </c>
      <c r="M105" s="144"/>
    </row>
    <row r="106" spans="2:13" s="9" customFormat="1" ht="19.5" customHeight="1">
      <c r="B106" s="144"/>
      <c r="D106" s="145" t="s">
        <v>600</v>
      </c>
      <c r="E106" s="146"/>
      <c r="F106" s="146"/>
      <c r="G106" s="146"/>
      <c r="H106" s="146"/>
      <c r="I106" s="147">
        <f>Q171</f>
        <v>0</v>
      </c>
      <c r="J106" s="147">
        <f>R171</f>
        <v>0</v>
      </c>
      <c r="K106" s="148">
        <f>K171</f>
        <v>0</v>
      </c>
      <c r="M106" s="144"/>
    </row>
    <row r="107" spans="2:13" s="9" customFormat="1" ht="19.5" customHeight="1">
      <c r="B107" s="144"/>
      <c r="D107" s="145" t="s">
        <v>166</v>
      </c>
      <c r="E107" s="146"/>
      <c r="F107" s="146"/>
      <c r="G107" s="146"/>
      <c r="H107" s="146"/>
      <c r="I107" s="147">
        <f>Q180</f>
        <v>0</v>
      </c>
      <c r="J107" s="147">
        <f>R180</f>
        <v>0</v>
      </c>
      <c r="K107" s="148">
        <f>K180</f>
        <v>0</v>
      </c>
      <c r="M107" s="144"/>
    </row>
    <row r="108" spans="2:13" s="1" customFormat="1" ht="21.75" customHeight="1">
      <c r="B108" s="32"/>
      <c r="I108" s="110"/>
      <c r="J108" s="110"/>
      <c r="M108" s="32"/>
    </row>
    <row r="109" spans="2:13" s="1" customFormat="1" ht="6.75" customHeight="1">
      <c r="B109" s="32"/>
      <c r="I109" s="110"/>
      <c r="J109" s="110"/>
      <c r="M109" s="32"/>
    </row>
    <row r="110" spans="2:15" s="1" customFormat="1" ht="29.25" customHeight="1">
      <c r="B110" s="32"/>
      <c r="C110" s="137" t="s">
        <v>169</v>
      </c>
      <c r="I110" s="110"/>
      <c r="J110" s="110"/>
      <c r="K110" s="149">
        <f>ROUND(K111+K112+K113+K114+K115+K116,2)</f>
        <v>0</v>
      </c>
      <c r="M110" s="32"/>
      <c r="O110" s="150" t="s">
        <v>42</v>
      </c>
    </row>
    <row r="111" spans="2:65" s="1" customFormat="1" ht="18" customHeight="1">
      <c r="B111" s="151"/>
      <c r="C111" s="110"/>
      <c r="D111" s="272" t="s">
        <v>170</v>
      </c>
      <c r="E111" s="277"/>
      <c r="F111" s="277"/>
      <c r="G111" s="110"/>
      <c r="H111" s="110"/>
      <c r="I111" s="110"/>
      <c r="J111" s="110"/>
      <c r="K111" s="97">
        <v>0</v>
      </c>
      <c r="L111" s="110"/>
      <c r="M111" s="151"/>
      <c r="N111" s="110"/>
      <c r="O111" s="153" t="s">
        <v>44</v>
      </c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54" t="s">
        <v>171</v>
      </c>
      <c r="AZ111" s="110"/>
      <c r="BA111" s="110"/>
      <c r="BB111" s="110"/>
      <c r="BC111" s="110"/>
      <c r="BD111" s="110"/>
      <c r="BE111" s="155">
        <f aca="true" t="shared" si="1" ref="BE111:BE116">IF(O111="základná",K111,0)</f>
        <v>0</v>
      </c>
      <c r="BF111" s="155">
        <f aca="true" t="shared" si="2" ref="BF111:BF116">IF(O111="znížená",K111,0)</f>
        <v>0</v>
      </c>
      <c r="BG111" s="155">
        <f aca="true" t="shared" si="3" ref="BG111:BG116">IF(O111="zákl. prenesená",K111,0)</f>
        <v>0</v>
      </c>
      <c r="BH111" s="155">
        <f aca="true" t="shared" si="4" ref="BH111:BH116">IF(O111="zníž. prenesená",K111,0)</f>
        <v>0</v>
      </c>
      <c r="BI111" s="155">
        <f aca="true" t="shared" si="5" ref="BI111:BI116">IF(O111="nulová",K111,0)</f>
        <v>0</v>
      </c>
      <c r="BJ111" s="154" t="s">
        <v>92</v>
      </c>
      <c r="BK111" s="110"/>
      <c r="BL111" s="110"/>
      <c r="BM111" s="110"/>
    </row>
    <row r="112" spans="2:65" s="1" customFormat="1" ht="18" customHeight="1">
      <c r="B112" s="151"/>
      <c r="C112" s="110"/>
      <c r="D112" s="272" t="s">
        <v>172</v>
      </c>
      <c r="E112" s="277"/>
      <c r="F112" s="277"/>
      <c r="G112" s="110"/>
      <c r="H112" s="110"/>
      <c r="I112" s="110"/>
      <c r="J112" s="110"/>
      <c r="K112" s="97">
        <v>0</v>
      </c>
      <c r="L112" s="110"/>
      <c r="M112" s="151"/>
      <c r="N112" s="110"/>
      <c r="O112" s="153" t="s">
        <v>44</v>
      </c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54" t="s">
        <v>171</v>
      </c>
      <c r="AZ112" s="110"/>
      <c r="BA112" s="110"/>
      <c r="BB112" s="110"/>
      <c r="BC112" s="110"/>
      <c r="BD112" s="110"/>
      <c r="BE112" s="155">
        <f t="shared" si="1"/>
        <v>0</v>
      </c>
      <c r="BF112" s="155">
        <f t="shared" si="2"/>
        <v>0</v>
      </c>
      <c r="BG112" s="155">
        <f t="shared" si="3"/>
        <v>0</v>
      </c>
      <c r="BH112" s="155">
        <f t="shared" si="4"/>
        <v>0</v>
      </c>
      <c r="BI112" s="155">
        <f t="shared" si="5"/>
        <v>0</v>
      </c>
      <c r="BJ112" s="154" t="s">
        <v>92</v>
      </c>
      <c r="BK112" s="110"/>
      <c r="BL112" s="110"/>
      <c r="BM112" s="110"/>
    </row>
    <row r="113" spans="2:65" s="1" customFormat="1" ht="18" customHeight="1">
      <c r="B113" s="151"/>
      <c r="C113" s="110"/>
      <c r="D113" s="272" t="s">
        <v>173</v>
      </c>
      <c r="E113" s="277"/>
      <c r="F113" s="277"/>
      <c r="G113" s="110"/>
      <c r="H113" s="110"/>
      <c r="I113" s="110"/>
      <c r="J113" s="110"/>
      <c r="K113" s="97">
        <v>0</v>
      </c>
      <c r="L113" s="110"/>
      <c r="M113" s="151"/>
      <c r="N113" s="110"/>
      <c r="O113" s="153" t="s">
        <v>44</v>
      </c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54" t="s">
        <v>171</v>
      </c>
      <c r="AZ113" s="110"/>
      <c r="BA113" s="110"/>
      <c r="BB113" s="110"/>
      <c r="BC113" s="110"/>
      <c r="BD113" s="110"/>
      <c r="BE113" s="155">
        <f t="shared" si="1"/>
        <v>0</v>
      </c>
      <c r="BF113" s="155">
        <f t="shared" si="2"/>
        <v>0</v>
      </c>
      <c r="BG113" s="155">
        <f t="shared" si="3"/>
        <v>0</v>
      </c>
      <c r="BH113" s="155">
        <f t="shared" si="4"/>
        <v>0</v>
      </c>
      <c r="BI113" s="155">
        <f t="shared" si="5"/>
        <v>0</v>
      </c>
      <c r="BJ113" s="154" t="s">
        <v>92</v>
      </c>
      <c r="BK113" s="110"/>
      <c r="BL113" s="110"/>
      <c r="BM113" s="110"/>
    </row>
    <row r="114" spans="2:65" s="1" customFormat="1" ht="18" customHeight="1">
      <c r="B114" s="151"/>
      <c r="C114" s="110"/>
      <c r="D114" s="272" t="s">
        <v>174</v>
      </c>
      <c r="E114" s="277"/>
      <c r="F114" s="277"/>
      <c r="G114" s="110"/>
      <c r="H114" s="110"/>
      <c r="I114" s="110"/>
      <c r="J114" s="110"/>
      <c r="K114" s="97">
        <v>0</v>
      </c>
      <c r="L114" s="110"/>
      <c r="M114" s="151"/>
      <c r="N114" s="110"/>
      <c r="O114" s="153" t="s">
        <v>44</v>
      </c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54" t="s">
        <v>171</v>
      </c>
      <c r="AZ114" s="110"/>
      <c r="BA114" s="110"/>
      <c r="BB114" s="110"/>
      <c r="BC114" s="110"/>
      <c r="BD114" s="110"/>
      <c r="BE114" s="155">
        <f t="shared" si="1"/>
        <v>0</v>
      </c>
      <c r="BF114" s="155">
        <f t="shared" si="2"/>
        <v>0</v>
      </c>
      <c r="BG114" s="155">
        <f t="shared" si="3"/>
        <v>0</v>
      </c>
      <c r="BH114" s="155">
        <f t="shared" si="4"/>
        <v>0</v>
      </c>
      <c r="BI114" s="155">
        <f t="shared" si="5"/>
        <v>0</v>
      </c>
      <c r="BJ114" s="154" t="s">
        <v>92</v>
      </c>
      <c r="BK114" s="110"/>
      <c r="BL114" s="110"/>
      <c r="BM114" s="110"/>
    </row>
    <row r="115" spans="2:65" s="1" customFormat="1" ht="18" customHeight="1">
      <c r="B115" s="151"/>
      <c r="C115" s="110"/>
      <c r="D115" s="272" t="s">
        <v>175</v>
      </c>
      <c r="E115" s="277"/>
      <c r="F115" s="277"/>
      <c r="G115" s="110"/>
      <c r="H115" s="110"/>
      <c r="I115" s="110"/>
      <c r="J115" s="110"/>
      <c r="K115" s="97">
        <v>0</v>
      </c>
      <c r="L115" s="110"/>
      <c r="M115" s="151"/>
      <c r="N115" s="110"/>
      <c r="O115" s="153" t="s">
        <v>44</v>
      </c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54" t="s">
        <v>171</v>
      </c>
      <c r="AZ115" s="110"/>
      <c r="BA115" s="110"/>
      <c r="BB115" s="110"/>
      <c r="BC115" s="110"/>
      <c r="BD115" s="110"/>
      <c r="BE115" s="155">
        <f t="shared" si="1"/>
        <v>0</v>
      </c>
      <c r="BF115" s="155">
        <f t="shared" si="2"/>
        <v>0</v>
      </c>
      <c r="BG115" s="155">
        <f t="shared" si="3"/>
        <v>0</v>
      </c>
      <c r="BH115" s="155">
        <f t="shared" si="4"/>
        <v>0</v>
      </c>
      <c r="BI115" s="155">
        <f t="shared" si="5"/>
        <v>0</v>
      </c>
      <c r="BJ115" s="154" t="s">
        <v>92</v>
      </c>
      <c r="BK115" s="110"/>
      <c r="BL115" s="110"/>
      <c r="BM115" s="110"/>
    </row>
    <row r="116" spans="2:65" s="1" customFormat="1" ht="18" customHeight="1">
      <c r="B116" s="151"/>
      <c r="C116" s="110"/>
      <c r="D116" s="152" t="s">
        <v>176</v>
      </c>
      <c r="E116" s="110"/>
      <c r="F116" s="110"/>
      <c r="G116" s="110"/>
      <c r="H116" s="110"/>
      <c r="I116" s="110"/>
      <c r="J116" s="110"/>
      <c r="K116" s="97">
        <f>ROUND(K34*T116,2)</f>
        <v>0</v>
      </c>
      <c r="L116" s="110"/>
      <c r="M116" s="151"/>
      <c r="N116" s="110"/>
      <c r="O116" s="153" t="s">
        <v>44</v>
      </c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54" t="s">
        <v>177</v>
      </c>
      <c r="AZ116" s="110"/>
      <c r="BA116" s="110"/>
      <c r="BB116" s="110"/>
      <c r="BC116" s="110"/>
      <c r="BD116" s="110"/>
      <c r="BE116" s="155">
        <f t="shared" si="1"/>
        <v>0</v>
      </c>
      <c r="BF116" s="155">
        <f t="shared" si="2"/>
        <v>0</v>
      </c>
      <c r="BG116" s="155">
        <f t="shared" si="3"/>
        <v>0</v>
      </c>
      <c r="BH116" s="155">
        <f t="shared" si="4"/>
        <v>0</v>
      </c>
      <c r="BI116" s="155">
        <f t="shared" si="5"/>
        <v>0</v>
      </c>
      <c r="BJ116" s="154" t="s">
        <v>92</v>
      </c>
      <c r="BK116" s="110"/>
      <c r="BL116" s="110"/>
      <c r="BM116" s="110"/>
    </row>
    <row r="117" spans="2:13" s="1" customFormat="1" ht="11.25">
      <c r="B117" s="32"/>
      <c r="I117" s="110"/>
      <c r="J117" s="110"/>
      <c r="M117" s="32"/>
    </row>
    <row r="118" spans="2:13" s="1" customFormat="1" ht="29.25" customHeight="1">
      <c r="B118" s="32"/>
      <c r="C118" s="103" t="s">
        <v>147</v>
      </c>
      <c r="D118" s="104"/>
      <c r="E118" s="104"/>
      <c r="F118" s="104"/>
      <c r="G118" s="104"/>
      <c r="H118" s="104"/>
      <c r="I118" s="156"/>
      <c r="J118" s="156"/>
      <c r="K118" s="105">
        <f>ROUND(K100+K110,2)</f>
        <v>0</v>
      </c>
      <c r="L118" s="104"/>
      <c r="M118" s="32"/>
    </row>
    <row r="119" spans="2:13" s="1" customFormat="1" ht="6.75" customHeight="1">
      <c r="B119" s="44"/>
      <c r="C119" s="45"/>
      <c r="D119" s="45"/>
      <c r="E119" s="45"/>
      <c r="F119" s="45"/>
      <c r="G119" s="45"/>
      <c r="H119" s="45"/>
      <c r="I119" s="131"/>
      <c r="J119" s="131"/>
      <c r="K119" s="45"/>
      <c r="L119" s="45"/>
      <c r="M119" s="32"/>
    </row>
    <row r="123" spans="2:13" s="1" customFormat="1" ht="6.75" customHeight="1">
      <c r="B123" s="46"/>
      <c r="C123" s="47"/>
      <c r="D123" s="47"/>
      <c r="E123" s="47"/>
      <c r="F123" s="47"/>
      <c r="G123" s="47"/>
      <c r="H123" s="47"/>
      <c r="I123" s="132"/>
      <c r="J123" s="132"/>
      <c r="K123" s="47"/>
      <c r="L123" s="47"/>
      <c r="M123" s="32"/>
    </row>
    <row r="124" spans="2:13" s="1" customFormat="1" ht="24.75" customHeight="1">
      <c r="B124" s="32"/>
      <c r="C124" s="19" t="s">
        <v>178</v>
      </c>
      <c r="I124" s="110"/>
      <c r="J124" s="110"/>
      <c r="M124" s="32"/>
    </row>
    <row r="125" spans="2:13" s="1" customFormat="1" ht="6.75" customHeight="1">
      <c r="B125" s="32"/>
      <c r="I125" s="110"/>
      <c r="J125" s="110"/>
      <c r="M125" s="32"/>
    </row>
    <row r="126" spans="2:13" s="1" customFormat="1" ht="12" customHeight="1">
      <c r="B126" s="32"/>
      <c r="C126" s="25" t="s">
        <v>15</v>
      </c>
      <c r="I126" s="110"/>
      <c r="J126" s="110"/>
      <c r="M126" s="32"/>
    </row>
    <row r="127" spans="2:13" s="1" customFormat="1" ht="16.5" customHeight="1">
      <c r="B127" s="32"/>
      <c r="E127" s="278" t="str">
        <f>E7</f>
        <v>Obchodná akadémia R. Sobota – rekonštrukcia vykurovacieho systému</v>
      </c>
      <c r="F127" s="279"/>
      <c r="G127" s="279"/>
      <c r="H127" s="279"/>
      <c r="I127" s="110"/>
      <c r="J127" s="110"/>
      <c r="M127" s="32"/>
    </row>
    <row r="128" spans="2:13" ht="12" customHeight="1">
      <c r="B128" s="18"/>
      <c r="C128" s="25" t="s">
        <v>149</v>
      </c>
      <c r="M128" s="18"/>
    </row>
    <row r="129" spans="2:13" ht="16.5" customHeight="1">
      <c r="B129" s="18"/>
      <c r="E129" s="278" t="s">
        <v>1047</v>
      </c>
      <c r="F129" s="243"/>
      <c r="G129" s="243"/>
      <c r="H129" s="243"/>
      <c r="M129" s="18"/>
    </row>
    <row r="130" spans="2:13" ht="12" customHeight="1">
      <c r="B130" s="18"/>
      <c r="C130" s="25" t="s">
        <v>151</v>
      </c>
      <c r="M130" s="18"/>
    </row>
    <row r="131" spans="2:13" s="1" customFormat="1" ht="16.5" customHeight="1">
      <c r="B131" s="32"/>
      <c r="E131" s="280" t="s">
        <v>1048</v>
      </c>
      <c r="F131" s="281"/>
      <c r="G131" s="281"/>
      <c r="H131" s="281"/>
      <c r="I131" s="110"/>
      <c r="J131" s="110"/>
      <c r="M131" s="32"/>
    </row>
    <row r="132" spans="2:13" s="1" customFormat="1" ht="12" customHeight="1">
      <c r="B132" s="32"/>
      <c r="C132" s="25" t="s">
        <v>153</v>
      </c>
      <c r="I132" s="110"/>
      <c r="J132" s="110"/>
      <c r="M132" s="32"/>
    </row>
    <row r="133" spans="2:13" s="1" customFormat="1" ht="16.5" customHeight="1">
      <c r="B133" s="32"/>
      <c r="E133" s="239" t="str">
        <f>E13</f>
        <v>01.1 - UK Demontáž-III. etapa</v>
      </c>
      <c r="F133" s="281"/>
      <c r="G133" s="281"/>
      <c r="H133" s="281"/>
      <c r="I133" s="110"/>
      <c r="J133" s="110"/>
      <c r="M133" s="32"/>
    </row>
    <row r="134" spans="2:13" s="1" customFormat="1" ht="6.75" customHeight="1">
      <c r="B134" s="32"/>
      <c r="I134" s="110"/>
      <c r="J134" s="110"/>
      <c r="M134" s="32"/>
    </row>
    <row r="135" spans="2:13" s="1" customFormat="1" ht="12" customHeight="1">
      <c r="B135" s="32"/>
      <c r="C135" s="25" t="s">
        <v>19</v>
      </c>
      <c r="F135" s="23" t="str">
        <f>F16</f>
        <v>R. Sobota</v>
      </c>
      <c r="I135" s="111" t="s">
        <v>21</v>
      </c>
      <c r="J135" s="113" t="str">
        <f>IF(J16="","",J16)</f>
        <v>29. 11. 2018</v>
      </c>
      <c r="M135" s="32"/>
    </row>
    <row r="136" spans="2:13" s="1" customFormat="1" ht="6.75" customHeight="1">
      <c r="B136" s="32"/>
      <c r="I136" s="110"/>
      <c r="J136" s="110"/>
      <c r="M136" s="32"/>
    </row>
    <row r="137" spans="2:13" s="1" customFormat="1" ht="42.75" customHeight="1">
      <c r="B137" s="32"/>
      <c r="C137" s="25" t="s">
        <v>23</v>
      </c>
      <c r="F137" s="23" t="str">
        <f>E19</f>
        <v> </v>
      </c>
      <c r="I137" s="111" t="s">
        <v>29</v>
      </c>
      <c r="J137" s="133" t="str">
        <f>E25</f>
        <v>Ján Cirák, Gemerterm-projekcia s.r.o.</v>
      </c>
      <c r="M137" s="32"/>
    </row>
    <row r="138" spans="2:13" s="1" customFormat="1" ht="15" customHeight="1">
      <c r="B138" s="32"/>
      <c r="C138" s="25" t="s">
        <v>27</v>
      </c>
      <c r="F138" s="23" t="str">
        <f>IF(E22="","",E22)</f>
        <v>Vyplň údaj</v>
      </c>
      <c r="I138" s="111" t="s">
        <v>32</v>
      </c>
      <c r="J138" s="133" t="str">
        <f>E28</f>
        <v> </v>
      </c>
      <c r="M138" s="32"/>
    </row>
    <row r="139" spans="2:13" s="1" customFormat="1" ht="9.75" customHeight="1">
      <c r="B139" s="32"/>
      <c r="I139" s="110"/>
      <c r="J139" s="110"/>
      <c r="M139" s="32"/>
    </row>
    <row r="140" spans="2:24" s="10" customFormat="1" ht="29.25" customHeight="1">
      <c r="B140" s="157"/>
      <c r="C140" s="158" t="s">
        <v>179</v>
      </c>
      <c r="D140" s="159" t="s">
        <v>63</v>
      </c>
      <c r="E140" s="159" t="s">
        <v>59</v>
      </c>
      <c r="F140" s="159" t="s">
        <v>60</v>
      </c>
      <c r="G140" s="159" t="s">
        <v>180</v>
      </c>
      <c r="H140" s="159" t="s">
        <v>181</v>
      </c>
      <c r="I140" s="160" t="s">
        <v>182</v>
      </c>
      <c r="J140" s="160" t="s">
        <v>183</v>
      </c>
      <c r="K140" s="161" t="s">
        <v>160</v>
      </c>
      <c r="L140" s="162" t="s">
        <v>184</v>
      </c>
      <c r="M140" s="157"/>
      <c r="N140" s="58" t="s">
        <v>1</v>
      </c>
      <c r="O140" s="59" t="s">
        <v>42</v>
      </c>
      <c r="P140" s="59" t="s">
        <v>185</v>
      </c>
      <c r="Q140" s="59" t="s">
        <v>186</v>
      </c>
      <c r="R140" s="59" t="s">
        <v>187</v>
      </c>
      <c r="S140" s="59" t="s">
        <v>188</v>
      </c>
      <c r="T140" s="59" t="s">
        <v>189</v>
      </c>
      <c r="U140" s="59" t="s">
        <v>190</v>
      </c>
      <c r="V140" s="59" t="s">
        <v>191</v>
      </c>
      <c r="W140" s="59" t="s">
        <v>192</v>
      </c>
      <c r="X140" s="60" t="s">
        <v>193</v>
      </c>
    </row>
    <row r="141" spans="2:63" s="1" customFormat="1" ht="22.5" customHeight="1">
      <c r="B141" s="32"/>
      <c r="C141" s="63" t="s">
        <v>155</v>
      </c>
      <c r="I141" s="110"/>
      <c r="J141" s="110"/>
      <c r="K141" s="163">
        <f>BK141</f>
        <v>0</v>
      </c>
      <c r="M141" s="32"/>
      <c r="N141" s="61"/>
      <c r="O141" s="52"/>
      <c r="P141" s="52"/>
      <c r="Q141" s="164">
        <f>Q142+Q166</f>
        <v>0</v>
      </c>
      <c r="R141" s="164">
        <f>R142+R166</f>
        <v>0</v>
      </c>
      <c r="S141" s="52"/>
      <c r="T141" s="165">
        <f>T142+T166</f>
        <v>0</v>
      </c>
      <c r="U141" s="52"/>
      <c r="V141" s="165">
        <f>V142+V166</f>
        <v>0.5342184799999999</v>
      </c>
      <c r="W141" s="52"/>
      <c r="X141" s="166">
        <f>X142+X166</f>
        <v>6.002750000000001</v>
      </c>
      <c r="AT141" s="15" t="s">
        <v>79</v>
      </c>
      <c r="AU141" s="15" t="s">
        <v>162</v>
      </c>
      <c r="BK141" s="167">
        <f>BK142+BK166</f>
        <v>0</v>
      </c>
    </row>
    <row r="142" spans="2:63" s="11" customFormat="1" ht="25.5" customHeight="1">
      <c r="B142" s="168"/>
      <c r="D142" s="169" t="s">
        <v>79</v>
      </c>
      <c r="E142" s="170" t="s">
        <v>194</v>
      </c>
      <c r="F142" s="170" t="s">
        <v>195</v>
      </c>
      <c r="I142" s="171"/>
      <c r="J142" s="171"/>
      <c r="K142" s="172">
        <f>BK142</f>
        <v>0</v>
      </c>
      <c r="M142" s="168"/>
      <c r="N142" s="173"/>
      <c r="O142" s="174"/>
      <c r="P142" s="174"/>
      <c r="Q142" s="175">
        <f>Q143+Q151</f>
        <v>0</v>
      </c>
      <c r="R142" s="175">
        <f>R143+R151</f>
        <v>0</v>
      </c>
      <c r="S142" s="174"/>
      <c r="T142" s="176">
        <f>T143+T151</f>
        <v>0</v>
      </c>
      <c r="U142" s="174"/>
      <c r="V142" s="176">
        <f>V143+V151</f>
        <v>0.47415848</v>
      </c>
      <c r="W142" s="174"/>
      <c r="X142" s="177">
        <f>X143+X151</f>
        <v>1.4542000000000002</v>
      </c>
      <c r="AR142" s="169" t="s">
        <v>87</v>
      </c>
      <c r="AT142" s="178" t="s">
        <v>79</v>
      </c>
      <c r="AU142" s="178" t="s">
        <v>80</v>
      </c>
      <c r="AY142" s="169" t="s">
        <v>196</v>
      </c>
      <c r="BK142" s="179">
        <f>BK143+BK151</f>
        <v>0</v>
      </c>
    </row>
    <row r="143" spans="2:63" s="11" customFormat="1" ht="22.5" customHeight="1">
      <c r="B143" s="168"/>
      <c r="D143" s="169" t="s">
        <v>79</v>
      </c>
      <c r="E143" s="180" t="s">
        <v>228</v>
      </c>
      <c r="F143" s="180" t="s">
        <v>278</v>
      </c>
      <c r="I143" s="171"/>
      <c r="J143" s="171"/>
      <c r="K143" s="181">
        <f>BK143</f>
        <v>0</v>
      </c>
      <c r="M143" s="168"/>
      <c r="N143" s="173"/>
      <c r="O143" s="174"/>
      <c r="P143" s="174"/>
      <c r="Q143" s="175">
        <f>SUM(Q144:Q150)</f>
        <v>0</v>
      </c>
      <c r="R143" s="175">
        <f>SUM(R144:R150)</f>
        <v>0</v>
      </c>
      <c r="S143" s="174"/>
      <c r="T143" s="176">
        <f>SUM(T144:T150)</f>
        <v>0</v>
      </c>
      <c r="U143" s="174"/>
      <c r="V143" s="176">
        <f>SUM(V144:V150)</f>
        <v>0.47415848</v>
      </c>
      <c r="W143" s="174"/>
      <c r="X143" s="177">
        <f>SUM(X144:X150)</f>
        <v>0</v>
      </c>
      <c r="AR143" s="169" t="s">
        <v>87</v>
      </c>
      <c r="AT143" s="178" t="s">
        <v>79</v>
      </c>
      <c r="AU143" s="178" t="s">
        <v>87</v>
      </c>
      <c r="AY143" s="169" t="s">
        <v>196</v>
      </c>
      <c r="BK143" s="179">
        <f>SUM(BK144:BK150)</f>
        <v>0</v>
      </c>
    </row>
    <row r="144" spans="2:65" s="1" customFormat="1" ht="24" customHeight="1">
      <c r="B144" s="151"/>
      <c r="C144" s="182" t="s">
        <v>87</v>
      </c>
      <c r="D144" s="182" t="s">
        <v>199</v>
      </c>
      <c r="E144" s="183" t="s">
        <v>602</v>
      </c>
      <c r="F144" s="184" t="s">
        <v>603</v>
      </c>
      <c r="G144" s="185" t="s">
        <v>569</v>
      </c>
      <c r="H144" s="186">
        <v>5.164</v>
      </c>
      <c r="I144" s="187"/>
      <c r="J144" s="187"/>
      <c r="K144" s="186">
        <f>ROUND(P144*H144,3)</f>
        <v>0</v>
      </c>
      <c r="L144" s="184" t="s">
        <v>215</v>
      </c>
      <c r="M144" s="32"/>
      <c r="N144" s="188" t="s">
        <v>1</v>
      </c>
      <c r="O144" s="189" t="s">
        <v>44</v>
      </c>
      <c r="P144" s="190">
        <f>I144+J144</f>
        <v>0</v>
      </c>
      <c r="Q144" s="190">
        <f>ROUND(I144*H144,3)</f>
        <v>0</v>
      </c>
      <c r="R144" s="190">
        <f>ROUND(J144*H144,3)</f>
        <v>0</v>
      </c>
      <c r="S144" s="54"/>
      <c r="T144" s="191">
        <f>S144*H144</f>
        <v>0</v>
      </c>
      <c r="U144" s="191">
        <v>0.09182</v>
      </c>
      <c r="V144" s="191">
        <f>U144*H144</f>
        <v>0.47415848</v>
      </c>
      <c r="W144" s="191">
        <v>0</v>
      </c>
      <c r="X144" s="192">
        <f>W144*H144</f>
        <v>0</v>
      </c>
      <c r="AR144" s="193" t="s">
        <v>203</v>
      </c>
      <c r="AT144" s="193" t="s">
        <v>199</v>
      </c>
      <c r="AU144" s="193" t="s">
        <v>92</v>
      </c>
      <c r="AY144" s="15" t="s">
        <v>196</v>
      </c>
      <c r="BE144" s="100">
        <f>IF(O144="základná",K144,0)</f>
        <v>0</v>
      </c>
      <c r="BF144" s="100">
        <f>IF(O144="znížená",K144,0)</f>
        <v>0</v>
      </c>
      <c r="BG144" s="100">
        <f>IF(O144="zákl. prenesená",K144,0)</f>
        <v>0</v>
      </c>
      <c r="BH144" s="100">
        <f>IF(O144="zníž. prenesená",K144,0)</f>
        <v>0</v>
      </c>
      <c r="BI144" s="100">
        <f>IF(O144="nulová",K144,0)</f>
        <v>0</v>
      </c>
      <c r="BJ144" s="15" t="s">
        <v>92</v>
      </c>
      <c r="BK144" s="194">
        <f>ROUND(P144*H144,3)</f>
        <v>0</v>
      </c>
      <c r="BL144" s="15" t="s">
        <v>203</v>
      </c>
      <c r="BM144" s="193" t="s">
        <v>1050</v>
      </c>
    </row>
    <row r="145" spans="2:51" s="12" customFormat="1" ht="11.25">
      <c r="B145" s="195"/>
      <c r="D145" s="196" t="s">
        <v>208</v>
      </c>
      <c r="E145" s="203" t="s">
        <v>1</v>
      </c>
      <c r="F145" s="197" t="s">
        <v>1051</v>
      </c>
      <c r="H145" s="198">
        <v>0.736</v>
      </c>
      <c r="I145" s="199"/>
      <c r="J145" s="199"/>
      <c r="M145" s="195"/>
      <c r="N145" s="200"/>
      <c r="O145" s="201"/>
      <c r="P145" s="201"/>
      <c r="Q145" s="201"/>
      <c r="R145" s="201"/>
      <c r="S145" s="201"/>
      <c r="T145" s="201"/>
      <c r="U145" s="201"/>
      <c r="V145" s="201"/>
      <c r="W145" s="201"/>
      <c r="X145" s="202"/>
      <c r="AT145" s="203" t="s">
        <v>208</v>
      </c>
      <c r="AU145" s="203" t="s">
        <v>92</v>
      </c>
      <c r="AV145" s="12" t="s">
        <v>92</v>
      </c>
      <c r="AW145" s="12" t="s">
        <v>4</v>
      </c>
      <c r="AX145" s="12" t="s">
        <v>80</v>
      </c>
      <c r="AY145" s="203" t="s">
        <v>196</v>
      </c>
    </row>
    <row r="146" spans="2:51" s="12" customFormat="1" ht="11.25">
      <c r="B146" s="195"/>
      <c r="D146" s="196" t="s">
        <v>208</v>
      </c>
      <c r="E146" s="203" t="s">
        <v>1</v>
      </c>
      <c r="F146" s="197" t="s">
        <v>1052</v>
      </c>
      <c r="H146" s="198">
        <v>0.19</v>
      </c>
      <c r="I146" s="199"/>
      <c r="J146" s="199"/>
      <c r="M146" s="195"/>
      <c r="N146" s="200"/>
      <c r="O146" s="201"/>
      <c r="P146" s="201"/>
      <c r="Q146" s="201"/>
      <c r="R146" s="201"/>
      <c r="S146" s="201"/>
      <c r="T146" s="201"/>
      <c r="U146" s="201"/>
      <c r="V146" s="201"/>
      <c r="W146" s="201"/>
      <c r="X146" s="202"/>
      <c r="AT146" s="203" t="s">
        <v>208</v>
      </c>
      <c r="AU146" s="203" t="s">
        <v>92</v>
      </c>
      <c r="AV146" s="12" t="s">
        <v>92</v>
      </c>
      <c r="AW146" s="12" t="s">
        <v>4</v>
      </c>
      <c r="AX146" s="12" t="s">
        <v>80</v>
      </c>
      <c r="AY146" s="203" t="s">
        <v>196</v>
      </c>
    </row>
    <row r="147" spans="2:51" s="12" customFormat="1" ht="11.25">
      <c r="B147" s="195"/>
      <c r="D147" s="196" t="s">
        <v>208</v>
      </c>
      <c r="E147" s="203" t="s">
        <v>1</v>
      </c>
      <c r="F147" s="197" t="s">
        <v>1053</v>
      </c>
      <c r="H147" s="198">
        <v>0.85</v>
      </c>
      <c r="I147" s="199"/>
      <c r="J147" s="199"/>
      <c r="M147" s="195"/>
      <c r="N147" s="200"/>
      <c r="O147" s="201"/>
      <c r="P147" s="201"/>
      <c r="Q147" s="201"/>
      <c r="R147" s="201"/>
      <c r="S147" s="201"/>
      <c r="T147" s="201"/>
      <c r="U147" s="201"/>
      <c r="V147" s="201"/>
      <c r="W147" s="201"/>
      <c r="X147" s="202"/>
      <c r="AT147" s="203" t="s">
        <v>208</v>
      </c>
      <c r="AU147" s="203" t="s">
        <v>92</v>
      </c>
      <c r="AV147" s="12" t="s">
        <v>92</v>
      </c>
      <c r="AW147" s="12" t="s">
        <v>4</v>
      </c>
      <c r="AX147" s="12" t="s">
        <v>80</v>
      </c>
      <c r="AY147" s="203" t="s">
        <v>196</v>
      </c>
    </row>
    <row r="148" spans="2:51" s="12" customFormat="1" ht="11.25">
      <c r="B148" s="195"/>
      <c r="D148" s="196" t="s">
        <v>208</v>
      </c>
      <c r="E148" s="203" t="s">
        <v>1</v>
      </c>
      <c r="F148" s="197" t="s">
        <v>1054</v>
      </c>
      <c r="H148" s="198">
        <v>2.693</v>
      </c>
      <c r="I148" s="199"/>
      <c r="J148" s="199"/>
      <c r="M148" s="195"/>
      <c r="N148" s="200"/>
      <c r="O148" s="201"/>
      <c r="P148" s="201"/>
      <c r="Q148" s="201"/>
      <c r="R148" s="201"/>
      <c r="S148" s="201"/>
      <c r="T148" s="201"/>
      <c r="U148" s="201"/>
      <c r="V148" s="201"/>
      <c r="W148" s="201"/>
      <c r="X148" s="202"/>
      <c r="AT148" s="203" t="s">
        <v>208</v>
      </c>
      <c r="AU148" s="203" t="s">
        <v>92</v>
      </c>
      <c r="AV148" s="12" t="s">
        <v>92</v>
      </c>
      <c r="AW148" s="12" t="s">
        <v>4</v>
      </c>
      <c r="AX148" s="12" t="s">
        <v>80</v>
      </c>
      <c r="AY148" s="203" t="s">
        <v>196</v>
      </c>
    </row>
    <row r="149" spans="2:51" s="12" customFormat="1" ht="11.25">
      <c r="B149" s="195"/>
      <c r="D149" s="196" t="s">
        <v>208</v>
      </c>
      <c r="E149" s="203" t="s">
        <v>1</v>
      </c>
      <c r="F149" s="197" t="s">
        <v>1055</v>
      </c>
      <c r="H149" s="198">
        <v>0.695</v>
      </c>
      <c r="I149" s="199"/>
      <c r="J149" s="199"/>
      <c r="M149" s="195"/>
      <c r="N149" s="200"/>
      <c r="O149" s="201"/>
      <c r="P149" s="201"/>
      <c r="Q149" s="201"/>
      <c r="R149" s="201"/>
      <c r="S149" s="201"/>
      <c r="T149" s="201"/>
      <c r="U149" s="201"/>
      <c r="V149" s="201"/>
      <c r="W149" s="201"/>
      <c r="X149" s="202"/>
      <c r="AT149" s="203" t="s">
        <v>208</v>
      </c>
      <c r="AU149" s="203" t="s">
        <v>92</v>
      </c>
      <c r="AV149" s="12" t="s">
        <v>92</v>
      </c>
      <c r="AW149" s="12" t="s">
        <v>4</v>
      </c>
      <c r="AX149" s="12" t="s">
        <v>80</v>
      </c>
      <c r="AY149" s="203" t="s">
        <v>196</v>
      </c>
    </row>
    <row r="150" spans="2:51" s="13" customFormat="1" ht="11.25">
      <c r="B150" s="219"/>
      <c r="D150" s="196" t="s">
        <v>208</v>
      </c>
      <c r="E150" s="220" t="s">
        <v>1</v>
      </c>
      <c r="F150" s="221" t="s">
        <v>354</v>
      </c>
      <c r="H150" s="222">
        <v>5.164</v>
      </c>
      <c r="I150" s="223"/>
      <c r="J150" s="223"/>
      <c r="M150" s="219"/>
      <c r="N150" s="224"/>
      <c r="O150" s="225"/>
      <c r="P150" s="225"/>
      <c r="Q150" s="225"/>
      <c r="R150" s="225"/>
      <c r="S150" s="225"/>
      <c r="T150" s="225"/>
      <c r="U150" s="225"/>
      <c r="V150" s="225"/>
      <c r="W150" s="225"/>
      <c r="X150" s="226"/>
      <c r="AT150" s="220" t="s">
        <v>208</v>
      </c>
      <c r="AU150" s="220" t="s">
        <v>92</v>
      </c>
      <c r="AV150" s="13" t="s">
        <v>203</v>
      </c>
      <c r="AW150" s="13" t="s">
        <v>4</v>
      </c>
      <c r="AX150" s="13" t="s">
        <v>87</v>
      </c>
      <c r="AY150" s="220" t="s">
        <v>196</v>
      </c>
    </row>
    <row r="151" spans="2:63" s="11" customFormat="1" ht="22.5" customHeight="1">
      <c r="B151" s="168"/>
      <c r="D151" s="169" t="s">
        <v>79</v>
      </c>
      <c r="E151" s="180" t="s">
        <v>197</v>
      </c>
      <c r="F151" s="180" t="s">
        <v>198</v>
      </c>
      <c r="I151" s="171"/>
      <c r="J151" s="171"/>
      <c r="K151" s="181">
        <f>BK151</f>
        <v>0</v>
      </c>
      <c r="M151" s="168"/>
      <c r="N151" s="173"/>
      <c r="O151" s="174"/>
      <c r="P151" s="174"/>
      <c r="Q151" s="175">
        <f>SUM(Q152:Q165)</f>
        <v>0</v>
      </c>
      <c r="R151" s="175">
        <f>SUM(R152:R165)</f>
        <v>0</v>
      </c>
      <c r="S151" s="174"/>
      <c r="T151" s="176">
        <f>SUM(T152:T165)</f>
        <v>0</v>
      </c>
      <c r="U151" s="174"/>
      <c r="V151" s="176">
        <f>SUM(V152:V165)</f>
        <v>0</v>
      </c>
      <c r="W151" s="174"/>
      <c r="X151" s="177">
        <f>SUM(X152:X165)</f>
        <v>1.4542000000000002</v>
      </c>
      <c r="AR151" s="169" t="s">
        <v>87</v>
      </c>
      <c r="AT151" s="178" t="s">
        <v>79</v>
      </c>
      <c r="AU151" s="178" t="s">
        <v>87</v>
      </c>
      <c r="AY151" s="169" t="s">
        <v>196</v>
      </c>
      <c r="BK151" s="179">
        <f>SUM(BK152:BK165)</f>
        <v>0</v>
      </c>
    </row>
    <row r="152" spans="2:65" s="1" customFormat="1" ht="24" customHeight="1">
      <c r="B152" s="151"/>
      <c r="C152" s="182" t="s">
        <v>92</v>
      </c>
      <c r="D152" s="182" t="s">
        <v>199</v>
      </c>
      <c r="E152" s="183" t="s">
        <v>609</v>
      </c>
      <c r="F152" s="184" t="s">
        <v>610</v>
      </c>
      <c r="G152" s="185" t="s">
        <v>611</v>
      </c>
      <c r="H152" s="186">
        <v>0.661</v>
      </c>
      <c r="I152" s="187"/>
      <c r="J152" s="187"/>
      <c r="K152" s="186">
        <f>ROUND(P152*H152,3)</f>
        <v>0</v>
      </c>
      <c r="L152" s="184" t="s">
        <v>215</v>
      </c>
      <c r="M152" s="32"/>
      <c r="N152" s="188" t="s">
        <v>1</v>
      </c>
      <c r="O152" s="189" t="s">
        <v>44</v>
      </c>
      <c r="P152" s="190">
        <f>I152+J152</f>
        <v>0</v>
      </c>
      <c r="Q152" s="190">
        <f>ROUND(I152*H152,3)</f>
        <v>0</v>
      </c>
      <c r="R152" s="190">
        <f>ROUND(J152*H152,3)</f>
        <v>0</v>
      </c>
      <c r="S152" s="54"/>
      <c r="T152" s="191">
        <f>S152*H152</f>
        <v>0</v>
      </c>
      <c r="U152" s="191">
        <v>0</v>
      </c>
      <c r="V152" s="191">
        <f>U152*H152</f>
        <v>0</v>
      </c>
      <c r="W152" s="191">
        <v>2.2</v>
      </c>
      <c r="X152" s="192">
        <f>W152*H152</f>
        <v>1.4542000000000002</v>
      </c>
      <c r="AR152" s="193" t="s">
        <v>203</v>
      </c>
      <c r="AT152" s="193" t="s">
        <v>199</v>
      </c>
      <c r="AU152" s="193" t="s">
        <v>92</v>
      </c>
      <c r="AY152" s="15" t="s">
        <v>196</v>
      </c>
      <c r="BE152" s="100">
        <f>IF(O152="základná",K152,0)</f>
        <v>0</v>
      </c>
      <c r="BF152" s="100">
        <f>IF(O152="znížená",K152,0)</f>
        <v>0</v>
      </c>
      <c r="BG152" s="100">
        <f>IF(O152="zákl. prenesená",K152,0)</f>
        <v>0</v>
      </c>
      <c r="BH152" s="100">
        <f>IF(O152="zníž. prenesená",K152,0)</f>
        <v>0</v>
      </c>
      <c r="BI152" s="100">
        <f>IF(O152="nulová",K152,0)</f>
        <v>0</v>
      </c>
      <c r="BJ152" s="15" t="s">
        <v>92</v>
      </c>
      <c r="BK152" s="194">
        <f>ROUND(P152*H152,3)</f>
        <v>0</v>
      </c>
      <c r="BL152" s="15" t="s">
        <v>203</v>
      </c>
      <c r="BM152" s="193" t="s">
        <v>1056</v>
      </c>
    </row>
    <row r="153" spans="2:51" s="12" customFormat="1" ht="11.25">
      <c r="B153" s="195"/>
      <c r="D153" s="196" t="s">
        <v>208</v>
      </c>
      <c r="E153" s="203" t="s">
        <v>1</v>
      </c>
      <c r="F153" s="197" t="s">
        <v>1057</v>
      </c>
      <c r="H153" s="198">
        <v>0.177</v>
      </c>
      <c r="I153" s="199"/>
      <c r="J153" s="199"/>
      <c r="M153" s="195"/>
      <c r="N153" s="200"/>
      <c r="O153" s="201"/>
      <c r="P153" s="201"/>
      <c r="Q153" s="201"/>
      <c r="R153" s="201"/>
      <c r="S153" s="201"/>
      <c r="T153" s="201"/>
      <c r="U153" s="201"/>
      <c r="V153" s="201"/>
      <c r="W153" s="201"/>
      <c r="X153" s="202"/>
      <c r="AT153" s="203" t="s">
        <v>208</v>
      </c>
      <c r="AU153" s="203" t="s">
        <v>92</v>
      </c>
      <c r="AV153" s="12" t="s">
        <v>92</v>
      </c>
      <c r="AW153" s="12" t="s">
        <v>4</v>
      </c>
      <c r="AX153" s="12" t="s">
        <v>80</v>
      </c>
      <c r="AY153" s="203" t="s">
        <v>196</v>
      </c>
    </row>
    <row r="154" spans="2:51" s="12" customFormat="1" ht="11.25">
      <c r="B154" s="195"/>
      <c r="D154" s="196" t="s">
        <v>208</v>
      </c>
      <c r="E154" s="203" t="s">
        <v>1</v>
      </c>
      <c r="F154" s="197" t="s">
        <v>1058</v>
      </c>
      <c r="H154" s="198">
        <v>0.01</v>
      </c>
      <c r="I154" s="199"/>
      <c r="J154" s="199"/>
      <c r="M154" s="195"/>
      <c r="N154" s="200"/>
      <c r="O154" s="201"/>
      <c r="P154" s="201"/>
      <c r="Q154" s="201"/>
      <c r="R154" s="201"/>
      <c r="S154" s="201"/>
      <c r="T154" s="201"/>
      <c r="U154" s="201"/>
      <c r="V154" s="201"/>
      <c r="W154" s="201"/>
      <c r="X154" s="202"/>
      <c r="AT154" s="203" t="s">
        <v>208</v>
      </c>
      <c r="AU154" s="203" t="s">
        <v>92</v>
      </c>
      <c r="AV154" s="12" t="s">
        <v>92</v>
      </c>
      <c r="AW154" s="12" t="s">
        <v>4</v>
      </c>
      <c r="AX154" s="12" t="s">
        <v>80</v>
      </c>
      <c r="AY154" s="203" t="s">
        <v>196</v>
      </c>
    </row>
    <row r="155" spans="2:51" s="12" customFormat="1" ht="11.25">
      <c r="B155" s="195"/>
      <c r="D155" s="196" t="s">
        <v>208</v>
      </c>
      <c r="E155" s="203" t="s">
        <v>1</v>
      </c>
      <c r="F155" s="197" t="s">
        <v>1059</v>
      </c>
      <c r="H155" s="198">
        <v>0.068</v>
      </c>
      <c r="I155" s="199"/>
      <c r="J155" s="199"/>
      <c r="M155" s="195"/>
      <c r="N155" s="200"/>
      <c r="O155" s="201"/>
      <c r="P155" s="201"/>
      <c r="Q155" s="201"/>
      <c r="R155" s="201"/>
      <c r="S155" s="201"/>
      <c r="T155" s="201"/>
      <c r="U155" s="201"/>
      <c r="V155" s="201"/>
      <c r="W155" s="201"/>
      <c r="X155" s="202"/>
      <c r="AT155" s="203" t="s">
        <v>208</v>
      </c>
      <c r="AU155" s="203" t="s">
        <v>92</v>
      </c>
      <c r="AV155" s="12" t="s">
        <v>92</v>
      </c>
      <c r="AW155" s="12" t="s">
        <v>4</v>
      </c>
      <c r="AX155" s="12" t="s">
        <v>80</v>
      </c>
      <c r="AY155" s="203" t="s">
        <v>196</v>
      </c>
    </row>
    <row r="156" spans="2:51" s="12" customFormat="1" ht="11.25">
      <c r="B156" s="195"/>
      <c r="D156" s="196" t="s">
        <v>208</v>
      </c>
      <c r="E156" s="203" t="s">
        <v>1</v>
      </c>
      <c r="F156" s="197" t="s">
        <v>1060</v>
      </c>
      <c r="H156" s="198">
        <v>0.323</v>
      </c>
      <c r="I156" s="199"/>
      <c r="J156" s="199"/>
      <c r="M156" s="195"/>
      <c r="N156" s="200"/>
      <c r="O156" s="201"/>
      <c r="P156" s="201"/>
      <c r="Q156" s="201"/>
      <c r="R156" s="201"/>
      <c r="S156" s="201"/>
      <c r="T156" s="201"/>
      <c r="U156" s="201"/>
      <c r="V156" s="201"/>
      <c r="W156" s="201"/>
      <c r="X156" s="202"/>
      <c r="AT156" s="203" t="s">
        <v>208</v>
      </c>
      <c r="AU156" s="203" t="s">
        <v>92</v>
      </c>
      <c r="AV156" s="12" t="s">
        <v>92</v>
      </c>
      <c r="AW156" s="12" t="s">
        <v>4</v>
      </c>
      <c r="AX156" s="12" t="s">
        <v>80</v>
      </c>
      <c r="AY156" s="203" t="s">
        <v>196</v>
      </c>
    </row>
    <row r="157" spans="2:51" s="12" customFormat="1" ht="11.25">
      <c r="B157" s="195"/>
      <c r="D157" s="196" t="s">
        <v>208</v>
      </c>
      <c r="E157" s="203" t="s">
        <v>1</v>
      </c>
      <c r="F157" s="197" t="s">
        <v>1061</v>
      </c>
      <c r="H157" s="198">
        <v>0.083</v>
      </c>
      <c r="I157" s="199"/>
      <c r="J157" s="199"/>
      <c r="M157" s="195"/>
      <c r="N157" s="200"/>
      <c r="O157" s="201"/>
      <c r="P157" s="201"/>
      <c r="Q157" s="201"/>
      <c r="R157" s="201"/>
      <c r="S157" s="201"/>
      <c r="T157" s="201"/>
      <c r="U157" s="201"/>
      <c r="V157" s="201"/>
      <c r="W157" s="201"/>
      <c r="X157" s="202"/>
      <c r="AT157" s="203" t="s">
        <v>208</v>
      </c>
      <c r="AU157" s="203" t="s">
        <v>92</v>
      </c>
      <c r="AV157" s="12" t="s">
        <v>92</v>
      </c>
      <c r="AW157" s="12" t="s">
        <v>4</v>
      </c>
      <c r="AX157" s="12" t="s">
        <v>80</v>
      </c>
      <c r="AY157" s="203" t="s">
        <v>196</v>
      </c>
    </row>
    <row r="158" spans="2:51" s="13" customFormat="1" ht="11.25">
      <c r="B158" s="219"/>
      <c r="D158" s="196" t="s">
        <v>208</v>
      </c>
      <c r="E158" s="220" t="s">
        <v>1</v>
      </c>
      <c r="F158" s="221" t="s">
        <v>354</v>
      </c>
      <c r="H158" s="222">
        <v>0.661</v>
      </c>
      <c r="I158" s="223"/>
      <c r="J158" s="223"/>
      <c r="M158" s="219"/>
      <c r="N158" s="224"/>
      <c r="O158" s="225"/>
      <c r="P158" s="225"/>
      <c r="Q158" s="225"/>
      <c r="R158" s="225"/>
      <c r="S158" s="225"/>
      <c r="T158" s="225"/>
      <c r="U158" s="225"/>
      <c r="V158" s="225"/>
      <c r="W158" s="225"/>
      <c r="X158" s="226"/>
      <c r="AT158" s="220" t="s">
        <v>208</v>
      </c>
      <c r="AU158" s="220" t="s">
        <v>92</v>
      </c>
      <c r="AV158" s="13" t="s">
        <v>203</v>
      </c>
      <c r="AW158" s="13" t="s">
        <v>4</v>
      </c>
      <c r="AX158" s="13" t="s">
        <v>87</v>
      </c>
      <c r="AY158" s="220" t="s">
        <v>196</v>
      </c>
    </row>
    <row r="159" spans="2:65" s="1" customFormat="1" ht="16.5" customHeight="1">
      <c r="B159" s="151"/>
      <c r="C159" s="182" t="s">
        <v>97</v>
      </c>
      <c r="D159" s="182" t="s">
        <v>199</v>
      </c>
      <c r="E159" s="183" t="s">
        <v>200</v>
      </c>
      <c r="F159" s="184" t="s">
        <v>201</v>
      </c>
      <c r="G159" s="185" t="s">
        <v>202</v>
      </c>
      <c r="H159" s="186">
        <v>6.003</v>
      </c>
      <c r="I159" s="187"/>
      <c r="J159" s="187"/>
      <c r="K159" s="186">
        <f>ROUND(P159*H159,3)</f>
        <v>0</v>
      </c>
      <c r="L159" s="184" t="s">
        <v>1</v>
      </c>
      <c r="M159" s="32"/>
      <c r="N159" s="188" t="s">
        <v>1</v>
      </c>
      <c r="O159" s="189" t="s">
        <v>44</v>
      </c>
      <c r="P159" s="190">
        <f>I159+J159</f>
        <v>0</v>
      </c>
      <c r="Q159" s="190">
        <f>ROUND(I159*H159,3)</f>
        <v>0</v>
      </c>
      <c r="R159" s="190">
        <f>ROUND(J159*H159,3)</f>
        <v>0</v>
      </c>
      <c r="S159" s="54"/>
      <c r="T159" s="191">
        <f>S159*H159</f>
        <v>0</v>
      </c>
      <c r="U159" s="191">
        <v>0</v>
      </c>
      <c r="V159" s="191">
        <f>U159*H159</f>
        <v>0</v>
      </c>
      <c r="W159" s="191">
        <v>0</v>
      </c>
      <c r="X159" s="192">
        <f>W159*H159</f>
        <v>0</v>
      </c>
      <c r="AR159" s="193" t="s">
        <v>203</v>
      </c>
      <c r="AT159" s="193" t="s">
        <v>199</v>
      </c>
      <c r="AU159" s="193" t="s">
        <v>92</v>
      </c>
      <c r="AY159" s="15" t="s">
        <v>196</v>
      </c>
      <c r="BE159" s="100">
        <f>IF(O159="základná",K159,0)</f>
        <v>0</v>
      </c>
      <c r="BF159" s="100">
        <f>IF(O159="znížená",K159,0)</f>
        <v>0</v>
      </c>
      <c r="BG159" s="100">
        <f>IF(O159="zákl. prenesená",K159,0)</f>
        <v>0</v>
      </c>
      <c r="BH159" s="100">
        <f>IF(O159="zníž. prenesená",K159,0)</f>
        <v>0</v>
      </c>
      <c r="BI159" s="100">
        <f>IF(O159="nulová",K159,0)</f>
        <v>0</v>
      </c>
      <c r="BJ159" s="15" t="s">
        <v>92</v>
      </c>
      <c r="BK159" s="194">
        <f>ROUND(P159*H159,3)</f>
        <v>0</v>
      </c>
      <c r="BL159" s="15" t="s">
        <v>203</v>
      </c>
      <c r="BM159" s="193" t="s">
        <v>1062</v>
      </c>
    </row>
    <row r="160" spans="2:65" s="1" customFormat="1" ht="24" customHeight="1">
      <c r="B160" s="151"/>
      <c r="C160" s="182" t="s">
        <v>203</v>
      </c>
      <c r="D160" s="182" t="s">
        <v>199</v>
      </c>
      <c r="E160" s="183" t="s">
        <v>205</v>
      </c>
      <c r="F160" s="184" t="s">
        <v>206</v>
      </c>
      <c r="G160" s="185" t="s">
        <v>202</v>
      </c>
      <c r="H160" s="186">
        <v>60.03</v>
      </c>
      <c r="I160" s="187"/>
      <c r="J160" s="187"/>
      <c r="K160" s="186">
        <f>ROUND(P160*H160,3)</f>
        <v>0</v>
      </c>
      <c r="L160" s="184" t="s">
        <v>1</v>
      </c>
      <c r="M160" s="32"/>
      <c r="N160" s="188" t="s">
        <v>1</v>
      </c>
      <c r="O160" s="189" t="s">
        <v>44</v>
      </c>
      <c r="P160" s="190">
        <f>I160+J160</f>
        <v>0</v>
      </c>
      <c r="Q160" s="190">
        <f>ROUND(I160*H160,3)</f>
        <v>0</v>
      </c>
      <c r="R160" s="190">
        <f>ROUND(J160*H160,3)</f>
        <v>0</v>
      </c>
      <c r="S160" s="54"/>
      <c r="T160" s="191">
        <f>S160*H160</f>
        <v>0</v>
      </c>
      <c r="U160" s="191">
        <v>0</v>
      </c>
      <c r="V160" s="191">
        <f>U160*H160</f>
        <v>0</v>
      </c>
      <c r="W160" s="191">
        <v>0</v>
      </c>
      <c r="X160" s="192">
        <f>W160*H160</f>
        <v>0</v>
      </c>
      <c r="AR160" s="193" t="s">
        <v>203</v>
      </c>
      <c r="AT160" s="193" t="s">
        <v>199</v>
      </c>
      <c r="AU160" s="193" t="s">
        <v>92</v>
      </c>
      <c r="AY160" s="15" t="s">
        <v>196</v>
      </c>
      <c r="BE160" s="100">
        <f>IF(O160="základná",K160,0)</f>
        <v>0</v>
      </c>
      <c r="BF160" s="100">
        <f>IF(O160="znížená",K160,0)</f>
        <v>0</v>
      </c>
      <c r="BG160" s="100">
        <f>IF(O160="zákl. prenesená",K160,0)</f>
        <v>0</v>
      </c>
      <c r="BH160" s="100">
        <f>IF(O160="zníž. prenesená",K160,0)</f>
        <v>0</v>
      </c>
      <c r="BI160" s="100">
        <f>IF(O160="nulová",K160,0)</f>
        <v>0</v>
      </c>
      <c r="BJ160" s="15" t="s">
        <v>92</v>
      </c>
      <c r="BK160" s="194">
        <f>ROUND(P160*H160,3)</f>
        <v>0</v>
      </c>
      <c r="BL160" s="15" t="s">
        <v>203</v>
      </c>
      <c r="BM160" s="193" t="s">
        <v>1063</v>
      </c>
    </row>
    <row r="161" spans="2:51" s="12" customFormat="1" ht="11.25">
      <c r="B161" s="195"/>
      <c r="D161" s="196" t="s">
        <v>208</v>
      </c>
      <c r="F161" s="197" t="s">
        <v>1064</v>
      </c>
      <c r="H161" s="198">
        <v>60.03</v>
      </c>
      <c r="I161" s="199"/>
      <c r="J161" s="199"/>
      <c r="M161" s="195"/>
      <c r="N161" s="200"/>
      <c r="O161" s="201"/>
      <c r="P161" s="201"/>
      <c r="Q161" s="201"/>
      <c r="R161" s="201"/>
      <c r="S161" s="201"/>
      <c r="T161" s="201"/>
      <c r="U161" s="201"/>
      <c r="V161" s="201"/>
      <c r="W161" s="201"/>
      <c r="X161" s="202"/>
      <c r="AT161" s="203" t="s">
        <v>208</v>
      </c>
      <c r="AU161" s="203" t="s">
        <v>92</v>
      </c>
      <c r="AV161" s="12" t="s">
        <v>92</v>
      </c>
      <c r="AW161" s="12" t="s">
        <v>3</v>
      </c>
      <c r="AX161" s="12" t="s">
        <v>87</v>
      </c>
      <c r="AY161" s="203" t="s">
        <v>196</v>
      </c>
    </row>
    <row r="162" spans="2:65" s="1" customFormat="1" ht="24" customHeight="1">
      <c r="B162" s="151"/>
      <c r="C162" s="182" t="s">
        <v>222</v>
      </c>
      <c r="D162" s="182" t="s">
        <v>199</v>
      </c>
      <c r="E162" s="183" t="s">
        <v>210</v>
      </c>
      <c r="F162" s="184" t="s">
        <v>211</v>
      </c>
      <c r="G162" s="185" t="s">
        <v>202</v>
      </c>
      <c r="H162" s="186">
        <v>6.003</v>
      </c>
      <c r="I162" s="187"/>
      <c r="J162" s="187"/>
      <c r="K162" s="186">
        <f>ROUND(P162*H162,3)</f>
        <v>0</v>
      </c>
      <c r="L162" s="184" t="s">
        <v>1</v>
      </c>
      <c r="M162" s="32"/>
      <c r="N162" s="188" t="s">
        <v>1</v>
      </c>
      <c r="O162" s="189" t="s">
        <v>44</v>
      </c>
      <c r="P162" s="190">
        <f>I162+J162</f>
        <v>0</v>
      </c>
      <c r="Q162" s="190">
        <f>ROUND(I162*H162,3)</f>
        <v>0</v>
      </c>
      <c r="R162" s="190">
        <f>ROUND(J162*H162,3)</f>
        <v>0</v>
      </c>
      <c r="S162" s="54"/>
      <c r="T162" s="191">
        <f>S162*H162</f>
        <v>0</v>
      </c>
      <c r="U162" s="191">
        <v>0</v>
      </c>
      <c r="V162" s="191">
        <f>U162*H162</f>
        <v>0</v>
      </c>
      <c r="W162" s="191">
        <v>0</v>
      </c>
      <c r="X162" s="192">
        <f>W162*H162</f>
        <v>0</v>
      </c>
      <c r="AR162" s="193" t="s">
        <v>203</v>
      </c>
      <c r="AT162" s="193" t="s">
        <v>199</v>
      </c>
      <c r="AU162" s="193" t="s">
        <v>92</v>
      </c>
      <c r="AY162" s="15" t="s">
        <v>196</v>
      </c>
      <c r="BE162" s="100">
        <f>IF(O162="základná",K162,0)</f>
        <v>0</v>
      </c>
      <c r="BF162" s="100">
        <f>IF(O162="znížená",K162,0)</f>
        <v>0</v>
      </c>
      <c r="BG162" s="100">
        <f>IF(O162="zákl. prenesená",K162,0)</f>
        <v>0</v>
      </c>
      <c r="BH162" s="100">
        <f>IF(O162="zníž. prenesená",K162,0)</f>
        <v>0</v>
      </c>
      <c r="BI162" s="100">
        <f>IF(O162="nulová",K162,0)</f>
        <v>0</v>
      </c>
      <c r="BJ162" s="15" t="s">
        <v>92</v>
      </c>
      <c r="BK162" s="194">
        <f>ROUND(P162*H162,3)</f>
        <v>0</v>
      </c>
      <c r="BL162" s="15" t="s">
        <v>203</v>
      </c>
      <c r="BM162" s="193" t="s">
        <v>1065</v>
      </c>
    </row>
    <row r="163" spans="2:65" s="1" customFormat="1" ht="24" customHeight="1">
      <c r="B163" s="151"/>
      <c r="C163" s="182" t="s">
        <v>228</v>
      </c>
      <c r="D163" s="182" t="s">
        <v>199</v>
      </c>
      <c r="E163" s="183" t="s">
        <v>621</v>
      </c>
      <c r="F163" s="184" t="s">
        <v>622</v>
      </c>
      <c r="G163" s="185" t="s">
        <v>202</v>
      </c>
      <c r="H163" s="186">
        <v>1.454</v>
      </c>
      <c r="I163" s="187"/>
      <c r="J163" s="187"/>
      <c r="K163" s="186">
        <f>ROUND(P163*H163,3)</f>
        <v>0</v>
      </c>
      <c r="L163" s="184" t="s">
        <v>1</v>
      </c>
      <c r="M163" s="32"/>
      <c r="N163" s="188" t="s">
        <v>1</v>
      </c>
      <c r="O163" s="189" t="s">
        <v>44</v>
      </c>
      <c r="P163" s="190">
        <f>I163+J163</f>
        <v>0</v>
      </c>
      <c r="Q163" s="190">
        <f>ROUND(I163*H163,3)</f>
        <v>0</v>
      </c>
      <c r="R163" s="190">
        <f>ROUND(J163*H163,3)</f>
        <v>0</v>
      </c>
      <c r="S163" s="54"/>
      <c r="T163" s="191">
        <f>S163*H163</f>
        <v>0</v>
      </c>
      <c r="U163" s="191">
        <v>0</v>
      </c>
      <c r="V163" s="191">
        <f>U163*H163</f>
        <v>0</v>
      </c>
      <c r="W163" s="191">
        <v>0</v>
      </c>
      <c r="X163" s="192">
        <f>W163*H163</f>
        <v>0</v>
      </c>
      <c r="AR163" s="193" t="s">
        <v>203</v>
      </c>
      <c r="AT163" s="193" t="s">
        <v>199</v>
      </c>
      <c r="AU163" s="193" t="s">
        <v>92</v>
      </c>
      <c r="AY163" s="15" t="s">
        <v>196</v>
      </c>
      <c r="BE163" s="100">
        <f>IF(O163="základná",K163,0)</f>
        <v>0</v>
      </c>
      <c r="BF163" s="100">
        <f>IF(O163="znížená",K163,0)</f>
        <v>0</v>
      </c>
      <c r="BG163" s="100">
        <f>IF(O163="zákl. prenesená",K163,0)</f>
        <v>0</v>
      </c>
      <c r="BH163" s="100">
        <f>IF(O163="zníž. prenesená",K163,0)</f>
        <v>0</v>
      </c>
      <c r="BI163" s="100">
        <f>IF(O163="nulová",K163,0)</f>
        <v>0</v>
      </c>
      <c r="BJ163" s="15" t="s">
        <v>92</v>
      </c>
      <c r="BK163" s="194">
        <f>ROUND(P163*H163,3)</f>
        <v>0</v>
      </c>
      <c r="BL163" s="15" t="s">
        <v>203</v>
      </c>
      <c r="BM163" s="193" t="s">
        <v>1066</v>
      </c>
    </row>
    <row r="164" spans="2:65" s="1" customFormat="1" ht="24" customHeight="1">
      <c r="B164" s="151"/>
      <c r="C164" s="182" t="s">
        <v>232</v>
      </c>
      <c r="D164" s="182" t="s">
        <v>199</v>
      </c>
      <c r="E164" s="183" t="s">
        <v>213</v>
      </c>
      <c r="F164" s="184" t="s">
        <v>214</v>
      </c>
      <c r="G164" s="185" t="s">
        <v>202</v>
      </c>
      <c r="H164" s="186">
        <v>4.576</v>
      </c>
      <c r="I164" s="187"/>
      <c r="J164" s="187"/>
      <c r="K164" s="186">
        <f>ROUND(P164*H164,3)</f>
        <v>0</v>
      </c>
      <c r="L164" s="184" t="s">
        <v>215</v>
      </c>
      <c r="M164" s="32"/>
      <c r="N164" s="188" t="s">
        <v>1</v>
      </c>
      <c r="O164" s="189" t="s">
        <v>44</v>
      </c>
      <c r="P164" s="190">
        <f>I164+J164</f>
        <v>0</v>
      </c>
      <c r="Q164" s="190">
        <f>ROUND(I164*H164,3)</f>
        <v>0</v>
      </c>
      <c r="R164" s="190">
        <f>ROUND(J164*H164,3)</f>
        <v>0</v>
      </c>
      <c r="S164" s="54"/>
      <c r="T164" s="191">
        <f>S164*H164</f>
        <v>0</v>
      </c>
      <c r="U164" s="191">
        <v>0</v>
      </c>
      <c r="V164" s="191">
        <f>U164*H164</f>
        <v>0</v>
      </c>
      <c r="W164" s="191">
        <v>0</v>
      </c>
      <c r="X164" s="192">
        <f>W164*H164</f>
        <v>0</v>
      </c>
      <c r="AR164" s="193" t="s">
        <v>203</v>
      </c>
      <c r="AT164" s="193" t="s">
        <v>199</v>
      </c>
      <c r="AU164" s="193" t="s">
        <v>92</v>
      </c>
      <c r="AY164" s="15" t="s">
        <v>196</v>
      </c>
      <c r="BE164" s="100">
        <f>IF(O164="základná",K164,0)</f>
        <v>0</v>
      </c>
      <c r="BF164" s="100">
        <f>IF(O164="znížená",K164,0)</f>
        <v>0</v>
      </c>
      <c r="BG164" s="100">
        <f>IF(O164="zákl. prenesená",K164,0)</f>
        <v>0</v>
      </c>
      <c r="BH164" s="100">
        <f>IF(O164="zníž. prenesená",K164,0)</f>
        <v>0</v>
      </c>
      <c r="BI164" s="100">
        <f>IF(O164="nulová",K164,0)</f>
        <v>0</v>
      </c>
      <c r="BJ164" s="15" t="s">
        <v>92</v>
      </c>
      <c r="BK164" s="194">
        <f>ROUND(P164*H164,3)</f>
        <v>0</v>
      </c>
      <c r="BL164" s="15" t="s">
        <v>203</v>
      </c>
      <c r="BM164" s="193" t="s">
        <v>1067</v>
      </c>
    </row>
    <row r="165" spans="2:51" s="12" customFormat="1" ht="11.25">
      <c r="B165" s="195"/>
      <c r="D165" s="196" t="s">
        <v>208</v>
      </c>
      <c r="E165" s="203" t="s">
        <v>1</v>
      </c>
      <c r="F165" s="197" t="s">
        <v>1068</v>
      </c>
      <c r="H165" s="198">
        <v>4.576</v>
      </c>
      <c r="I165" s="199"/>
      <c r="J165" s="199"/>
      <c r="M165" s="195"/>
      <c r="N165" s="200"/>
      <c r="O165" s="201"/>
      <c r="P165" s="201"/>
      <c r="Q165" s="201"/>
      <c r="R165" s="201"/>
      <c r="S165" s="201"/>
      <c r="T165" s="201"/>
      <c r="U165" s="201"/>
      <c r="V165" s="201"/>
      <c r="W165" s="201"/>
      <c r="X165" s="202"/>
      <c r="AT165" s="203" t="s">
        <v>208</v>
      </c>
      <c r="AU165" s="203" t="s">
        <v>92</v>
      </c>
      <c r="AV165" s="12" t="s">
        <v>92</v>
      </c>
      <c r="AW165" s="12" t="s">
        <v>4</v>
      </c>
      <c r="AX165" s="12" t="s">
        <v>87</v>
      </c>
      <c r="AY165" s="203" t="s">
        <v>196</v>
      </c>
    </row>
    <row r="166" spans="2:63" s="11" customFormat="1" ht="25.5" customHeight="1">
      <c r="B166" s="168"/>
      <c r="D166" s="169" t="s">
        <v>79</v>
      </c>
      <c r="E166" s="170" t="s">
        <v>218</v>
      </c>
      <c r="F166" s="170" t="s">
        <v>219</v>
      </c>
      <c r="I166" s="171"/>
      <c r="J166" s="171"/>
      <c r="K166" s="172">
        <f>BK166</f>
        <v>0</v>
      </c>
      <c r="M166" s="168"/>
      <c r="N166" s="173"/>
      <c r="O166" s="174"/>
      <c r="P166" s="174"/>
      <c r="Q166" s="175">
        <f>Q167+Q171+Q180</f>
        <v>0</v>
      </c>
      <c r="R166" s="175">
        <f>R167+R171+R180</f>
        <v>0</v>
      </c>
      <c r="S166" s="174"/>
      <c r="T166" s="176">
        <f>T167+T171+T180</f>
        <v>0</v>
      </c>
      <c r="U166" s="174"/>
      <c r="V166" s="176">
        <f>V167+V171+V180</f>
        <v>0.060059999999999995</v>
      </c>
      <c r="W166" s="174"/>
      <c r="X166" s="177">
        <f>X167+X171+X180</f>
        <v>4.5485500000000005</v>
      </c>
      <c r="AR166" s="169" t="s">
        <v>92</v>
      </c>
      <c r="AT166" s="178" t="s">
        <v>79</v>
      </c>
      <c r="AU166" s="178" t="s">
        <v>80</v>
      </c>
      <c r="AY166" s="169" t="s">
        <v>196</v>
      </c>
      <c r="BK166" s="179">
        <f>BK167+BK171+BK180</f>
        <v>0</v>
      </c>
    </row>
    <row r="167" spans="2:63" s="11" customFormat="1" ht="22.5" customHeight="1">
      <c r="B167" s="168"/>
      <c r="D167" s="169" t="s">
        <v>79</v>
      </c>
      <c r="E167" s="180" t="s">
        <v>342</v>
      </c>
      <c r="F167" s="180" t="s">
        <v>343</v>
      </c>
      <c r="I167" s="171"/>
      <c r="J167" s="171"/>
      <c r="K167" s="181">
        <f>BK167</f>
        <v>0</v>
      </c>
      <c r="M167" s="168"/>
      <c r="N167" s="173"/>
      <c r="O167" s="174"/>
      <c r="P167" s="174"/>
      <c r="Q167" s="175">
        <f>SUM(Q168:Q170)</f>
        <v>0</v>
      </c>
      <c r="R167" s="175">
        <f>SUM(R168:R170)</f>
        <v>0</v>
      </c>
      <c r="S167" s="174"/>
      <c r="T167" s="176">
        <f>SUM(T168:T170)</f>
        <v>0</v>
      </c>
      <c r="U167" s="174"/>
      <c r="V167" s="176">
        <f>SUM(V168:V170)</f>
        <v>0.00051</v>
      </c>
      <c r="W167" s="174"/>
      <c r="X167" s="177">
        <f>SUM(X168:X170)</f>
        <v>2.02675</v>
      </c>
      <c r="AR167" s="169" t="s">
        <v>92</v>
      </c>
      <c r="AT167" s="178" t="s">
        <v>79</v>
      </c>
      <c r="AU167" s="178" t="s">
        <v>87</v>
      </c>
      <c r="AY167" s="169" t="s">
        <v>196</v>
      </c>
      <c r="BK167" s="179">
        <f>SUM(BK168:BK170)</f>
        <v>0</v>
      </c>
    </row>
    <row r="168" spans="2:65" s="1" customFormat="1" ht="24" customHeight="1">
      <c r="B168" s="151"/>
      <c r="C168" s="182" t="s">
        <v>236</v>
      </c>
      <c r="D168" s="182" t="s">
        <v>199</v>
      </c>
      <c r="E168" s="183" t="s">
        <v>1069</v>
      </c>
      <c r="F168" s="184" t="s">
        <v>1070</v>
      </c>
      <c r="G168" s="185" t="s">
        <v>248</v>
      </c>
      <c r="H168" s="186">
        <v>3</v>
      </c>
      <c r="I168" s="187"/>
      <c r="J168" s="187"/>
      <c r="K168" s="186">
        <f>ROUND(P168*H168,3)</f>
        <v>0</v>
      </c>
      <c r="L168" s="184" t="s">
        <v>1</v>
      </c>
      <c r="M168" s="32"/>
      <c r="N168" s="188" t="s">
        <v>1</v>
      </c>
      <c r="O168" s="189" t="s">
        <v>44</v>
      </c>
      <c r="P168" s="190">
        <f>I168+J168</f>
        <v>0</v>
      </c>
      <c r="Q168" s="190">
        <f>ROUND(I168*H168,3)</f>
        <v>0</v>
      </c>
      <c r="R168" s="190">
        <f>ROUND(J168*H168,3)</f>
        <v>0</v>
      </c>
      <c r="S168" s="54"/>
      <c r="T168" s="191">
        <f>S168*H168</f>
        <v>0</v>
      </c>
      <c r="U168" s="191">
        <v>0.00017</v>
      </c>
      <c r="V168" s="191">
        <f>U168*H168</f>
        <v>0.00051</v>
      </c>
      <c r="W168" s="191">
        <v>0.54225</v>
      </c>
      <c r="X168" s="192">
        <f>W168*H168</f>
        <v>1.62675</v>
      </c>
      <c r="AR168" s="193" t="s">
        <v>226</v>
      </c>
      <c r="AT168" s="193" t="s">
        <v>199</v>
      </c>
      <c r="AU168" s="193" t="s">
        <v>92</v>
      </c>
      <c r="AY168" s="15" t="s">
        <v>196</v>
      </c>
      <c r="BE168" s="100">
        <f>IF(O168="základná",K168,0)</f>
        <v>0</v>
      </c>
      <c r="BF168" s="100">
        <f>IF(O168="znížená",K168,0)</f>
        <v>0</v>
      </c>
      <c r="BG168" s="100">
        <f>IF(O168="zákl. prenesená",K168,0)</f>
        <v>0</v>
      </c>
      <c r="BH168" s="100">
        <f>IF(O168="zníž. prenesená",K168,0)</f>
        <v>0</v>
      </c>
      <c r="BI168" s="100">
        <f>IF(O168="nulová",K168,0)</f>
        <v>0</v>
      </c>
      <c r="BJ168" s="15" t="s">
        <v>92</v>
      </c>
      <c r="BK168" s="194">
        <f>ROUND(P168*H168,3)</f>
        <v>0</v>
      </c>
      <c r="BL168" s="15" t="s">
        <v>226</v>
      </c>
      <c r="BM168" s="193" t="s">
        <v>1071</v>
      </c>
    </row>
    <row r="169" spans="2:65" s="1" customFormat="1" ht="16.5" customHeight="1">
      <c r="B169" s="151"/>
      <c r="C169" s="182" t="s">
        <v>197</v>
      </c>
      <c r="D169" s="182" t="s">
        <v>199</v>
      </c>
      <c r="E169" s="183" t="s">
        <v>1072</v>
      </c>
      <c r="F169" s="184" t="s">
        <v>1073</v>
      </c>
      <c r="G169" s="185" t="s">
        <v>450</v>
      </c>
      <c r="H169" s="186">
        <v>1</v>
      </c>
      <c r="I169" s="187"/>
      <c r="J169" s="187"/>
      <c r="K169" s="186">
        <f>ROUND(P169*H169,3)</f>
        <v>0</v>
      </c>
      <c r="L169" s="184" t="s">
        <v>1</v>
      </c>
      <c r="M169" s="32"/>
      <c r="N169" s="188" t="s">
        <v>1</v>
      </c>
      <c r="O169" s="189" t="s">
        <v>44</v>
      </c>
      <c r="P169" s="190">
        <f>I169+J169</f>
        <v>0</v>
      </c>
      <c r="Q169" s="190">
        <f>ROUND(I169*H169,3)</f>
        <v>0</v>
      </c>
      <c r="R169" s="190">
        <f>ROUND(J169*H169,3)</f>
        <v>0</v>
      </c>
      <c r="S169" s="54"/>
      <c r="T169" s="191">
        <f>S169*H169</f>
        <v>0</v>
      </c>
      <c r="U169" s="191">
        <v>0</v>
      </c>
      <c r="V169" s="191">
        <f>U169*H169</f>
        <v>0</v>
      </c>
      <c r="W169" s="191">
        <v>0.4</v>
      </c>
      <c r="X169" s="192">
        <f>W169*H169</f>
        <v>0.4</v>
      </c>
      <c r="AR169" s="193" t="s">
        <v>226</v>
      </c>
      <c r="AT169" s="193" t="s">
        <v>199</v>
      </c>
      <c r="AU169" s="193" t="s">
        <v>92</v>
      </c>
      <c r="AY169" s="15" t="s">
        <v>196</v>
      </c>
      <c r="BE169" s="100">
        <f>IF(O169="základná",K169,0)</f>
        <v>0</v>
      </c>
      <c r="BF169" s="100">
        <f>IF(O169="znížená",K169,0)</f>
        <v>0</v>
      </c>
      <c r="BG169" s="100">
        <f>IF(O169="zákl. prenesená",K169,0)</f>
        <v>0</v>
      </c>
      <c r="BH169" s="100">
        <f>IF(O169="zníž. prenesená",K169,0)</f>
        <v>0</v>
      </c>
      <c r="BI169" s="100">
        <f>IF(O169="nulová",K169,0)</f>
        <v>0</v>
      </c>
      <c r="BJ169" s="15" t="s">
        <v>92</v>
      </c>
      <c r="BK169" s="194">
        <f>ROUND(P169*H169,3)</f>
        <v>0</v>
      </c>
      <c r="BL169" s="15" t="s">
        <v>226</v>
      </c>
      <c r="BM169" s="193" t="s">
        <v>1074</v>
      </c>
    </row>
    <row r="170" spans="2:65" s="1" customFormat="1" ht="24" customHeight="1">
      <c r="B170" s="151"/>
      <c r="C170" s="182" t="s">
        <v>245</v>
      </c>
      <c r="D170" s="182" t="s">
        <v>199</v>
      </c>
      <c r="E170" s="183" t="s">
        <v>1075</v>
      </c>
      <c r="F170" s="184" t="s">
        <v>1076</v>
      </c>
      <c r="G170" s="185" t="s">
        <v>202</v>
      </c>
      <c r="H170" s="186">
        <v>1.627</v>
      </c>
      <c r="I170" s="187"/>
      <c r="J170" s="187"/>
      <c r="K170" s="186">
        <f>ROUND(P170*H170,3)</f>
        <v>0</v>
      </c>
      <c r="L170" s="184" t="s">
        <v>215</v>
      </c>
      <c r="M170" s="32"/>
      <c r="N170" s="188" t="s">
        <v>1</v>
      </c>
      <c r="O170" s="189" t="s">
        <v>44</v>
      </c>
      <c r="P170" s="190">
        <f>I170+J170</f>
        <v>0</v>
      </c>
      <c r="Q170" s="190">
        <f>ROUND(I170*H170,3)</f>
        <v>0</v>
      </c>
      <c r="R170" s="190">
        <f>ROUND(J170*H170,3)</f>
        <v>0</v>
      </c>
      <c r="S170" s="54"/>
      <c r="T170" s="191">
        <f>S170*H170</f>
        <v>0</v>
      </c>
      <c r="U170" s="191">
        <v>0</v>
      </c>
      <c r="V170" s="191">
        <f>U170*H170</f>
        <v>0</v>
      </c>
      <c r="W170" s="191">
        <v>0</v>
      </c>
      <c r="X170" s="192">
        <f>W170*H170</f>
        <v>0</v>
      </c>
      <c r="AR170" s="193" t="s">
        <v>226</v>
      </c>
      <c r="AT170" s="193" t="s">
        <v>199</v>
      </c>
      <c r="AU170" s="193" t="s">
        <v>92</v>
      </c>
      <c r="AY170" s="15" t="s">
        <v>196</v>
      </c>
      <c r="BE170" s="100">
        <f>IF(O170="základná",K170,0)</f>
        <v>0</v>
      </c>
      <c r="BF170" s="100">
        <f>IF(O170="znížená",K170,0)</f>
        <v>0</v>
      </c>
      <c r="BG170" s="100">
        <f>IF(O170="zákl. prenesená",K170,0)</f>
        <v>0</v>
      </c>
      <c r="BH170" s="100">
        <f>IF(O170="zníž. prenesená",K170,0)</f>
        <v>0</v>
      </c>
      <c r="BI170" s="100">
        <f>IF(O170="nulová",K170,0)</f>
        <v>0</v>
      </c>
      <c r="BJ170" s="15" t="s">
        <v>92</v>
      </c>
      <c r="BK170" s="194">
        <f>ROUND(P170*H170,3)</f>
        <v>0</v>
      </c>
      <c r="BL170" s="15" t="s">
        <v>226</v>
      </c>
      <c r="BM170" s="193" t="s">
        <v>1077</v>
      </c>
    </row>
    <row r="171" spans="2:63" s="11" customFormat="1" ht="22.5" customHeight="1">
      <c r="B171" s="168"/>
      <c r="D171" s="169" t="s">
        <v>79</v>
      </c>
      <c r="E171" s="180" t="s">
        <v>626</v>
      </c>
      <c r="F171" s="180" t="s">
        <v>627</v>
      </c>
      <c r="I171" s="171"/>
      <c r="J171" s="171"/>
      <c r="K171" s="181">
        <f>BK171</f>
        <v>0</v>
      </c>
      <c r="M171" s="168"/>
      <c r="N171" s="173"/>
      <c r="O171" s="174"/>
      <c r="P171" s="174"/>
      <c r="Q171" s="175">
        <f>SUM(Q172:Q179)</f>
        <v>0</v>
      </c>
      <c r="R171" s="175">
        <f>SUM(R172:R179)</f>
        <v>0</v>
      </c>
      <c r="S171" s="174"/>
      <c r="T171" s="176">
        <f>SUM(T172:T179)</f>
        <v>0</v>
      </c>
      <c r="U171" s="174"/>
      <c r="V171" s="176">
        <f>SUM(V172:V179)</f>
        <v>0.04045</v>
      </c>
      <c r="W171" s="174"/>
      <c r="X171" s="177">
        <f>SUM(X172:X179)</f>
        <v>0.3478</v>
      </c>
      <c r="AR171" s="169" t="s">
        <v>92</v>
      </c>
      <c r="AT171" s="178" t="s">
        <v>79</v>
      </c>
      <c r="AU171" s="178" t="s">
        <v>87</v>
      </c>
      <c r="AY171" s="169" t="s">
        <v>196</v>
      </c>
      <c r="BK171" s="179">
        <f>SUM(BK172:BK179)</f>
        <v>0</v>
      </c>
    </row>
    <row r="172" spans="2:65" s="1" customFormat="1" ht="24" customHeight="1">
      <c r="B172" s="151"/>
      <c r="C172" s="182" t="s">
        <v>252</v>
      </c>
      <c r="D172" s="182" t="s">
        <v>199</v>
      </c>
      <c r="E172" s="183" t="s">
        <v>1078</v>
      </c>
      <c r="F172" s="184" t="s">
        <v>1079</v>
      </c>
      <c r="G172" s="185" t="s">
        <v>248</v>
      </c>
      <c r="H172" s="186">
        <v>1</v>
      </c>
      <c r="I172" s="187"/>
      <c r="J172" s="187"/>
      <c r="K172" s="186">
        <f aca="true" t="shared" si="6" ref="K172:K179">ROUND(P172*H172,3)</f>
        <v>0</v>
      </c>
      <c r="L172" s="184" t="s">
        <v>215</v>
      </c>
      <c r="M172" s="32"/>
      <c r="N172" s="188" t="s">
        <v>1</v>
      </c>
      <c r="O172" s="189" t="s">
        <v>44</v>
      </c>
      <c r="P172" s="190">
        <f aca="true" t="shared" si="7" ref="P172:P179">I172+J172</f>
        <v>0</v>
      </c>
      <c r="Q172" s="190">
        <f aca="true" t="shared" si="8" ref="Q172:Q179">ROUND(I172*H172,3)</f>
        <v>0</v>
      </c>
      <c r="R172" s="190">
        <f aca="true" t="shared" si="9" ref="R172:R179">ROUND(J172*H172,3)</f>
        <v>0</v>
      </c>
      <c r="S172" s="54"/>
      <c r="T172" s="191">
        <f aca="true" t="shared" si="10" ref="T172:T179">S172*H172</f>
        <v>0</v>
      </c>
      <c r="U172" s="191">
        <v>0</v>
      </c>
      <c r="V172" s="191">
        <f aca="true" t="shared" si="11" ref="V172:V179">U172*H172</f>
        <v>0</v>
      </c>
      <c r="W172" s="191">
        <v>0.2998</v>
      </c>
      <c r="X172" s="192">
        <f aca="true" t="shared" si="12" ref="X172:X179">W172*H172</f>
        <v>0.2998</v>
      </c>
      <c r="AR172" s="193" t="s">
        <v>226</v>
      </c>
      <c r="AT172" s="193" t="s">
        <v>199</v>
      </c>
      <c r="AU172" s="193" t="s">
        <v>92</v>
      </c>
      <c r="AY172" s="15" t="s">
        <v>196</v>
      </c>
      <c r="BE172" s="100">
        <f aca="true" t="shared" si="13" ref="BE172:BE179">IF(O172="základná",K172,0)</f>
        <v>0</v>
      </c>
      <c r="BF172" s="100">
        <f aca="true" t="shared" si="14" ref="BF172:BF179">IF(O172="znížená",K172,0)</f>
        <v>0</v>
      </c>
      <c r="BG172" s="100">
        <f aca="true" t="shared" si="15" ref="BG172:BG179">IF(O172="zákl. prenesená",K172,0)</f>
        <v>0</v>
      </c>
      <c r="BH172" s="100">
        <f aca="true" t="shared" si="16" ref="BH172:BH179">IF(O172="zníž. prenesená",K172,0)</f>
        <v>0</v>
      </c>
      <c r="BI172" s="100">
        <f aca="true" t="shared" si="17" ref="BI172:BI179">IF(O172="nulová",K172,0)</f>
        <v>0</v>
      </c>
      <c r="BJ172" s="15" t="s">
        <v>92</v>
      </c>
      <c r="BK172" s="194">
        <f aca="true" t="shared" si="18" ref="BK172:BK179">ROUND(P172*H172,3)</f>
        <v>0</v>
      </c>
      <c r="BL172" s="15" t="s">
        <v>226</v>
      </c>
      <c r="BM172" s="193" t="s">
        <v>1080</v>
      </c>
    </row>
    <row r="173" spans="2:65" s="1" customFormat="1" ht="24" customHeight="1">
      <c r="B173" s="151"/>
      <c r="C173" s="182" t="s">
        <v>258</v>
      </c>
      <c r="D173" s="182" t="s">
        <v>199</v>
      </c>
      <c r="E173" s="183" t="s">
        <v>1081</v>
      </c>
      <c r="F173" s="184" t="s">
        <v>1082</v>
      </c>
      <c r="G173" s="185" t="s">
        <v>248</v>
      </c>
      <c r="H173" s="186">
        <v>1</v>
      </c>
      <c r="I173" s="187"/>
      <c r="J173" s="187"/>
      <c r="K173" s="186">
        <f t="shared" si="6"/>
        <v>0</v>
      </c>
      <c r="L173" s="184" t="s">
        <v>215</v>
      </c>
      <c r="M173" s="32"/>
      <c r="N173" s="188" t="s">
        <v>1</v>
      </c>
      <c r="O173" s="189" t="s">
        <v>44</v>
      </c>
      <c r="P173" s="190">
        <f t="shared" si="7"/>
        <v>0</v>
      </c>
      <c r="Q173" s="190">
        <f t="shared" si="8"/>
        <v>0</v>
      </c>
      <c r="R173" s="190">
        <f t="shared" si="9"/>
        <v>0</v>
      </c>
      <c r="S173" s="54"/>
      <c r="T173" s="191">
        <f t="shared" si="10"/>
        <v>0</v>
      </c>
      <c r="U173" s="191">
        <v>0.00499</v>
      </c>
      <c r="V173" s="191">
        <f t="shared" si="11"/>
        <v>0.00499</v>
      </c>
      <c r="W173" s="191">
        <v>0</v>
      </c>
      <c r="X173" s="192">
        <f t="shared" si="12"/>
        <v>0</v>
      </c>
      <c r="AR173" s="193" t="s">
        <v>226</v>
      </c>
      <c r="AT173" s="193" t="s">
        <v>199</v>
      </c>
      <c r="AU173" s="193" t="s">
        <v>92</v>
      </c>
      <c r="AY173" s="15" t="s">
        <v>196</v>
      </c>
      <c r="BE173" s="100">
        <f t="shared" si="13"/>
        <v>0</v>
      </c>
      <c r="BF173" s="100">
        <f t="shared" si="14"/>
        <v>0</v>
      </c>
      <c r="BG173" s="100">
        <f t="shared" si="15"/>
        <v>0</v>
      </c>
      <c r="BH173" s="100">
        <f t="shared" si="16"/>
        <v>0</v>
      </c>
      <c r="BI173" s="100">
        <f t="shared" si="17"/>
        <v>0</v>
      </c>
      <c r="BJ173" s="15" t="s">
        <v>92</v>
      </c>
      <c r="BK173" s="194">
        <f t="shared" si="18"/>
        <v>0</v>
      </c>
      <c r="BL173" s="15" t="s">
        <v>226</v>
      </c>
      <c r="BM173" s="193" t="s">
        <v>1083</v>
      </c>
    </row>
    <row r="174" spans="2:65" s="1" customFormat="1" ht="24" customHeight="1">
      <c r="B174" s="151"/>
      <c r="C174" s="182" t="s">
        <v>262</v>
      </c>
      <c r="D174" s="182" t="s">
        <v>199</v>
      </c>
      <c r="E174" s="183" t="s">
        <v>1084</v>
      </c>
      <c r="F174" s="184" t="s">
        <v>1085</v>
      </c>
      <c r="G174" s="185" t="s">
        <v>248</v>
      </c>
      <c r="H174" s="186">
        <v>1</v>
      </c>
      <c r="I174" s="187"/>
      <c r="J174" s="187"/>
      <c r="K174" s="186">
        <f t="shared" si="6"/>
        <v>0</v>
      </c>
      <c r="L174" s="184" t="s">
        <v>215</v>
      </c>
      <c r="M174" s="32"/>
      <c r="N174" s="188" t="s">
        <v>1</v>
      </c>
      <c r="O174" s="189" t="s">
        <v>44</v>
      </c>
      <c r="P174" s="190">
        <f t="shared" si="7"/>
        <v>0</v>
      </c>
      <c r="Q174" s="190">
        <f t="shared" si="8"/>
        <v>0</v>
      </c>
      <c r="R174" s="190">
        <f t="shared" si="9"/>
        <v>0</v>
      </c>
      <c r="S174" s="54"/>
      <c r="T174" s="191">
        <f t="shared" si="10"/>
        <v>0</v>
      </c>
      <c r="U174" s="191">
        <v>0</v>
      </c>
      <c r="V174" s="191">
        <f t="shared" si="11"/>
        <v>0</v>
      </c>
      <c r="W174" s="191">
        <v>0</v>
      </c>
      <c r="X174" s="192">
        <f t="shared" si="12"/>
        <v>0</v>
      </c>
      <c r="AR174" s="193" t="s">
        <v>226</v>
      </c>
      <c r="AT174" s="193" t="s">
        <v>199</v>
      </c>
      <c r="AU174" s="193" t="s">
        <v>92</v>
      </c>
      <c r="AY174" s="15" t="s">
        <v>196</v>
      </c>
      <c r="BE174" s="100">
        <f t="shared" si="13"/>
        <v>0</v>
      </c>
      <c r="BF174" s="100">
        <f t="shared" si="14"/>
        <v>0</v>
      </c>
      <c r="BG174" s="100">
        <f t="shared" si="15"/>
        <v>0</v>
      </c>
      <c r="BH174" s="100">
        <f t="shared" si="16"/>
        <v>0</v>
      </c>
      <c r="BI174" s="100">
        <f t="shared" si="17"/>
        <v>0</v>
      </c>
      <c r="BJ174" s="15" t="s">
        <v>92</v>
      </c>
      <c r="BK174" s="194">
        <f t="shared" si="18"/>
        <v>0</v>
      </c>
      <c r="BL174" s="15" t="s">
        <v>226</v>
      </c>
      <c r="BM174" s="193" t="s">
        <v>1086</v>
      </c>
    </row>
    <row r="175" spans="2:65" s="1" customFormat="1" ht="24" customHeight="1">
      <c r="B175" s="151"/>
      <c r="C175" s="182" t="s">
        <v>267</v>
      </c>
      <c r="D175" s="182" t="s">
        <v>199</v>
      </c>
      <c r="E175" s="183" t="s">
        <v>1087</v>
      </c>
      <c r="F175" s="184" t="s">
        <v>1088</v>
      </c>
      <c r="G175" s="185" t="s">
        <v>248</v>
      </c>
      <c r="H175" s="186">
        <v>4</v>
      </c>
      <c r="I175" s="187"/>
      <c r="J175" s="187"/>
      <c r="K175" s="186">
        <f t="shared" si="6"/>
        <v>0</v>
      </c>
      <c r="L175" s="184" t="s">
        <v>215</v>
      </c>
      <c r="M175" s="32"/>
      <c r="N175" s="188" t="s">
        <v>1</v>
      </c>
      <c r="O175" s="189" t="s">
        <v>44</v>
      </c>
      <c r="P175" s="190">
        <f t="shared" si="7"/>
        <v>0</v>
      </c>
      <c r="Q175" s="190">
        <f t="shared" si="8"/>
        <v>0</v>
      </c>
      <c r="R175" s="190">
        <f t="shared" si="9"/>
        <v>0</v>
      </c>
      <c r="S175" s="54"/>
      <c r="T175" s="191">
        <f t="shared" si="10"/>
        <v>0</v>
      </c>
      <c r="U175" s="191">
        <v>0</v>
      </c>
      <c r="V175" s="191">
        <f t="shared" si="11"/>
        <v>0</v>
      </c>
      <c r="W175" s="191">
        <v>0</v>
      </c>
      <c r="X175" s="192">
        <f t="shared" si="12"/>
        <v>0</v>
      </c>
      <c r="AR175" s="193" t="s">
        <v>226</v>
      </c>
      <c r="AT175" s="193" t="s">
        <v>199</v>
      </c>
      <c r="AU175" s="193" t="s">
        <v>92</v>
      </c>
      <c r="AY175" s="15" t="s">
        <v>196</v>
      </c>
      <c r="BE175" s="100">
        <f t="shared" si="13"/>
        <v>0</v>
      </c>
      <c r="BF175" s="100">
        <f t="shared" si="14"/>
        <v>0</v>
      </c>
      <c r="BG175" s="100">
        <f t="shared" si="15"/>
        <v>0</v>
      </c>
      <c r="BH175" s="100">
        <f t="shared" si="16"/>
        <v>0</v>
      </c>
      <c r="BI175" s="100">
        <f t="shared" si="17"/>
        <v>0</v>
      </c>
      <c r="BJ175" s="15" t="s">
        <v>92</v>
      </c>
      <c r="BK175" s="194">
        <f t="shared" si="18"/>
        <v>0</v>
      </c>
      <c r="BL175" s="15" t="s">
        <v>226</v>
      </c>
      <c r="BM175" s="193" t="s">
        <v>1089</v>
      </c>
    </row>
    <row r="176" spans="2:65" s="1" customFormat="1" ht="24" customHeight="1">
      <c r="B176" s="151"/>
      <c r="C176" s="182" t="s">
        <v>337</v>
      </c>
      <c r="D176" s="182" t="s">
        <v>199</v>
      </c>
      <c r="E176" s="183" t="s">
        <v>1090</v>
      </c>
      <c r="F176" s="184" t="s">
        <v>1091</v>
      </c>
      <c r="G176" s="185" t="s">
        <v>248</v>
      </c>
      <c r="H176" s="186">
        <v>4</v>
      </c>
      <c r="I176" s="187"/>
      <c r="J176" s="187"/>
      <c r="K176" s="186">
        <f t="shared" si="6"/>
        <v>0</v>
      </c>
      <c r="L176" s="184" t="s">
        <v>215</v>
      </c>
      <c r="M176" s="32"/>
      <c r="N176" s="188" t="s">
        <v>1</v>
      </c>
      <c r="O176" s="189" t="s">
        <v>44</v>
      </c>
      <c r="P176" s="190">
        <f t="shared" si="7"/>
        <v>0</v>
      </c>
      <c r="Q176" s="190">
        <f t="shared" si="8"/>
        <v>0</v>
      </c>
      <c r="R176" s="190">
        <f t="shared" si="9"/>
        <v>0</v>
      </c>
      <c r="S176" s="54"/>
      <c r="T176" s="191">
        <f t="shared" si="10"/>
        <v>0</v>
      </c>
      <c r="U176" s="191">
        <v>0</v>
      </c>
      <c r="V176" s="191">
        <f t="shared" si="11"/>
        <v>0</v>
      </c>
      <c r="W176" s="191">
        <v>0</v>
      </c>
      <c r="X176" s="192">
        <f t="shared" si="12"/>
        <v>0</v>
      </c>
      <c r="AR176" s="193" t="s">
        <v>226</v>
      </c>
      <c r="AT176" s="193" t="s">
        <v>199</v>
      </c>
      <c r="AU176" s="193" t="s">
        <v>92</v>
      </c>
      <c r="AY176" s="15" t="s">
        <v>196</v>
      </c>
      <c r="BE176" s="100">
        <f t="shared" si="13"/>
        <v>0</v>
      </c>
      <c r="BF176" s="100">
        <f t="shared" si="14"/>
        <v>0</v>
      </c>
      <c r="BG176" s="100">
        <f t="shared" si="15"/>
        <v>0</v>
      </c>
      <c r="BH176" s="100">
        <f t="shared" si="16"/>
        <v>0</v>
      </c>
      <c r="BI176" s="100">
        <f t="shared" si="17"/>
        <v>0</v>
      </c>
      <c r="BJ176" s="15" t="s">
        <v>92</v>
      </c>
      <c r="BK176" s="194">
        <f t="shared" si="18"/>
        <v>0</v>
      </c>
      <c r="BL176" s="15" t="s">
        <v>226</v>
      </c>
      <c r="BM176" s="193" t="s">
        <v>1092</v>
      </c>
    </row>
    <row r="177" spans="2:65" s="1" customFormat="1" ht="24" customHeight="1">
      <c r="B177" s="151"/>
      <c r="C177" s="182" t="s">
        <v>226</v>
      </c>
      <c r="D177" s="182" t="s">
        <v>199</v>
      </c>
      <c r="E177" s="183" t="s">
        <v>1093</v>
      </c>
      <c r="F177" s="184" t="s">
        <v>1094</v>
      </c>
      <c r="G177" s="185" t="s">
        <v>248</v>
      </c>
      <c r="H177" s="186">
        <v>4</v>
      </c>
      <c r="I177" s="187"/>
      <c r="J177" s="187"/>
      <c r="K177" s="186">
        <f t="shared" si="6"/>
        <v>0</v>
      </c>
      <c r="L177" s="184" t="s">
        <v>215</v>
      </c>
      <c r="M177" s="32"/>
      <c r="N177" s="188" t="s">
        <v>1</v>
      </c>
      <c r="O177" s="189" t="s">
        <v>44</v>
      </c>
      <c r="P177" s="190">
        <f t="shared" si="7"/>
        <v>0</v>
      </c>
      <c r="Q177" s="190">
        <f t="shared" si="8"/>
        <v>0</v>
      </c>
      <c r="R177" s="190">
        <f t="shared" si="9"/>
        <v>0</v>
      </c>
      <c r="S177" s="54"/>
      <c r="T177" s="191">
        <f t="shared" si="10"/>
        <v>0</v>
      </c>
      <c r="U177" s="191">
        <v>0.00883</v>
      </c>
      <c r="V177" s="191">
        <f t="shared" si="11"/>
        <v>0.03532</v>
      </c>
      <c r="W177" s="191">
        <v>0</v>
      </c>
      <c r="X177" s="192">
        <f t="shared" si="12"/>
        <v>0</v>
      </c>
      <c r="AR177" s="193" t="s">
        <v>226</v>
      </c>
      <c r="AT177" s="193" t="s">
        <v>199</v>
      </c>
      <c r="AU177" s="193" t="s">
        <v>92</v>
      </c>
      <c r="AY177" s="15" t="s">
        <v>196</v>
      </c>
      <c r="BE177" s="100">
        <f t="shared" si="13"/>
        <v>0</v>
      </c>
      <c r="BF177" s="100">
        <f t="shared" si="14"/>
        <v>0</v>
      </c>
      <c r="BG177" s="100">
        <f t="shared" si="15"/>
        <v>0</v>
      </c>
      <c r="BH177" s="100">
        <f t="shared" si="16"/>
        <v>0</v>
      </c>
      <c r="BI177" s="100">
        <f t="shared" si="17"/>
        <v>0</v>
      </c>
      <c r="BJ177" s="15" t="s">
        <v>92</v>
      </c>
      <c r="BK177" s="194">
        <f t="shared" si="18"/>
        <v>0</v>
      </c>
      <c r="BL177" s="15" t="s">
        <v>226</v>
      </c>
      <c r="BM177" s="193" t="s">
        <v>1095</v>
      </c>
    </row>
    <row r="178" spans="2:65" s="1" customFormat="1" ht="24" customHeight="1">
      <c r="B178" s="151"/>
      <c r="C178" s="182" t="s">
        <v>347</v>
      </c>
      <c r="D178" s="182" t="s">
        <v>199</v>
      </c>
      <c r="E178" s="183" t="s">
        <v>1096</v>
      </c>
      <c r="F178" s="184" t="s">
        <v>1097</v>
      </c>
      <c r="G178" s="185" t="s">
        <v>248</v>
      </c>
      <c r="H178" s="186">
        <v>2</v>
      </c>
      <c r="I178" s="187"/>
      <c r="J178" s="187"/>
      <c r="K178" s="186">
        <f t="shared" si="6"/>
        <v>0</v>
      </c>
      <c r="L178" s="184" t="s">
        <v>215</v>
      </c>
      <c r="M178" s="32"/>
      <c r="N178" s="188" t="s">
        <v>1</v>
      </c>
      <c r="O178" s="189" t="s">
        <v>44</v>
      </c>
      <c r="P178" s="190">
        <f t="shared" si="7"/>
        <v>0</v>
      </c>
      <c r="Q178" s="190">
        <f t="shared" si="8"/>
        <v>0</v>
      </c>
      <c r="R178" s="190">
        <f t="shared" si="9"/>
        <v>0</v>
      </c>
      <c r="S178" s="54"/>
      <c r="T178" s="191">
        <f t="shared" si="10"/>
        <v>0</v>
      </c>
      <c r="U178" s="191">
        <v>7E-05</v>
      </c>
      <c r="V178" s="191">
        <f t="shared" si="11"/>
        <v>0.00014</v>
      </c>
      <c r="W178" s="191">
        <v>0.024</v>
      </c>
      <c r="X178" s="192">
        <f t="shared" si="12"/>
        <v>0.048</v>
      </c>
      <c r="AR178" s="193" t="s">
        <v>226</v>
      </c>
      <c r="AT178" s="193" t="s">
        <v>199</v>
      </c>
      <c r="AU178" s="193" t="s">
        <v>92</v>
      </c>
      <c r="AY178" s="15" t="s">
        <v>196</v>
      </c>
      <c r="BE178" s="100">
        <f t="shared" si="13"/>
        <v>0</v>
      </c>
      <c r="BF178" s="100">
        <f t="shared" si="14"/>
        <v>0</v>
      </c>
      <c r="BG178" s="100">
        <f t="shared" si="15"/>
        <v>0</v>
      </c>
      <c r="BH178" s="100">
        <f t="shared" si="16"/>
        <v>0</v>
      </c>
      <c r="BI178" s="100">
        <f t="shared" si="17"/>
        <v>0</v>
      </c>
      <c r="BJ178" s="15" t="s">
        <v>92</v>
      </c>
      <c r="BK178" s="194">
        <f t="shared" si="18"/>
        <v>0</v>
      </c>
      <c r="BL178" s="15" t="s">
        <v>226</v>
      </c>
      <c r="BM178" s="193" t="s">
        <v>1098</v>
      </c>
    </row>
    <row r="179" spans="2:65" s="1" customFormat="1" ht="24" customHeight="1">
      <c r="B179" s="151"/>
      <c r="C179" s="182" t="s">
        <v>355</v>
      </c>
      <c r="D179" s="182" t="s">
        <v>199</v>
      </c>
      <c r="E179" s="183" t="s">
        <v>650</v>
      </c>
      <c r="F179" s="184" t="s">
        <v>651</v>
      </c>
      <c r="G179" s="185" t="s">
        <v>202</v>
      </c>
      <c r="H179" s="186">
        <v>0.348</v>
      </c>
      <c r="I179" s="187"/>
      <c r="J179" s="187"/>
      <c r="K179" s="186">
        <f t="shared" si="6"/>
        <v>0</v>
      </c>
      <c r="L179" s="184" t="s">
        <v>215</v>
      </c>
      <c r="M179" s="32"/>
      <c r="N179" s="188" t="s">
        <v>1</v>
      </c>
      <c r="O179" s="189" t="s">
        <v>44</v>
      </c>
      <c r="P179" s="190">
        <f t="shared" si="7"/>
        <v>0</v>
      </c>
      <c r="Q179" s="190">
        <f t="shared" si="8"/>
        <v>0</v>
      </c>
      <c r="R179" s="190">
        <f t="shared" si="9"/>
        <v>0</v>
      </c>
      <c r="S179" s="54"/>
      <c r="T179" s="191">
        <f t="shared" si="10"/>
        <v>0</v>
      </c>
      <c r="U179" s="191">
        <v>0</v>
      </c>
      <c r="V179" s="191">
        <f t="shared" si="11"/>
        <v>0</v>
      </c>
      <c r="W179" s="191">
        <v>0</v>
      </c>
      <c r="X179" s="192">
        <f t="shared" si="12"/>
        <v>0</v>
      </c>
      <c r="AR179" s="193" t="s">
        <v>226</v>
      </c>
      <c r="AT179" s="193" t="s">
        <v>199</v>
      </c>
      <c r="AU179" s="193" t="s">
        <v>92</v>
      </c>
      <c r="AY179" s="15" t="s">
        <v>196</v>
      </c>
      <c r="BE179" s="100">
        <f t="shared" si="13"/>
        <v>0</v>
      </c>
      <c r="BF179" s="100">
        <f t="shared" si="14"/>
        <v>0</v>
      </c>
      <c r="BG179" s="100">
        <f t="shared" si="15"/>
        <v>0</v>
      </c>
      <c r="BH179" s="100">
        <f t="shared" si="16"/>
        <v>0</v>
      </c>
      <c r="BI179" s="100">
        <f t="shared" si="17"/>
        <v>0</v>
      </c>
      <c r="BJ179" s="15" t="s">
        <v>92</v>
      </c>
      <c r="BK179" s="194">
        <f t="shared" si="18"/>
        <v>0</v>
      </c>
      <c r="BL179" s="15" t="s">
        <v>226</v>
      </c>
      <c r="BM179" s="193" t="s">
        <v>1099</v>
      </c>
    </row>
    <row r="180" spans="2:63" s="11" customFormat="1" ht="22.5" customHeight="1">
      <c r="B180" s="168"/>
      <c r="D180" s="169" t="s">
        <v>79</v>
      </c>
      <c r="E180" s="180" t="s">
        <v>220</v>
      </c>
      <c r="F180" s="180" t="s">
        <v>221</v>
      </c>
      <c r="I180" s="171"/>
      <c r="J180" s="171"/>
      <c r="K180" s="181">
        <f>BK180</f>
        <v>0</v>
      </c>
      <c r="M180" s="168"/>
      <c r="N180" s="173"/>
      <c r="O180" s="174"/>
      <c r="P180" s="174"/>
      <c r="Q180" s="175">
        <f>SUM(Q181:Q184)</f>
        <v>0</v>
      </c>
      <c r="R180" s="175">
        <f>SUM(R181:R184)</f>
        <v>0</v>
      </c>
      <c r="S180" s="174"/>
      <c r="T180" s="176">
        <f>SUM(T181:T184)</f>
        <v>0</v>
      </c>
      <c r="U180" s="174"/>
      <c r="V180" s="176">
        <f>SUM(V181:V184)</f>
        <v>0.0191</v>
      </c>
      <c r="W180" s="174"/>
      <c r="X180" s="177">
        <f>SUM(X181:X184)</f>
        <v>2.1740000000000004</v>
      </c>
      <c r="AR180" s="169" t="s">
        <v>92</v>
      </c>
      <c r="AT180" s="178" t="s">
        <v>79</v>
      </c>
      <c r="AU180" s="178" t="s">
        <v>87</v>
      </c>
      <c r="AY180" s="169" t="s">
        <v>196</v>
      </c>
      <c r="BK180" s="179">
        <f>SUM(BK181:BK184)</f>
        <v>0</v>
      </c>
    </row>
    <row r="181" spans="2:65" s="1" customFormat="1" ht="24" customHeight="1">
      <c r="B181" s="151"/>
      <c r="C181" s="182" t="s">
        <v>359</v>
      </c>
      <c r="D181" s="182" t="s">
        <v>199</v>
      </c>
      <c r="E181" s="183" t="s">
        <v>237</v>
      </c>
      <c r="F181" s="184" t="s">
        <v>238</v>
      </c>
      <c r="G181" s="185" t="s">
        <v>225</v>
      </c>
      <c r="H181" s="186">
        <v>150</v>
      </c>
      <c r="I181" s="187"/>
      <c r="J181" s="187"/>
      <c r="K181" s="186">
        <f>ROUND(P181*H181,3)</f>
        <v>0</v>
      </c>
      <c r="L181" s="184" t="s">
        <v>215</v>
      </c>
      <c r="M181" s="32"/>
      <c r="N181" s="188" t="s">
        <v>1</v>
      </c>
      <c r="O181" s="189" t="s">
        <v>44</v>
      </c>
      <c r="P181" s="190">
        <f>I181+J181</f>
        <v>0</v>
      </c>
      <c r="Q181" s="190">
        <f>ROUND(I181*H181,3)</f>
        <v>0</v>
      </c>
      <c r="R181" s="190">
        <f>ROUND(J181*H181,3)</f>
        <v>0</v>
      </c>
      <c r="S181" s="54"/>
      <c r="T181" s="191">
        <f>S181*H181</f>
        <v>0</v>
      </c>
      <c r="U181" s="191">
        <v>9E-05</v>
      </c>
      <c r="V181" s="191">
        <f>U181*H181</f>
        <v>0.013500000000000002</v>
      </c>
      <c r="W181" s="191">
        <v>0.00858</v>
      </c>
      <c r="X181" s="192">
        <f>W181*H181</f>
        <v>1.2870000000000001</v>
      </c>
      <c r="AR181" s="193" t="s">
        <v>226</v>
      </c>
      <c r="AT181" s="193" t="s">
        <v>199</v>
      </c>
      <c r="AU181" s="193" t="s">
        <v>92</v>
      </c>
      <c r="AY181" s="15" t="s">
        <v>196</v>
      </c>
      <c r="BE181" s="100">
        <f>IF(O181="základná",K181,0)</f>
        <v>0</v>
      </c>
      <c r="BF181" s="100">
        <f>IF(O181="znížená",K181,0)</f>
        <v>0</v>
      </c>
      <c r="BG181" s="100">
        <f>IF(O181="zákl. prenesená",K181,0)</f>
        <v>0</v>
      </c>
      <c r="BH181" s="100">
        <f>IF(O181="zníž. prenesená",K181,0)</f>
        <v>0</v>
      </c>
      <c r="BI181" s="100">
        <f>IF(O181="nulová",K181,0)</f>
        <v>0</v>
      </c>
      <c r="BJ181" s="15" t="s">
        <v>92</v>
      </c>
      <c r="BK181" s="194">
        <f>ROUND(P181*H181,3)</f>
        <v>0</v>
      </c>
      <c r="BL181" s="15" t="s">
        <v>226</v>
      </c>
      <c r="BM181" s="193" t="s">
        <v>1100</v>
      </c>
    </row>
    <row r="182" spans="2:65" s="1" customFormat="1" ht="24" customHeight="1">
      <c r="B182" s="151"/>
      <c r="C182" s="182" t="s">
        <v>8</v>
      </c>
      <c r="D182" s="182" t="s">
        <v>199</v>
      </c>
      <c r="E182" s="183" t="s">
        <v>657</v>
      </c>
      <c r="F182" s="184" t="s">
        <v>658</v>
      </c>
      <c r="G182" s="185" t="s">
        <v>225</v>
      </c>
      <c r="H182" s="186">
        <v>30</v>
      </c>
      <c r="I182" s="187"/>
      <c r="J182" s="187"/>
      <c r="K182" s="186">
        <f>ROUND(P182*H182,3)</f>
        <v>0</v>
      </c>
      <c r="L182" s="184" t="s">
        <v>215</v>
      </c>
      <c r="M182" s="32"/>
      <c r="N182" s="188" t="s">
        <v>1</v>
      </c>
      <c r="O182" s="189" t="s">
        <v>44</v>
      </c>
      <c r="P182" s="190">
        <f>I182+J182</f>
        <v>0</v>
      </c>
      <c r="Q182" s="190">
        <f>ROUND(I182*H182,3)</f>
        <v>0</v>
      </c>
      <c r="R182" s="190">
        <f>ROUND(J182*H182,3)</f>
        <v>0</v>
      </c>
      <c r="S182" s="54"/>
      <c r="T182" s="191">
        <f>S182*H182</f>
        <v>0</v>
      </c>
      <c r="U182" s="191">
        <v>0.0001</v>
      </c>
      <c r="V182" s="191">
        <f>U182*H182</f>
        <v>0.003</v>
      </c>
      <c r="W182" s="191">
        <v>0.01384</v>
      </c>
      <c r="X182" s="192">
        <f>W182*H182</f>
        <v>0.4152</v>
      </c>
      <c r="AR182" s="193" t="s">
        <v>226</v>
      </c>
      <c r="AT182" s="193" t="s">
        <v>199</v>
      </c>
      <c r="AU182" s="193" t="s">
        <v>92</v>
      </c>
      <c r="AY182" s="15" t="s">
        <v>196</v>
      </c>
      <c r="BE182" s="100">
        <f>IF(O182="základná",K182,0)</f>
        <v>0</v>
      </c>
      <c r="BF182" s="100">
        <f>IF(O182="znížená",K182,0)</f>
        <v>0</v>
      </c>
      <c r="BG182" s="100">
        <f>IF(O182="zákl. prenesená",K182,0)</f>
        <v>0</v>
      </c>
      <c r="BH182" s="100">
        <f>IF(O182="zníž. prenesená",K182,0)</f>
        <v>0</v>
      </c>
      <c r="BI182" s="100">
        <f>IF(O182="nulová",K182,0)</f>
        <v>0</v>
      </c>
      <c r="BJ182" s="15" t="s">
        <v>92</v>
      </c>
      <c r="BK182" s="194">
        <f>ROUND(P182*H182,3)</f>
        <v>0</v>
      </c>
      <c r="BL182" s="15" t="s">
        <v>226</v>
      </c>
      <c r="BM182" s="193" t="s">
        <v>1101</v>
      </c>
    </row>
    <row r="183" spans="2:65" s="1" customFormat="1" ht="24" customHeight="1">
      <c r="B183" s="151"/>
      <c r="C183" s="182" t="s">
        <v>366</v>
      </c>
      <c r="D183" s="182" t="s">
        <v>199</v>
      </c>
      <c r="E183" s="183" t="s">
        <v>660</v>
      </c>
      <c r="F183" s="184" t="s">
        <v>661</v>
      </c>
      <c r="G183" s="185" t="s">
        <v>225</v>
      </c>
      <c r="H183" s="186">
        <v>20</v>
      </c>
      <c r="I183" s="187"/>
      <c r="J183" s="187"/>
      <c r="K183" s="186">
        <f>ROUND(P183*H183,3)</f>
        <v>0</v>
      </c>
      <c r="L183" s="184" t="s">
        <v>215</v>
      </c>
      <c r="M183" s="32"/>
      <c r="N183" s="188" t="s">
        <v>1</v>
      </c>
      <c r="O183" s="189" t="s">
        <v>44</v>
      </c>
      <c r="P183" s="190">
        <f>I183+J183</f>
        <v>0</v>
      </c>
      <c r="Q183" s="190">
        <f>ROUND(I183*H183,3)</f>
        <v>0</v>
      </c>
      <c r="R183" s="190">
        <f>ROUND(J183*H183,3)</f>
        <v>0</v>
      </c>
      <c r="S183" s="54"/>
      <c r="T183" s="191">
        <f>S183*H183</f>
        <v>0</v>
      </c>
      <c r="U183" s="191">
        <v>0.00013</v>
      </c>
      <c r="V183" s="191">
        <f>U183*H183</f>
        <v>0.0026</v>
      </c>
      <c r="W183" s="191">
        <v>0.02359</v>
      </c>
      <c r="X183" s="192">
        <f>W183*H183</f>
        <v>0.4718</v>
      </c>
      <c r="AR183" s="193" t="s">
        <v>226</v>
      </c>
      <c r="AT183" s="193" t="s">
        <v>199</v>
      </c>
      <c r="AU183" s="193" t="s">
        <v>92</v>
      </c>
      <c r="AY183" s="15" t="s">
        <v>196</v>
      </c>
      <c r="BE183" s="100">
        <f>IF(O183="základná",K183,0)</f>
        <v>0</v>
      </c>
      <c r="BF183" s="100">
        <f>IF(O183="znížená",K183,0)</f>
        <v>0</v>
      </c>
      <c r="BG183" s="100">
        <f>IF(O183="zákl. prenesená",K183,0)</f>
        <v>0</v>
      </c>
      <c r="BH183" s="100">
        <f>IF(O183="zníž. prenesená",K183,0)</f>
        <v>0</v>
      </c>
      <c r="BI183" s="100">
        <f>IF(O183="nulová",K183,0)</f>
        <v>0</v>
      </c>
      <c r="BJ183" s="15" t="s">
        <v>92</v>
      </c>
      <c r="BK183" s="194">
        <f>ROUND(P183*H183,3)</f>
        <v>0</v>
      </c>
      <c r="BL183" s="15" t="s">
        <v>226</v>
      </c>
      <c r="BM183" s="193" t="s">
        <v>1102</v>
      </c>
    </row>
    <row r="184" spans="2:65" s="1" customFormat="1" ht="24" customHeight="1">
      <c r="B184" s="151"/>
      <c r="C184" s="182" t="s">
        <v>370</v>
      </c>
      <c r="D184" s="182" t="s">
        <v>199</v>
      </c>
      <c r="E184" s="183" t="s">
        <v>240</v>
      </c>
      <c r="F184" s="184" t="s">
        <v>241</v>
      </c>
      <c r="G184" s="185" t="s">
        <v>202</v>
      </c>
      <c r="H184" s="186">
        <v>2.174</v>
      </c>
      <c r="I184" s="187"/>
      <c r="J184" s="187"/>
      <c r="K184" s="186">
        <f>ROUND(P184*H184,3)</f>
        <v>0</v>
      </c>
      <c r="L184" s="184" t="s">
        <v>215</v>
      </c>
      <c r="M184" s="32"/>
      <c r="N184" s="204" t="s">
        <v>1</v>
      </c>
      <c r="O184" s="205" t="s">
        <v>44</v>
      </c>
      <c r="P184" s="206">
        <f>I184+J184</f>
        <v>0</v>
      </c>
      <c r="Q184" s="206">
        <f>ROUND(I184*H184,3)</f>
        <v>0</v>
      </c>
      <c r="R184" s="206">
        <f>ROUND(J184*H184,3)</f>
        <v>0</v>
      </c>
      <c r="S184" s="207"/>
      <c r="T184" s="208">
        <f>S184*H184</f>
        <v>0</v>
      </c>
      <c r="U184" s="208">
        <v>0</v>
      </c>
      <c r="V184" s="208">
        <f>U184*H184</f>
        <v>0</v>
      </c>
      <c r="W184" s="208">
        <v>0</v>
      </c>
      <c r="X184" s="209">
        <f>W184*H184</f>
        <v>0</v>
      </c>
      <c r="AR184" s="193" t="s">
        <v>226</v>
      </c>
      <c r="AT184" s="193" t="s">
        <v>199</v>
      </c>
      <c r="AU184" s="193" t="s">
        <v>92</v>
      </c>
      <c r="AY184" s="15" t="s">
        <v>196</v>
      </c>
      <c r="BE184" s="100">
        <f>IF(O184="základná",K184,0)</f>
        <v>0</v>
      </c>
      <c r="BF184" s="100">
        <f>IF(O184="znížená",K184,0)</f>
        <v>0</v>
      </c>
      <c r="BG184" s="100">
        <f>IF(O184="zákl. prenesená",K184,0)</f>
        <v>0</v>
      </c>
      <c r="BH184" s="100">
        <f>IF(O184="zníž. prenesená",K184,0)</f>
        <v>0</v>
      </c>
      <c r="BI184" s="100">
        <f>IF(O184="nulová",K184,0)</f>
        <v>0</v>
      </c>
      <c r="BJ184" s="15" t="s">
        <v>92</v>
      </c>
      <c r="BK184" s="194">
        <f>ROUND(P184*H184,3)</f>
        <v>0</v>
      </c>
      <c r="BL184" s="15" t="s">
        <v>226</v>
      </c>
      <c r="BM184" s="193" t="s">
        <v>1103</v>
      </c>
    </row>
    <row r="185" spans="2:13" s="1" customFormat="1" ht="6.75" customHeight="1">
      <c r="B185" s="44"/>
      <c r="C185" s="45"/>
      <c r="D185" s="45"/>
      <c r="E185" s="45"/>
      <c r="F185" s="45"/>
      <c r="G185" s="45"/>
      <c r="H185" s="45"/>
      <c r="I185" s="131"/>
      <c r="J185" s="131"/>
      <c r="K185" s="45"/>
      <c r="L185" s="45"/>
      <c r="M185" s="32"/>
    </row>
  </sheetData>
  <sheetProtection/>
  <autoFilter ref="C140:L184"/>
  <mergeCells count="20">
    <mergeCell ref="M2:Z2"/>
    <mergeCell ref="E133:H133"/>
    <mergeCell ref="E7:H7"/>
    <mergeCell ref="E11:H11"/>
    <mergeCell ref="E9:H9"/>
    <mergeCell ref="E13:H13"/>
    <mergeCell ref="E22:H22"/>
    <mergeCell ref="E31:H31"/>
    <mergeCell ref="E131:H131"/>
    <mergeCell ref="E85:H85"/>
    <mergeCell ref="D114:F114"/>
    <mergeCell ref="D115:F115"/>
    <mergeCell ref="E127:H127"/>
    <mergeCell ref="E129:H129"/>
    <mergeCell ref="E89:H89"/>
    <mergeCell ref="E87:H87"/>
    <mergeCell ref="E91:H91"/>
    <mergeCell ref="D111:F111"/>
    <mergeCell ref="D112:F112"/>
    <mergeCell ref="D113:F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1"/>
  <sheetViews>
    <sheetView showGridLines="0" zoomScalePageLayoutView="0" workbookViewId="0" topLeftCell="A220">
      <selection activeCell="AA230" sqref="AA23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10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75" customHeight="1">
      <c r="M2" s="250" t="s">
        <v>6</v>
      </c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T2" s="15" t="s">
        <v>124</v>
      </c>
    </row>
    <row r="3" spans="2:46" ht="6.75" customHeight="1">
      <c r="B3" s="16"/>
      <c r="C3" s="17"/>
      <c r="D3" s="17"/>
      <c r="E3" s="17"/>
      <c r="F3" s="17"/>
      <c r="G3" s="17"/>
      <c r="H3" s="17"/>
      <c r="I3" s="107"/>
      <c r="J3" s="107"/>
      <c r="K3" s="17"/>
      <c r="L3" s="17"/>
      <c r="M3" s="18"/>
      <c r="AT3" s="15" t="s">
        <v>80</v>
      </c>
    </row>
    <row r="4" spans="2:46" ht="24.75" customHeight="1">
      <c r="B4" s="18"/>
      <c r="D4" s="19" t="s">
        <v>148</v>
      </c>
      <c r="M4" s="18"/>
      <c r="N4" s="108" t="s">
        <v>10</v>
      </c>
      <c r="AT4" s="15" t="s">
        <v>3</v>
      </c>
    </row>
    <row r="5" spans="2:13" ht="6.75" customHeight="1">
      <c r="B5" s="18"/>
      <c r="M5" s="18"/>
    </row>
    <row r="6" spans="2:13" ht="12" customHeight="1">
      <c r="B6" s="18"/>
      <c r="D6" s="25" t="s">
        <v>15</v>
      </c>
      <c r="M6" s="18"/>
    </row>
    <row r="7" spans="2:13" ht="16.5" customHeight="1">
      <c r="B7" s="18"/>
      <c r="E7" s="278" t="str">
        <f>'Rekapitulácia stavby'!K6</f>
        <v>Obchodná akadémia R. Sobota – rekonštrukcia vykurovacieho systému</v>
      </c>
      <c r="F7" s="279"/>
      <c r="G7" s="279"/>
      <c r="H7" s="279"/>
      <c r="M7" s="18"/>
    </row>
    <row r="8" spans="2:13" ht="12.75">
      <c r="B8" s="18"/>
      <c r="D8" s="25" t="s">
        <v>149</v>
      </c>
      <c r="M8" s="18"/>
    </row>
    <row r="9" spans="2:13" ht="16.5" customHeight="1">
      <c r="B9" s="18"/>
      <c r="E9" s="278" t="s">
        <v>1047</v>
      </c>
      <c r="F9" s="243"/>
      <c r="G9" s="243"/>
      <c r="H9" s="243"/>
      <c r="M9" s="18"/>
    </row>
    <row r="10" spans="2:13" ht="12" customHeight="1">
      <c r="B10" s="18"/>
      <c r="D10" s="25" t="s">
        <v>151</v>
      </c>
      <c r="M10" s="18"/>
    </row>
    <row r="11" spans="2:13" s="1" customFormat="1" ht="16.5" customHeight="1">
      <c r="B11" s="32"/>
      <c r="E11" s="280" t="s">
        <v>1048</v>
      </c>
      <c r="F11" s="281"/>
      <c r="G11" s="281"/>
      <c r="H11" s="281"/>
      <c r="I11" s="110"/>
      <c r="J11" s="110"/>
      <c r="M11" s="32"/>
    </row>
    <row r="12" spans="2:13" s="1" customFormat="1" ht="12" customHeight="1">
      <c r="B12" s="32"/>
      <c r="D12" s="25" t="s">
        <v>153</v>
      </c>
      <c r="I12" s="110"/>
      <c r="J12" s="110"/>
      <c r="M12" s="32"/>
    </row>
    <row r="13" spans="2:13" s="1" customFormat="1" ht="36.75" customHeight="1">
      <c r="B13" s="32"/>
      <c r="E13" s="239" t="s">
        <v>1104</v>
      </c>
      <c r="F13" s="281"/>
      <c r="G13" s="281"/>
      <c r="H13" s="281"/>
      <c r="I13" s="110"/>
      <c r="J13" s="110"/>
      <c r="M13" s="32"/>
    </row>
    <row r="14" spans="2:13" s="1" customFormat="1" ht="11.25">
      <c r="B14" s="32"/>
      <c r="I14" s="110"/>
      <c r="J14" s="110"/>
      <c r="M14" s="32"/>
    </row>
    <row r="15" spans="2:13" s="1" customFormat="1" ht="12" customHeight="1">
      <c r="B15" s="32"/>
      <c r="D15" s="25" t="s">
        <v>17</v>
      </c>
      <c r="F15" s="23" t="s">
        <v>1</v>
      </c>
      <c r="I15" s="111" t="s">
        <v>18</v>
      </c>
      <c r="J15" s="112" t="s">
        <v>1</v>
      </c>
      <c r="M15" s="32"/>
    </row>
    <row r="16" spans="2:13" s="1" customFormat="1" ht="12" customHeight="1">
      <c r="B16" s="32"/>
      <c r="D16" s="25" t="s">
        <v>19</v>
      </c>
      <c r="F16" s="23" t="s">
        <v>20</v>
      </c>
      <c r="I16" s="111" t="s">
        <v>21</v>
      </c>
      <c r="J16" s="113" t="str">
        <f>'Rekapitulácia stavby'!AN8</f>
        <v>29. 11. 2018</v>
      </c>
      <c r="M16" s="32"/>
    </row>
    <row r="17" spans="2:13" s="1" customFormat="1" ht="10.5" customHeight="1">
      <c r="B17" s="32"/>
      <c r="I17" s="110"/>
      <c r="J17" s="110"/>
      <c r="M17" s="32"/>
    </row>
    <row r="18" spans="2:13" s="1" customFormat="1" ht="12" customHeight="1">
      <c r="B18" s="32"/>
      <c r="D18" s="25" t="s">
        <v>23</v>
      </c>
      <c r="I18" s="111" t="s">
        <v>24</v>
      </c>
      <c r="J18" s="112">
        <f>IF('Rekapitulácia stavby'!AN10="","",'Rekapitulácia stavby'!AN10)</f>
      </c>
      <c r="M18" s="32"/>
    </row>
    <row r="19" spans="2:13" s="1" customFormat="1" ht="18" customHeight="1">
      <c r="B19" s="32"/>
      <c r="E19" s="23" t="str">
        <f>IF('Rekapitulácia stavby'!E11="","",'Rekapitulácia stavby'!E11)</f>
        <v> </v>
      </c>
      <c r="I19" s="111" t="s">
        <v>26</v>
      </c>
      <c r="J19" s="112">
        <f>IF('Rekapitulácia stavby'!AN11="","",'Rekapitulácia stavby'!AN11)</f>
      </c>
      <c r="M19" s="32"/>
    </row>
    <row r="20" spans="2:13" s="1" customFormat="1" ht="6.75" customHeight="1">
      <c r="B20" s="32"/>
      <c r="I20" s="110"/>
      <c r="J20" s="110"/>
      <c r="M20" s="32"/>
    </row>
    <row r="21" spans="2:13" s="1" customFormat="1" ht="12" customHeight="1">
      <c r="B21" s="32"/>
      <c r="D21" s="25" t="s">
        <v>27</v>
      </c>
      <c r="I21" s="111" t="s">
        <v>24</v>
      </c>
      <c r="J21" s="26" t="str">
        <f>'Rekapitulácia stavby'!AN13</f>
        <v>Vyplň údaj</v>
      </c>
      <c r="M21" s="32"/>
    </row>
    <row r="22" spans="2:13" s="1" customFormat="1" ht="18" customHeight="1">
      <c r="B22" s="32"/>
      <c r="E22" s="282" t="str">
        <f>'Rekapitulácia stavby'!E14</f>
        <v>Vyplň údaj</v>
      </c>
      <c r="F22" s="251"/>
      <c r="G22" s="251"/>
      <c r="H22" s="251"/>
      <c r="I22" s="111" t="s">
        <v>26</v>
      </c>
      <c r="J22" s="26" t="str">
        <f>'Rekapitulácia stavby'!AN14</f>
        <v>Vyplň údaj</v>
      </c>
      <c r="M22" s="32"/>
    </row>
    <row r="23" spans="2:13" s="1" customFormat="1" ht="6.75" customHeight="1">
      <c r="B23" s="32"/>
      <c r="I23" s="110"/>
      <c r="J23" s="110"/>
      <c r="M23" s="32"/>
    </row>
    <row r="24" spans="2:13" s="1" customFormat="1" ht="12" customHeight="1">
      <c r="B24" s="32"/>
      <c r="D24" s="25" t="s">
        <v>29</v>
      </c>
      <c r="I24" s="111" t="s">
        <v>24</v>
      </c>
      <c r="J24" s="112" t="s">
        <v>1</v>
      </c>
      <c r="M24" s="32"/>
    </row>
    <row r="25" spans="2:13" s="1" customFormat="1" ht="18" customHeight="1">
      <c r="B25" s="32"/>
      <c r="E25" s="23" t="s">
        <v>30</v>
      </c>
      <c r="I25" s="111" t="s">
        <v>26</v>
      </c>
      <c r="J25" s="112" t="s">
        <v>1</v>
      </c>
      <c r="M25" s="32"/>
    </row>
    <row r="26" spans="2:13" s="1" customFormat="1" ht="6.75" customHeight="1">
      <c r="B26" s="32"/>
      <c r="I26" s="110"/>
      <c r="J26" s="110"/>
      <c r="M26" s="32"/>
    </row>
    <row r="27" spans="2:13" s="1" customFormat="1" ht="12" customHeight="1">
      <c r="B27" s="32"/>
      <c r="D27" s="25" t="s">
        <v>32</v>
      </c>
      <c r="I27" s="111" t="s">
        <v>24</v>
      </c>
      <c r="J27" s="112">
        <f>IF('Rekapitulácia stavby'!AN19="","",'Rekapitulácia stavby'!AN19)</f>
      </c>
      <c r="M27" s="32"/>
    </row>
    <row r="28" spans="2:13" s="1" customFormat="1" ht="18" customHeight="1">
      <c r="B28" s="32"/>
      <c r="E28" s="23" t="str">
        <f>IF('Rekapitulácia stavby'!E20="","",'Rekapitulácia stavby'!E20)</f>
        <v> </v>
      </c>
      <c r="I28" s="111" t="s">
        <v>26</v>
      </c>
      <c r="J28" s="112">
        <f>IF('Rekapitulácia stavby'!AN20="","",'Rekapitulácia stavby'!AN20)</f>
      </c>
      <c r="M28" s="32"/>
    </row>
    <row r="29" spans="2:13" s="1" customFormat="1" ht="6.75" customHeight="1">
      <c r="B29" s="32"/>
      <c r="I29" s="110"/>
      <c r="J29" s="110"/>
      <c r="M29" s="32"/>
    </row>
    <row r="30" spans="2:13" s="1" customFormat="1" ht="12" customHeight="1">
      <c r="B30" s="32"/>
      <c r="D30" s="25" t="s">
        <v>33</v>
      </c>
      <c r="I30" s="110"/>
      <c r="J30" s="110"/>
      <c r="M30" s="32"/>
    </row>
    <row r="31" spans="2:13" s="7" customFormat="1" ht="16.5" customHeight="1">
      <c r="B31" s="114"/>
      <c r="E31" s="255" t="s">
        <v>1</v>
      </c>
      <c r="F31" s="255"/>
      <c r="G31" s="255"/>
      <c r="H31" s="255"/>
      <c r="I31" s="115"/>
      <c r="J31" s="115"/>
      <c r="M31" s="114"/>
    </row>
    <row r="32" spans="2:13" s="1" customFormat="1" ht="6.75" customHeight="1">
      <c r="B32" s="32"/>
      <c r="I32" s="110"/>
      <c r="J32" s="110"/>
      <c r="M32" s="32"/>
    </row>
    <row r="33" spans="2:13" s="1" customFormat="1" ht="6.75" customHeight="1">
      <c r="B33" s="32"/>
      <c r="D33" s="52"/>
      <c r="E33" s="52"/>
      <c r="F33" s="52"/>
      <c r="G33" s="52"/>
      <c r="H33" s="52"/>
      <c r="I33" s="116"/>
      <c r="J33" s="116"/>
      <c r="K33" s="52"/>
      <c r="L33" s="52"/>
      <c r="M33" s="32"/>
    </row>
    <row r="34" spans="2:13" s="1" customFormat="1" ht="14.25" customHeight="1">
      <c r="B34" s="32"/>
      <c r="D34" s="23" t="s">
        <v>155</v>
      </c>
      <c r="I34" s="110"/>
      <c r="J34" s="110"/>
      <c r="K34" s="30">
        <f>K100</f>
        <v>0</v>
      </c>
      <c r="M34" s="32"/>
    </row>
    <row r="35" spans="2:13" s="1" customFormat="1" ht="12.75">
      <c r="B35" s="32"/>
      <c r="E35" s="25" t="s">
        <v>35</v>
      </c>
      <c r="I35" s="110"/>
      <c r="J35" s="110"/>
      <c r="K35" s="117">
        <f>I100</f>
        <v>0</v>
      </c>
      <c r="M35" s="32"/>
    </row>
    <row r="36" spans="2:13" s="1" customFormat="1" ht="12.75">
      <c r="B36" s="32"/>
      <c r="E36" s="25" t="s">
        <v>36</v>
      </c>
      <c r="I36" s="110"/>
      <c r="J36" s="110"/>
      <c r="K36" s="117">
        <f>J100</f>
        <v>0</v>
      </c>
      <c r="M36" s="32"/>
    </row>
    <row r="37" spans="2:13" s="1" customFormat="1" ht="14.25" customHeight="1">
      <c r="B37" s="32"/>
      <c r="D37" s="29" t="s">
        <v>142</v>
      </c>
      <c r="I37" s="110"/>
      <c r="J37" s="110"/>
      <c r="K37" s="30">
        <f>K112</f>
        <v>0</v>
      </c>
      <c r="M37" s="32"/>
    </row>
    <row r="38" spans="2:13" s="1" customFormat="1" ht="24.75" customHeight="1">
      <c r="B38" s="32"/>
      <c r="D38" s="118" t="s">
        <v>38</v>
      </c>
      <c r="I38" s="110"/>
      <c r="J38" s="110"/>
      <c r="K38" s="65">
        <f>ROUND(K34+K37,2)</f>
        <v>0</v>
      </c>
      <c r="M38" s="32"/>
    </row>
    <row r="39" spans="2:13" s="1" customFormat="1" ht="6.75" customHeight="1">
      <c r="B39" s="32"/>
      <c r="D39" s="52"/>
      <c r="E39" s="52"/>
      <c r="F39" s="52"/>
      <c r="G39" s="52"/>
      <c r="H39" s="52"/>
      <c r="I39" s="116"/>
      <c r="J39" s="116"/>
      <c r="K39" s="52"/>
      <c r="L39" s="52"/>
      <c r="M39" s="32"/>
    </row>
    <row r="40" spans="2:13" s="1" customFormat="1" ht="14.25" customHeight="1">
      <c r="B40" s="32"/>
      <c r="F40" s="35" t="s">
        <v>40</v>
      </c>
      <c r="I40" s="119" t="s">
        <v>39</v>
      </c>
      <c r="J40" s="110"/>
      <c r="K40" s="35" t="s">
        <v>41</v>
      </c>
      <c r="M40" s="32"/>
    </row>
    <row r="41" spans="2:13" s="1" customFormat="1" ht="14.25" customHeight="1">
      <c r="B41" s="32"/>
      <c r="D41" s="109" t="s">
        <v>42</v>
      </c>
      <c r="E41" s="25" t="s">
        <v>43</v>
      </c>
      <c r="F41" s="117">
        <f>ROUND((SUM(BE112:BE119)+SUM(BE143:BE230)),2)</f>
        <v>0</v>
      </c>
      <c r="I41" s="120">
        <v>0.2</v>
      </c>
      <c r="J41" s="110"/>
      <c r="K41" s="117">
        <f>ROUND(((SUM(BE112:BE119)+SUM(BE143:BE230))*I41),2)</f>
        <v>0</v>
      </c>
      <c r="M41" s="32"/>
    </row>
    <row r="42" spans="2:13" s="1" customFormat="1" ht="14.25" customHeight="1">
      <c r="B42" s="32"/>
      <c r="E42" s="25" t="s">
        <v>44</v>
      </c>
      <c r="F42" s="117">
        <f>ROUND((SUM(BF112:BF119)+SUM(BF143:BF230)),2)</f>
        <v>0</v>
      </c>
      <c r="I42" s="120">
        <v>0.2</v>
      </c>
      <c r="J42" s="110"/>
      <c r="K42" s="117">
        <f>ROUND(((SUM(BF112:BF119)+SUM(BF143:BF230))*I42),2)</f>
        <v>0</v>
      </c>
      <c r="M42" s="32"/>
    </row>
    <row r="43" spans="2:13" s="1" customFormat="1" ht="14.25" customHeight="1" hidden="1">
      <c r="B43" s="32"/>
      <c r="E43" s="25" t="s">
        <v>45</v>
      </c>
      <c r="F43" s="117">
        <f>ROUND((SUM(BG112:BG119)+SUM(BG143:BG230)),2)</f>
        <v>0</v>
      </c>
      <c r="I43" s="120">
        <v>0.2</v>
      </c>
      <c r="J43" s="110"/>
      <c r="K43" s="117">
        <f>0</f>
        <v>0</v>
      </c>
      <c r="M43" s="32"/>
    </row>
    <row r="44" spans="2:13" s="1" customFormat="1" ht="14.25" customHeight="1" hidden="1">
      <c r="B44" s="32"/>
      <c r="E44" s="25" t="s">
        <v>46</v>
      </c>
      <c r="F44" s="117">
        <f>ROUND((SUM(BH112:BH119)+SUM(BH143:BH230)),2)</f>
        <v>0</v>
      </c>
      <c r="I44" s="120">
        <v>0.2</v>
      </c>
      <c r="J44" s="110"/>
      <c r="K44" s="117">
        <f>0</f>
        <v>0</v>
      </c>
      <c r="M44" s="32"/>
    </row>
    <row r="45" spans="2:13" s="1" customFormat="1" ht="14.25" customHeight="1" hidden="1">
      <c r="B45" s="32"/>
      <c r="E45" s="25" t="s">
        <v>47</v>
      </c>
      <c r="F45" s="117">
        <f>ROUND((SUM(BI112:BI119)+SUM(BI143:BI230)),2)</f>
        <v>0</v>
      </c>
      <c r="I45" s="120">
        <v>0</v>
      </c>
      <c r="J45" s="110"/>
      <c r="K45" s="117">
        <f>0</f>
        <v>0</v>
      </c>
      <c r="M45" s="32"/>
    </row>
    <row r="46" spans="2:13" s="1" customFormat="1" ht="6.75" customHeight="1">
      <c r="B46" s="32"/>
      <c r="I46" s="110"/>
      <c r="J46" s="110"/>
      <c r="M46" s="32"/>
    </row>
    <row r="47" spans="2:13" s="1" customFormat="1" ht="24.75" customHeight="1">
      <c r="B47" s="32"/>
      <c r="C47" s="104"/>
      <c r="D47" s="121" t="s">
        <v>48</v>
      </c>
      <c r="E47" s="56"/>
      <c r="F47" s="56"/>
      <c r="G47" s="122" t="s">
        <v>49</v>
      </c>
      <c r="H47" s="123" t="s">
        <v>50</v>
      </c>
      <c r="I47" s="124"/>
      <c r="J47" s="124"/>
      <c r="K47" s="125">
        <f>SUM(K38:K45)</f>
        <v>0</v>
      </c>
      <c r="L47" s="126"/>
      <c r="M47" s="32"/>
    </row>
    <row r="48" spans="2:13" s="1" customFormat="1" ht="14.25" customHeight="1">
      <c r="B48" s="32"/>
      <c r="I48" s="110"/>
      <c r="J48" s="110"/>
      <c r="M48" s="32"/>
    </row>
    <row r="49" spans="2:13" ht="14.25" customHeight="1">
      <c r="B49" s="18"/>
      <c r="M49" s="18"/>
    </row>
    <row r="50" spans="2:13" s="1" customFormat="1" ht="14.25" customHeight="1">
      <c r="B50" s="32"/>
      <c r="D50" s="41" t="s">
        <v>51</v>
      </c>
      <c r="E50" s="42"/>
      <c r="F50" s="42"/>
      <c r="G50" s="41" t="s">
        <v>52</v>
      </c>
      <c r="H50" s="42"/>
      <c r="I50" s="127"/>
      <c r="J50" s="127"/>
      <c r="K50" s="42"/>
      <c r="L50" s="42"/>
      <c r="M50" s="32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2:13" s="1" customFormat="1" ht="12.75">
      <c r="B61" s="32"/>
      <c r="D61" s="43" t="s">
        <v>53</v>
      </c>
      <c r="E61" s="34"/>
      <c r="F61" s="128" t="s">
        <v>54</v>
      </c>
      <c r="G61" s="43" t="s">
        <v>53</v>
      </c>
      <c r="H61" s="34"/>
      <c r="I61" s="129"/>
      <c r="J61" s="130" t="s">
        <v>54</v>
      </c>
      <c r="K61" s="34"/>
      <c r="L61" s="34"/>
      <c r="M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2:13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127"/>
      <c r="J65" s="127"/>
      <c r="K65" s="42"/>
      <c r="L65" s="42"/>
      <c r="M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2:13" s="1" customFormat="1" ht="12.75">
      <c r="B76" s="32"/>
      <c r="D76" s="43" t="s">
        <v>53</v>
      </c>
      <c r="E76" s="34"/>
      <c r="F76" s="128" t="s">
        <v>54</v>
      </c>
      <c r="G76" s="43" t="s">
        <v>53</v>
      </c>
      <c r="H76" s="34"/>
      <c r="I76" s="129"/>
      <c r="J76" s="130" t="s">
        <v>54</v>
      </c>
      <c r="K76" s="34"/>
      <c r="L76" s="34"/>
      <c r="M76" s="32"/>
    </row>
    <row r="77" spans="2:13" s="1" customFormat="1" ht="14.25" customHeight="1">
      <c r="B77" s="44"/>
      <c r="C77" s="45"/>
      <c r="D77" s="45"/>
      <c r="E77" s="45"/>
      <c r="F77" s="45"/>
      <c r="G77" s="45"/>
      <c r="H77" s="45"/>
      <c r="I77" s="131"/>
      <c r="J77" s="131"/>
      <c r="K77" s="45"/>
      <c r="L77" s="45"/>
      <c r="M77" s="32"/>
    </row>
    <row r="81" spans="2:13" s="1" customFormat="1" ht="6.75" customHeight="1">
      <c r="B81" s="46"/>
      <c r="C81" s="47"/>
      <c r="D81" s="47"/>
      <c r="E81" s="47"/>
      <c r="F81" s="47"/>
      <c r="G81" s="47"/>
      <c r="H81" s="47"/>
      <c r="I81" s="132"/>
      <c r="J81" s="132"/>
      <c r="K81" s="47"/>
      <c r="L81" s="47"/>
      <c r="M81" s="32"/>
    </row>
    <row r="82" spans="2:13" s="1" customFormat="1" ht="24.75" customHeight="1">
      <c r="B82" s="32"/>
      <c r="C82" s="19" t="s">
        <v>156</v>
      </c>
      <c r="I82" s="110"/>
      <c r="J82" s="110"/>
      <c r="M82" s="32"/>
    </row>
    <row r="83" spans="2:13" s="1" customFormat="1" ht="6.75" customHeight="1">
      <c r="B83" s="32"/>
      <c r="I83" s="110"/>
      <c r="J83" s="110"/>
      <c r="M83" s="32"/>
    </row>
    <row r="84" spans="2:13" s="1" customFormat="1" ht="12" customHeight="1">
      <c r="B84" s="32"/>
      <c r="C84" s="25" t="s">
        <v>15</v>
      </c>
      <c r="I84" s="110"/>
      <c r="J84" s="110"/>
      <c r="M84" s="32"/>
    </row>
    <row r="85" spans="2:13" s="1" customFormat="1" ht="16.5" customHeight="1">
      <c r="B85" s="32"/>
      <c r="E85" s="278" t="str">
        <f>E7</f>
        <v>Obchodná akadémia R. Sobota – rekonštrukcia vykurovacieho systému</v>
      </c>
      <c r="F85" s="279"/>
      <c r="G85" s="279"/>
      <c r="H85" s="279"/>
      <c r="I85" s="110"/>
      <c r="J85" s="110"/>
      <c r="M85" s="32"/>
    </row>
    <row r="86" spans="2:13" ht="12" customHeight="1">
      <c r="B86" s="18"/>
      <c r="C86" s="25" t="s">
        <v>149</v>
      </c>
      <c r="M86" s="18"/>
    </row>
    <row r="87" spans="2:13" ht="16.5" customHeight="1">
      <c r="B87" s="18"/>
      <c r="E87" s="278" t="s">
        <v>1047</v>
      </c>
      <c r="F87" s="243"/>
      <c r="G87" s="243"/>
      <c r="H87" s="243"/>
      <c r="M87" s="18"/>
    </row>
    <row r="88" spans="2:13" ht="12" customHeight="1">
      <c r="B88" s="18"/>
      <c r="C88" s="25" t="s">
        <v>151</v>
      </c>
      <c r="M88" s="18"/>
    </row>
    <row r="89" spans="2:13" s="1" customFormat="1" ht="16.5" customHeight="1">
      <c r="B89" s="32"/>
      <c r="E89" s="280" t="s">
        <v>1048</v>
      </c>
      <c r="F89" s="281"/>
      <c r="G89" s="281"/>
      <c r="H89" s="281"/>
      <c r="I89" s="110"/>
      <c r="J89" s="110"/>
      <c r="M89" s="32"/>
    </row>
    <row r="90" spans="2:13" s="1" customFormat="1" ht="12" customHeight="1">
      <c r="B90" s="32"/>
      <c r="C90" s="25" t="s">
        <v>153</v>
      </c>
      <c r="I90" s="110"/>
      <c r="J90" s="110"/>
      <c r="M90" s="32"/>
    </row>
    <row r="91" spans="2:13" s="1" customFormat="1" ht="16.5" customHeight="1">
      <c r="B91" s="32"/>
      <c r="E91" s="239" t="str">
        <f>E13</f>
        <v>01.2 - UK Montáž-III. etapa</v>
      </c>
      <c r="F91" s="281"/>
      <c r="G91" s="281"/>
      <c r="H91" s="281"/>
      <c r="I91" s="110"/>
      <c r="J91" s="110"/>
      <c r="M91" s="32"/>
    </row>
    <row r="92" spans="2:13" s="1" customFormat="1" ht="6.75" customHeight="1">
      <c r="B92" s="32"/>
      <c r="I92" s="110"/>
      <c r="J92" s="110"/>
      <c r="M92" s="32"/>
    </row>
    <row r="93" spans="2:13" s="1" customFormat="1" ht="12" customHeight="1">
      <c r="B93" s="32"/>
      <c r="C93" s="25" t="s">
        <v>19</v>
      </c>
      <c r="F93" s="23" t="str">
        <f>F16</f>
        <v>R. Sobota</v>
      </c>
      <c r="I93" s="111" t="s">
        <v>21</v>
      </c>
      <c r="J93" s="113" t="str">
        <f>IF(J16="","",J16)</f>
        <v>29. 11. 2018</v>
      </c>
      <c r="M93" s="32"/>
    </row>
    <row r="94" spans="2:13" s="1" customFormat="1" ht="6.75" customHeight="1">
      <c r="B94" s="32"/>
      <c r="I94" s="110"/>
      <c r="J94" s="110"/>
      <c r="M94" s="32"/>
    </row>
    <row r="95" spans="2:13" s="1" customFormat="1" ht="42.75" customHeight="1">
      <c r="B95" s="32"/>
      <c r="C95" s="25" t="s">
        <v>23</v>
      </c>
      <c r="F95" s="23" t="str">
        <f>E19</f>
        <v> </v>
      </c>
      <c r="I95" s="111" t="s">
        <v>29</v>
      </c>
      <c r="J95" s="133" t="str">
        <f>E25</f>
        <v>Ján Cirák, Gemerterm-projekcia s.r.o.</v>
      </c>
      <c r="M95" s="32"/>
    </row>
    <row r="96" spans="2:13" s="1" customFormat="1" ht="15" customHeight="1">
      <c r="B96" s="32"/>
      <c r="C96" s="25" t="s">
        <v>27</v>
      </c>
      <c r="F96" s="23" t="str">
        <f>IF(E22="","",E22)</f>
        <v>Vyplň údaj</v>
      </c>
      <c r="I96" s="111" t="s">
        <v>32</v>
      </c>
      <c r="J96" s="133" t="str">
        <f>E28</f>
        <v> </v>
      </c>
      <c r="M96" s="32"/>
    </row>
    <row r="97" spans="2:13" s="1" customFormat="1" ht="9.75" customHeight="1">
      <c r="B97" s="32"/>
      <c r="I97" s="110"/>
      <c r="J97" s="110"/>
      <c r="M97" s="32"/>
    </row>
    <row r="98" spans="2:13" s="1" customFormat="1" ht="29.25" customHeight="1">
      <c r="B98" s="32"/>
      <c r="C98" s="134" t="s">
        <v>157</v>
      </c>
      <c r="D98" s="104"/>
      <c r="E98" s="104"/>
      <c r="F98" s="104"/>
      <c r="G98" s="104"/>
      <c r="H98" s="104"/>
      <c r="I98" s="135" t="s">
        <v>158</v>
      </c>
      <c r="J98" s="135" t="s">
        <v>159</v>
      </c>
      <c r="K98" s="136" t="s">
        <v>160</v>
      </c>
      <c r="L98" s="104"/>
      <c r="M98" s="32"/>
    </row>
    <row r="99" spans="2:13" s="1" customFormat="1" ht="9.75" customHeight="1">
      <c r="B99" s="32"/>
      <c r="I99" s="110"/>
      <c r="J99" s="110"/>
      <c r="M99" s="32"/>
    </row>
    <row r="100" spans="2:47" s="1" customFormat="1" ht="22.5" customHeight="1">
      <c r="B100" s="32"/>
      <c r="C100" s="137" t="s">
        <v>161</v>
      </c>
      <c r="I100" s="138">
        <f aca="true" t="shared" si="0" ref="I100:J102">Q143</f>
        <v>0</v>
      </c>
      <c r="J100" s="138">
        <f t="shared" si="0"/>
        <v>0</v>
      </c>
      <c r="K100" s="65">
        <f>K143</f>
        <v>0</v>
      </c>
      <c r="M100" s="32"/>
      <c r="AU100" s="15" t="s">
        <v>162</v>
      </c>
    </row>
    <row r="101" spans="2:13" s="8" customFormat="1" ht="24.75" customHeight="1">
      <c r="B101" s="139"/>
      <c r="D101" s="140" t="s">
        <v>165</v>
      </c>
      <c r="E101" s="141"/>
      <c r="F101" s="141"/>
      <c r="G101" s="141"/>
      <c r="H101" s="141"/>
      <c r="I101" s="142">
        <f t="shared" si="0"/>
        <v>0</v>
      </c>
      <c r="J101" s="142">
        <f t="shared" si="0"/>
        <v>0</v>
      </c>
      <c r="K101" s="143">
        <f>K144</f>
        <v>0</v>
      </c>
      <c r="M101" s="139"/>
    </row>
    <row r="102" spans="2:13" s="9" customFormat="1" ht="19.5" customHeight="1">
      <c r="B102" s="144"/>
      <c r="D102" s="145" t="s">
        <v>273</v>
      </c>
      <c r="E102" s="146"/>
      <c r="F102" s="146"/>
      <c r="G102" s="146"/>
      <c r="H102" s="146"/>
      <c r="I102" s="147">
        <f t="shared" si="0"/>
        <v>0</v>
      </c>
      <c r="J102" s="147">
        <f t="shared" si="0"/>
        <v>0</v>
      </c>
      <c r="K102" s="148">
        <f>K145</f>
        <v>0</v>
      </c>
      <c r="M102" s="144"/>
    </row>
    <row r="103" spans="2:13" s="9" customFormat="1" ht="19.5" customHeight="1">
      <c r="B103" s="144"/>
      <c r="D103" s="145" t="s">
        <v>274</v>
      </c>
      <c r="E103" s="146"/>
      <c r="F103" s="146"/>
      <c r="G103" s="146"/>
      <c r="H103" s="146"/>
      <c r="I103" s="147">
        <f>Q153</f>
        <v>0</v>
      </c>
      <c r="J103" s="147">
        <f>R153</f>
        <v>0</v>
      </c>
      <c r="K103" s="148">
        <f>K153</f>
        <v>0</v>
      </c>
      <c r="M103" s="144"/>
    </row>
    <row r="104" spans="2:13" s="9" customFormat="1" ht="19.5" customHeight="1">
      <c r="B104" s="144"/>
      <c r="D104" s="145" t="s">
        <v>600</v>
      </c>
      <c r="E104" s="146"/>
      <c r="F104" s="146"/>
      <c r="G104" s="146"/>
      <c r="H104" s="146"/>
      <c r="I104" s="147">
        <f>Q182</f>
        <v>0</v>
      </c>
      <c r="J104" s="147">
        <f>R182</f>
        <v>0</v>
      </c>
      <c r="K104" s="148">
        <f>K182</f>
        <v>0</v>
      </c>
      <c r="M104" s="144"/>
    </row>
    <row r="105" spans="2:13" s="9" customFormat="1" ht="19.5" customHeight="1">
      <c r="B105" s="144"/>
      <c r="D105" s="145" t="s">
        <v>166</v>
      </c>
      <c r="E105" s="146"/>
      <c r="F105" s="146"/>
      <c r="G105" s="146"/>
      <c r="H105" s="146"/>
      <c r="I105" s="147">
        <f>Q195</f>
        <v>0</v>
      </c>
      <c r="J105" s="147">
        <f>R195</f>
        <v>0</v>
      </c>
      <c r="K105" s="148">
        <f>K195</f>
        <v>0</v>
      </c>
      <c r="M105" s="144"/>
    </row>
    <row r="106" spans="2:13" s="9" customFormat="1" ht="19.5" customHeight="1">
      <c r="B106" s="144"/>
      <c r="D106" s="145" t="s">
        <v>167</v>
      </c>
      <c r="E106" s="146"/>
      <c r="F106" s="146"/>
      <c r="G106" s="146"/>
      <c r="H106" s="146"/>
      <c r="I106" s="147">
        <f>Q203</f>
        <v>0</v>
      </c>
      <c r="J106" s="147">
        <f>R203</f>
        <v>0</v>
      </c>
      <c r="K106" s="148">
        <f>K203</f>
        <v>0</v>
      </c>
      <c r="M106" s="144"/>
    </row>
    <row r="107" spans="2:13" s="9" customFormat="1" ht="19.5" customHeight="1">
      <c r="B107" s="144"/>
      <c r="D107" s="145" t="s">
        <v>1105</v>
      </c>
      <c r="E107" s="146"/>
      <c r="F107" s="146"/>
      <c r="G107" s="146"/>
      <c r="H107" s="146"/>
      <c r="I107" s="147">
        <f>Q219</f>
        <v>0</v>
      </c>
      <c r="J107" s="147">
        <f>R219</f>
        <v>0</v>
      </c>
      <c r="K107" s="148">
        <f>K219</f>
        <v>0</v>
      </c>
      <c r="M107" s="144"/>
    </row>
    <row r="108" spans="2:13" s="8" customFormat="1" ht="24.75" customHeight="1">
      <c r="B108" s="139"/>
      <c r="D108" s="140" t="s">
        <v>276</v>
      </c>
      <c r="E108" s="141"/>
      <c r="F108" s="141"/>
      <c r="G108" s="141"/>
      <c r="H108" s="141"/>
      <c r="I108" s="142">
        <f>Q222</f>
        <v>0</v>
      </c>
      <c r="J108" s="142">
        <f>R222</f>
        <v>0</v>
      </c>
      <c r="K108" s="143">
        <f>K222</f>
        <v>0</v>
      </c>
      <c r="M108" s="139"/>
    </row>
    <row r="109" spans="2:13" s="8" customFormat="1" ht="24.75" customHeight="1">
      <c r="B109" s="139"/>
      <c r="D109" s="140" t="s">
        <v>277</v>
      </c>
      <c r="E109" s="141"/>
      <c r="F109" s="141"/>
      <c r="G109" s="141"/>
      <c r="H109" s="141"/>
      <c r="I109" s="142">
        <f>Q228</f>
        <v>0</v>
      </c>
      <c r="J109" s="142">
        <f>R228</f>
        <v>0</v>
      </c>
      <c r="K109" s="143">
        <f>K228</f>
        <v>0</v>
      </c>
      <c r="M109" s="139"/>
    </row>
    <row r="110" spans="2:13" s="1" customFormat="1" ht="21.75" customHeight="1">
      <c r="B110" s="32"/>
      <c r="I110" s="110"/>
      <c r="J110" s="110"/>
      <c r="M110" s="32"/>
    </row>
    <row r="111" spans="2:13" s="1" customFormat="1" ht="6.75" customHeight="1">
      <c r="B111" s="32"/>
      <c r="I111" s="110"/>
      <c r="J111" s="110"/>
      <c r="M111" s="32"/>
    </row>
    <row r="112" spans="2:15" s="1" customFormat="1" ht="29.25" customHeight="1">
      <c r="B112" s="32"/>
      <c r="C112" s="137" t="s">
        <v>169</v>
      </c>
      <c r="I112" s="110"/>
      <c r="J112" s="110"/>
      <c r="K112" s="149">
        <f>ROUND(K113+K114+K115+K116+K117+K118,2)</f>
        <v>0</v>
      </c>
      <c r="M112" s="32"/>
      <c r="O112" s="150" t="s">
        <v>42</v>
      </c>
    </row>
    <row r="113" spans="2:65" s="1" customFormat="1" ht="18" customHeight="1">
      <c r="B113" s="151"/>
      <c r="C113" s="110"/>
      <c r="D113" s="272" t="s">
        <v>170</v>
      </c>
      <c r="E113" s="277"/>
      <c r="F113" s="277"/>
      <c r="G113" s="110"/>
      <c r="H113" s="110"/>
      <c r="I113" s="110"/>
      <c r="J113" s="110"/>
      <c r="K113" s="97">
        <v>0</v>
      </c>
      <c r="L113" s="110"/>
      <c r="M113" s="151"/>
      <c r="N113" s="110"/>
      <c r="O113" s="153" t="s">
        <v>44</v>
      </c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54" t="s">
        <v>171</v>
      </c>
      <c r="AZ113" s="110"/>
      <c r="BA113" s="110"/>
      <c r="BB113" s="110"/>
      <c r="BC113" s="110"/>
      <c r="BD113" s="110"/>
      <c r="BE113" s="155">
        <f aca="true" t="shared" si="1" ref="BE113:BE118">IF(O113="základná",K113,0)</f>
        <v>0</v>
      </c>
      <c r="BF113" s="155">
        <f aca="true" t="shared" si="2" ref="BF113:BF118">IF(O113="znížená",K113,0)</f>
        <v>0</v>
      </c>
      <c r="BG113" s="155">
        <f aca="true" t="shared" si="3" ref="BG113:BG118">IF(O113="zákl. prenesená",K113,0)</f>
        <v>0</v>
      </c>
      <c r="BH113" s="155">
        <f aca="true" t="shared" si="4" ref="BH113:BH118">IF(O113="zníž. prenesená",K113,0)</f>
        <v>0</v>
      </c>
      <c r="BI113" s="155">
        <f aca="true" t="shared" si="5" ref="BI113:BI118">IF(O113="nulová",K113,0)</f>
        <v>0</v>
      </c>
      <c r="BJ113" s="154" t="s">
        <v>92</v>
      </c>
      <c r="BK113" s="110"/>
      <c r="BL113" s="110"/>
      <c r="BM113" s="110"/>
    </row>
    <row r="114" spans="2:65" s="1" customFormat="1" ht="18" customHeight="1">
      <c r="B114" s="151"/>
      <c r="C114" s="110"/>
      <c r="D114" s="272" t="s">
        <v>172</v>
      </c>
      <c r="E114" s="277"/>
      <c r="F114" s="277"/>
      <c r="G114" s="110"/>
      <c r="H114" s="110"/>
      <c r="I114" s="110"/>
      <c r="J114" s="110"/>
      <c r="K114" s="97">
        <v>0</v>
      </c>
      <c r="L114" s="110"/>
      <c r="M114" s="151"/>
      <c r="N114" s="110"/>
      <c r="O114" s="153" t="s">
        <v>44</v>
      </c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54" t="s">
        <v>171</v>
      </c>
      <c r="AZ114" s="110"/>
      <c r="BA114" s="110"/>
      <c r="BB114" s="110"/>
      <c r="BC114" s="110"/>
      <c r="BD114" s="110"/>
      <c r="BE114" s="155">
        <f t="shared" si="1"/>
        <v>0</v>
      </c>
      <c r="BF114" s="155">
        <f t="shared" si="2"/>
        <v>0</v>
      </c>
      <c r="BG114" s="155">
        <f t="shared" si="3"/>
        <v>0</v>
      </c>
      <c r="BH114" s="155">
        <f t="shared" si="4"/>
        <v>0</v>
      </c>
      <c r="BI114" s="155">
        <f t="shared" si="5"/>
        <v>0</v>
      </c>
      <c r="BJ114" s="154" t="s">
        <v>92</v>
      </c>
      <c r="BK114" s="110"/>
      <c r="BL114" s="110"/>
      <c r="BM114" s="110"/>
    </row>
    <row r="115" spans="2:65" s="1" customFormat="1" ht="18" customHeight="1">
      <c r="B115" s="151"/>
      <c r="C115" s="110"/>
      <c r="D115" s="272" t="s">
        <v>173</v>
      </c>
      <c r="E115" s="277"/>
      <c r="F115" s="277"/>
      <c r="G115" s="110"/>
      <c r="H115" s="110"/>
      <c r="I115" s="110"/>
      <c r="J115" s="110"/>
      <c r="K115" s="97">
        <v>0</v>
      </c>
      <c r="L115" s="110"/>
      <c r="M115" s="151"/>
      <c r="N115" s="110"/>
      <c r="O115" s="153" t="s">
        <v>44</v>
      </c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54" t="s">
        <v>171</v>
      </c>
      <c r="AZ115" s="110"/>
      <c r="BA115" s="110"/>
      <c r="BB115" s="110"/>
      <c r="BC115" s="110"/>
      <c r="BD115" s="110"/>
      <c r="BE115" s="155">
        <f t="shared" si="1"/>
        <v>0</v>
      </c>
      <c r="BF115" s="155">
        <f t="shared" si="2"/>
        <v>0</v>
      </c>
      <c r="BG115" s="155">
        <f t="shared" si="3"/>
        <v>0</v>
      </c>
      <c r="BH115" s="155">
        <f t="shared" si="4"/>
        <v>0</v>
      </c>
      <c r="BI115" s="155">
        <f t="shared" si="5"/>
        <v>0</v>
      </c>
      <c r="BJ115" s="154" t="s">
        <v>92</v>
      </c>
      <c r="BK115" s="110"/>
      <c r="BL115" s="110"/>
      <c r="BM115" s="110"/>
    </row>
    <row r="116" spans="2:65" s="1" customFormat="1" ht="18" customHeight="1">
      <c r="B116" s="151"/>
      <c r="C116" s="110"/>
      <c r="D116" s="272" t="s">
        <v>174</v>
      </c>
      <c r="E116" s="277"/>
      <c r="F116" s="277"/>
      <c r="G116" s="110"/>
      <c r="H116" s="110"/>
      <c r="I116" s="110"/>
      <c r="J116" s="110"/>
      <c r="K116" s="97">
        <v>0</v>
      </c>
      <c r="L116" s="110"/>
      <c r="M116" s="151"/>
      <c r="N116" s="110"/>
      <c r="O116" s="153" t="s">
        <v>44</v>
      </c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54" t="s">
        <v>171</v>
      </c>
      <c r="AZ116" s="110"/>
      <c r="BA116" s="110"/>
      <c r="BB116" s="110"/>
      <c r="BC116" s="110"/>
      <c r="BD116" s="110"/>
      <c r="BE116" s="155">
        <f t="shared" si="1"/>
        <v>0</v>
      </c>
      <c r="BF116" s="155">
        <f t="shared" si="2"/>
        <v>0</v>
      </c>
      <c r="BG116" s="155">
        <f t="shared" si="3"/>
        <v>0</v>
      </c>
      <c r="BH116" s="155">
        <f t="shared" si="4"/>
        <v>0</v>
      </c>
      <c r="BI116" s="155">
        <f t="shared" si="5"/>
        <v>0</v>
      </c>
      <c r="BJ116" s="154" t="s">
        <v>92</v>
      </c>
      <c r="BK116" s="110"/>
      <c r="BL116" s="110"/>
      <c r="BM116" s="110"/>
    </row>
    <row r="117" spans="2:65" s="1" customFormat="1" ht="18" customHeight="1">
      <c r="B117" s="151"/>
      <c r="C117" s="110"/>
      <c r="D117" s="272" t="s">
        <v>175</v>
      </c>
      <c r="E117" s="277"/>
      <c r="F117" s="277"/>
      <c r="G117" s="110"/>
      <c r="H117" s="110"/>
      <c r="I117" s="110"/>
      <c r="J117" s="110"/>
      <c r="K117" s="97">
        <v>0</v>
      </c>
      <c r="L117" s="110"/>
      <c r="M117" s="151"/>
      <c r="N117" s="110"/>
      <c r="O117" s="153" t="s">
        <v>44</v>
      </c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54" t="s">
        <v>171</v>
      </c>
      <c r="AZ117" s="110"/>
      <c r="BA117" s="110"/>
      <c r="BB117" s="110"/>
      <c r="BC117" s="110"/>
      <c r="BD117" s="110"/>
      <c r="BE117" s="155">
        <f t="shared" si="1"/>
        <v>0</v>
      </c>
      <c r="BF117" s="155">
        <f t="shared" si="2"/>
        <v>0</v>
      </c>
      <c r="BG117" s="155">
        <f t="shared" si="3"/>
        <v>0</v>
      </c>
      <c r="BH117" s="155">
        <f t="shared" si="4"/>
        <v>0</v>
      </c>
      <c r="BI117" s="155">
        <f t="shared" si="5"/>
        <v>0</v>
      </c>
      <c r="BJ117" s="154" t="s">
        <v>92</v>
      </c>
      <c r="BK117" s="110"/>
      <c r="BL117" s="110"/>
      <c r="BM117" s="110"/>
    </row>
    <row r="118" spans="2:65" s="1" customFormat="1" ht="18" customHeight="1">
      <c r="B118" s="151"/>
      <c r="C118" s="110"/>
      <c r="D118" s="152" t="s">
        <v>176</v>
      </c>
      <c r="E118" s="110"/>
      <c r="F118" s="110"/>
      <c r="G118" s="110"/>
      <c r="H118" s="110"/>
      <c r="I118" s="110"/>
      <c r="J118" s="110"/>
      <c r="K118" s="97">
        <f>ROUND(K34*T118,2)</f>
        <v>0</v>
      </c>
      <c r="L118" s="110"/>
      <c r="M118" s="151"/>
      <c r="N118" s="110"/>
      <c r="O118" s="153" t="s">
        <v>44</v>
      </c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54" t="s">
        <v>177</v>
      </c>
      <c r="AZ118" s="110"/>
      <c r="BA118" s="110"/>
      <c r="BB118" s="110"/>
      <c r="BC118" s="110"/>
      <c r="BD118" s="110"/>
      <c r="BE118" s="155">
        <f t="shared" si="1"/>
        <v>0</v>
      </c>
      <c r="BF118" s="155">
        <f t="shared" si="2"/>
        <v>0</v>
      </c>
      <c r="BG118" s="155">
        <f t="shared" si="3"/>
        <v>0</v>
      </c>
      <c r="BH118" s="155">
        <f t="shared" si="4"/>
        <v>0</v>
      </c>
      <c r="BI118" s="155">
        <f t="shared" si="5"/>
        <v>0</v>
      </c>
      <c r="BJ118" s="154" t="s">
        <v>92</v>
      </c>
      <c r="BK118" s="110"/>
      <c r="BL118" s="110"/>
      <c r="BM118" s="110"/>
    </row>
    <row r="119" spans="2:13" s="1" customFormat="1" ht="11.25">
      <c r="B119" s="32"/>
      <c r="I119" s="110"/>
      <c r="J119" s="110"/>
      <c r="M119" s="32"/>
    </row>
    <row r="120" spans="2:13" s="1" customFormat="1" ht="29.25" customHeight="1">
      <c r="B120" s="32"/>
      <c r="C120" s="103" t="s">
        <v>147</v>
      </c>
      <c r="D120" s="104"/>
      <c r="E120" s="104"/>
      <c r="F120" s="104"/>
      <c r="G120" s="104"/>
      <c r="H120" s="104"/>
      <c r="I120" s="156"/>
      <c r="J120" s="156"/>
      <c r="K120" s="105">
        <f>ROUND(K100+K112,2)</f>
        <v>0</v>
      </c>
      <c r="L120" s="104"/>
      <c r="M120" s="32"/>
    </row>
    <row r="121" spans="2:13" s="1" customFormat="1" ht="6.75" customHeight="1">
      <c r="B121" s="44"/>
      <c r="C121" s="45"/>
      <c r="D121" s="45"/>
      <c r="E121" s="45"/>
      <c r="F121" s="45"/>
      <c r="G121" s="45"/>
      <c r="H121" s="45"/>
      <c r="I121" s="131"/>
      <c r="J121" s="131"/>
      <c r="K121" s="45"/>
      <c r="L121" s="45"/>
      <c r="M121" s="32"/>
    </row>
    <row r="125" spans="2:13" s="1" customFormat="1" ht="6.75" customHeight="1">
      <c r="B125" s="46"/>
      <c r="C125" s="47"/>
      <c r="D125" s="47"/>
      <c r="E125" s="47"/>
      <c r="F125" s="47"/>
      <c r="G125" s="47"/>
      <c r="H125" s="47"/>
      <c r="I125" s="132"/>
      <c r="J125" s="132"/>
      <c r="K125" s="47"/>
      <c r="L125" s="47"/>
      <c r="M125" s="32"/>
    </row>
    <row r="126" spans="2:13" s="1" customFormat="1" ht="24.75" customHeight="1">
      <c r="B126" s="32"/>
      <c r="C126" s="19" t="s">
        <v>178</v>
      </c>
      <c r="I126" s="110"/>
      <c r="J126" s="110"/>
      <c r="M126" s="32"/>
    </row>
    <row r="127" spans="2:13" s="1" customFormat="1" ht="6.75" customHeight="1">
      <c r="B127" s="32"/>
      <c r="I127" s="110"/>
      <c r="J127" s="110"/>
      <c r="M127" s="32"/>
    </row>
    <row r="128" spans="2:13" s="1" customFormat="1" ht="12" customHeight="1">
      <c r="B128" s="32"/>
      <c r="C128" s="25" t="s">
        <v>15</v>
      </c>
      <c r="I128" s="110"/>
      <c r="J128" s="110"/>
      <c r="M128" s="32"/>
    </row>
    <row r="129" spans="2:13" s="1" customFormat="1" ht="16.5" customHeight="1">
      <c r="B129" s="32"/>
      <c r="E129" s="278" t="str">
        <f>E7</f>
        <v>Obchodná akadémia R. Sobota – rekonštrukcia vykurovacieho systému</v>
      </c>
      <c r="F129" s="279"/>
      <c r="G129" s="279"/>
      <c r="H129" s="279"/>
      <c r="I129" s="110"/>
      <c r="J129" s="110"/>
      <c r="M129" s="32"/>
    </row>
    <row r="130" spans="2:13" ht="12" customHeight="1">
      <c r="B130" s="18"/>
      <c r="C130" s="25" t="s">
        <v>149</v>
      </c>
      <c r="M130" s="18"/>
    </row>
    <row r="131" spans="2:13" ht="16.5" customHeight="1">
      <c r="B131" s="18"/>
      <c r="E131" s="278" t="s">
        <v>1047</v>
      </c>
      <c r="F131" s="243"/>
      <c r="G131" s="243"/>
      <c r="H131" s="243"/>
      <c r="M131" s="18"/>
    </row>
    <row r="132" spans="2:13" ht="12" customHeight="1">
      <c r="B132" s="18"/>
      <c r="C132" s="25" t="s">
        <v>151</v>
      </c>
      <c r="M132" s="18"/>
    </row>
    <row r="133" spans="2:13" s="1" customFormat="1" ht="16.5" customHeight="1">
      <c r="B133" s="32"/>
      <c r="E133" s="280" t="s">
        <v>1048</v>
      </c>
      <c r="F133" s="281"/>
      <c r="G133" s="281"/>
      <c r="H133" s="281"/>
      <c r="I133" s="110"/>
      <c r="J133" s="110"/>
      <c r="M133" s="32"/>
    </row>
    <row r="134" spans="2:13" s="1" customFormat="1" ht="12" customHeight="1">
      <c r="B134" s="32"/>
      <c r="C134" s="25" t="s">
        <v>153</v>
      </c>
      <c r="I134" s="110"/>
      <c r="J134" s="110"/>
      <c r="M134" s="32"/>
    </row>
    <row r="135" spans="2:13" s="1" customFormat="1" ht="16.5" customHeight="1">
      <c r="B135" s="32"/>
      <c r="E135" s="239" t="str">
        <f>E13</f>
        <v>01.2 - UK Montáž-III. etapa</v>
      </c>
      <c r="F135" s="281"/>
      <c r="G135" s="281"/>
      <c r="H135" s="281"/>
      <c r="I135" s="110"/>
      <c r="J135" s="110"/>
      <c r="M135" s="32"/>
    </row>
    <row r="136" spans="2:13" s="1" customFormat="1" ht="6.75" customHeight="1">
      <c r="B136" s="32"/>
      <c r="I136" s="110"/>
      <c r="J136" s="110"/>
      <c r="M136" s="32"/>
    </row>
    <row r="137" spans="2:13" s="1" customFormat="1" ht="12" customHeight="1">
      <c r="B137" s="32"/>
      <c r="C137" s="25" t="s">
        <v>19</v>
      </c>
      <c r="F137" s="23" t="str">
        <f>F16</f>
        <v>R. Sobota</v>
      </c>
      <c r="I137" s="111" t="s">
        <v>21</v>
      </c>
      <c r="J137" s="113" t="str">
        <f>IF(J16="","",J16)</f>
        <v>29. 11. 2018</v>
      </c>
      <c r="M137" s="32"/>
    </row>
    <row r="138" spans="2:13" s="1" customFormat="1" ht="6.75" customHeight="1">
      <c r="B138" s="32"/>
      <c r="I138" s="110"/>
      <c r="J138" s="110"/>
      <c r="M138" s="32"/>
    </row>
    <row r="139" spans="2:13" s="1" customFormat="1" ht="42.75" customHeight="1">
      <c r="B139" s="32"/>
      <c r="C139" s="25" t="s">
        <v>23</v>
      </c>
      <c r="F139" s="23" t="str">
        <f>E19</f>
        <v> </v>
      </c>
      <c r="I139" s="111" t="s">
        <v>29</v>
      </c>
      <c r="J139" s="133" t="str">
        <f>E25</f>
        <v>Ján Cirák, Gemerterm-projekcia s.r.o.</v>
      </c>
      <c r="M139" s="32"/>
    </row>
    <row r="140" spans="2:13" s="1" customFormat="1" ht="15" customHeight="1">
      <c r="B140" s="32"/>
      <c r="C140" s="25" t="s">
        <v>27</v>
      </c>
      <c r="F140" s="23" t="str">
        <f>IF(E22="","",E22)</f>
        <v>Vyplň údaj</v>
      </c>
      <c r="I140" s="111" t="s">
        <v>32</v>
      </c>
      <c r="J140" s="133" t="str">
        <f>E28</f>
        <v> </v>
      </c>
      <c r="M140" s="32"/>
    </row>
    <row r="141" spans="2:13" s="1" customFormat="1" ht="9.75" customHeight="1">
      <c r="B141" s="32"/>
      <c r="I141" s="110"/>
      <c r="J141" s="110"/>
      <c r="M141" s="32"/>
    </row>
    <row r="142" spans="2:24" s="10" customFormat="1" ht="29.25" customHeight="1">
      <c r="B142" s="157"/>
      <c r="C142" s="158" t="s">
        <v>179</v>
      </c>
      <c r="D142" s="159" t="s">
        <v>63</v>
      </c>
      <c r="E142" s="159" t="s">
        <v>59</v>
      </c>
      <c r="F142" s="159" t="s">
        <v>60</v>
      </c>
      <c r="G142" s="159" t="s">
        <v>180</v>
      </c>
      <c r="H142" s="159" t="s">
        <v>181</v>
      </c>
      <c r="I142" s="160" t="s">
        <v>182</v>
      </c>
      <c r="J142" s="160" t="s">
        <v>183</v>
      </c>
      <c r="K142" s="161" t="s">
        <v>160</v>
      </c>
      <c r="L142" s="162" t="s">
        <v>184</v>
      </c>
      <c r="M142" s="157"/>
      <c r="N142" s="58" t="s">
        <v>1</v>
      </c>
      <c r="O142" s="59" t="s">
        <v>42</v>
      </c>
      <c r="P142" s="59" t="s">
        <v>185</v>
      </c>
      <c r="Q142" s="59" t="s">
        <v>186</v>
      </c>
      <c r="R142" s="59" t="s">
        <v>187</v>
      </c>
      <c r="S142" s="59" t="s">
        <v>188</v>
      </c>
      <c r="T142" s="59" t="s">
        <v>189</v>
      </c>
      <c r="U142" s="59" t="s">
        <v>190</v>
      </c>
      <c r="V142" s="59" t="s">
        <v>191</v>
      </c>
      <c r="W142" s="59" t="s">
        <v>192</v>
      </c>
      <c r="X142" s="60" t="s">
        <v>193</v>
      </c>
    </row>
    <row r="143" spans="2:63" s="1" customFormat="1" ht="22.5" customHeight="1">
      <c r="B143" s="32"/>
      <c r="C143" s="63" t="s">
        <v>155</v>
      </c>
      <c r="I143" s="110"/>
      <c r="J143" s="110"/>
      <c r="K143" s="163">
        <f>BK143</f>
        <v>0</v>
      </c>
      <c r="M143" s="32"/>
      <c r="N143" s="61"/>
      <c r="O143" s="52"/>
      <c r="P143" s="52"/>
      <c r="Q143" s="164">
        <f>Q144+Q222+Q228</f>
        <v>0</v>
      </c>
      <c r="R143" s="164">
        <f>R144+R222+R228</f>
        <v>0</v>
      </c>
      <c r="S143" s="52"/>
      <c r="T143" s="165">
        <f>T144+T222+T228</f>
        <v>0</v>
      </c>
      <c r="U143" s="52"/>
      <c r="V143" s="165">
        <f>V144+V222+V228</f>
        <v>1.3861424</v>
      </c>
      <c r="W143" s="52"/>
      <c r="X143" s="166">
        <f>X144+X222+X228</f>
        <v>0</v>
      </c>
      <c r="AT143" s="15" t="s">
        <v>79</v>
      </c>
      <c r="AU143" s="15" t="s">
        <v>162</v>
      </c>
      <c r="BK143" s="167">
        <f>BK144+BK222+BK228</f>
        <v>0</v>
      </c>
    </row>
    <row r="144" spans="2:63" s="11" customFormat="1" ht="25.5" customHeight="1">
      <c r="B144" s="168"/>
      <c r="D144" s="169" t="s">
        <v>79</v>
      </c>
      <c r="E144" s="170" t="s">
        <v>218</v>
      </c>
      <c r="F144" s="170" t="s">
        <v>219</v>
      </c>
      <c r="I144" s="171"/>
      <c r="J144" s="171"/>
      <c r="K144" s="172">
        <f>BK144</f>
        <v>0</v>
      </c>
      <c r="M144" s="168"/>
      <c r="N144" s="173"/>
      <c r="O144" s="174"/>
      <c r="P144" s="174"/>
      <c r="Q144" s="175">
        <f>Q145+Q153+Q182+Q195+Q203+Q219</f>
        <v>0</v>
      </c>
      <c r="R144" s="175">
        <f>R145+R153+R182+R195+R203+R219</f>
        <v>0</v>
      </c>
      <c r="S144" s="174"/>
      <c r="T144" s="176">
        <f>T145+T153+T182+T195+T203+T219</f>
        <v>0</v>
      </c>
      <c r="U144" s="174"/>
      <c r="V144" s="176">
        <f>V145+V153+V182+V195+V203+V219</f>
        <v>1.3861424</v>
      </c>
      <c r="W144" s="174"/>
      <c r="X144" s="177">
        <f>X145+X153+X182+X195+X203+X219</f>
        <v>0</v>
      </c>
      <c r="AR144" s="169" t="s">
        <v>92</v>
      </c>
      <c r="AT144" s="178" t="s">
        <v>79</v>
      </c>
      <c r="AU144" s="178" t="s">
        <v>80</v>
      </c>
      <c r="AY144" s="169" t="s">
        <v>196</v>
      </c>
      <c r="BK144" s="179">
        <f>BK145+BK153+BK182+BK195+BK203+BK219</f>
        <v>0</v>
      </c>
    </row>
    <row r="145" spans="2:63" s="11" customFormat="1" ht="22.5" customHeight="1">
      <c r="B145" s="168"/>
      <c r="D145" s="169" t="s">
        <v>79</v>
      </c>
      <c r="E145" s="180" t="s">
        <v>285</v>
      </c>
      <c r="F145" s="180" t="s">
        <v>286</v>
      </c>
      <c r="I145" s="171"/>
      <c r="J145" s="171"/>
      <c r="K145" s="181">
        <f>BK145</f>
        <v>0</v>
      </c>
      <c r="M145" s="168"/>
      <c r="N145" s="173"/>
      <c r="O145" s="174"/>
      <c r="P145" s="174"/>
      <c r="Q145" s="175">
        <f>SUM(Q146:Q152)</f>
        <v>0</v>
      </c>
      <c r="R145" s="175">
        <f>SUM(R146:R152)</f>
        <v>0</v>
      </c>
      <c r="S145" s="174"/>
      <c r="T145" s="176">
        <f>SUM(T146:T152)</f>
        <v>0</v>
      </c>
      <c r="U145" s="174"/>
      <c r="V145" s="176">
        <f>SUM(V146:V152)</f>
        <v>0.0680724</v>
      </c>
      <c r="W145" s="174"/>
      <c r="X145" s="177">
        <f>SUM(X146:X152)</f>
        <v>0</v>
      </c>
      <c r="AR145" s="169" t="s">
        <v>92</v>
      </c>
      <c r="AT145" s="178" t="s">
        <v>79</v>
      </c>
      <c r="AU145" s="178" t="s">
        <v>87</v>
      </c>
      <c r="AY145" s="169" t="s">
        <v>196</v>
      </c>
      <c r="BK145" s="179">
        <f>SUM(BK146:BK152)</f>
        <v>0</v>
      </c>
    </row>
    <row r="146" spans="2:65" s="1" customFormat="1" ht="16.5" customHeight="1">
      <c r="B146" s="151"/>
      <c r="C146" s="182" t="s">
        <v>87</v>
      </c>
      <c r="D146" s="182" t="s">
        <v>199</v>
      </c>
      <c r="E146" s="183" t="s">
        <v>317</v>
      </c>
      <c r="F146" s="184" t="s">
        <v>318</v>
      </c>
      <c r="G146" s="185" t="s">
        <v>225</v>
      </c>
      <c r="H146" s="186">
        <v>24</v>
      </c>
      <c r="I146" s="187"/>
      <c r="J146" s="187"/>
      <c r="K146" s="186">
        <f>ROUND(P146*H146,3)</f>
        <v>0</v>
      </c>
      <c r="L146" s="184" t="s">
        <v>249</v>
      </c>
      <c r="M146" s="32"/>
      <c r="N146" s="188" t="s">
        <v>1</v>
      </c>
      <c r="O146" s="189" t="s">
        <v>44</v>
      </c>
      <c r="P146" s="190">
        <f>I146+J146</f>
        <v>0</v>
      </c>
      <c r="Q146" s="190">
        <f>ROUND(I146*H146,3)</f>
        <v>0</v>
      </c>
      <c r="R146" s="190">
        <f>ROUND(J146*H146,3)</f>
        <v>0</v>
      </c>
      <c r="S146" s="54"/>
      <c r="T146" s="191">
        <f>S146*H146</f>
        <v>0</v>
      </c>
      <c r="U146" s="191">
        <v>4E-05</v>
      </c>
      <c r="V146" s="191">
        <f>U146*H146</f>
        <v>0.0009600000000000001</v>
      </c>
      <c r="W146" s="191">
        <v>0</v>
      </c>
      <c r="X146" s="192">
        <f>W146*H146</f>
        <v>0</v>
      </c>
      <c r="AR146" s="193" t="s">
        <v>226</v>
      </c>
      <c r="AT146" s="193" t="s">
        <v>199</v>
      </c>
      <c r="AU146" s="193" t="s">
        <v>92</v>
      </c>
      <c r="AY146" s="15" t="s">
        <v>196</v>
      </c>
      <c r="BE146" s="100">
        <f>IF(O146="základná",K146,0)</f>
        <v>0</v>
      </c>
      <c r="BF146" s="100">
        <f>IF(O146="znížená",K146,0)</f>
        <v>0</v>
      </c>
      <c r="BG146" s="100">
        <f>IF(O146="zákl. prenesená",K146,0)</f>
        <v>0</v>
      </c>
      <c r="BH146" s="100">
        <f>IF(O146="zníž. prenesená",K146,0)</f>
        <v>0</v>
      </c>
      <c r="BI146" s="100">
        <f>IF(O146="nulová",K146,0)</f>
        <v>0</v>
      </c>
      <c r="BJ146" s="15" t="s">
        <v>92</v>
      </c>
      <c r="BK146" s="194">
        <f>ROUND(P146*H146,3)</f>
        <v>0</v>
      </c>
      <c r="BL146" s="15" t="s">
        <v>226</v>
      </c>
      <c r="BM146" s="193" t="s">
        <v>1106</v>
      </c>
    </row>
    <row r="147" spans="2:65" s="1" customFormat="1" ht="24" customHeight="1">
      <c r="B147" s="151"/>
      <c r="C147" s="210" t="s">
        <v>92</v>
      </c>
      <c r="D147" s="210" t="s">
        <v>291</v>
      </c>
      <c r="E147" s="211" t="s">
        <v>321</v>
      </c>
      <c r="F147" s="212" t="s">
        <v>322</v>
      </c>
      <c r="G147" s="213" t="s">
        <v>225</v>
      </c>
      <c r="H147" s="214">
        <v>24.48</v>
      </c>
      <c r="I147" s="215"/>
      <c r="J147" s="216"/>
      <c r="K147" s="214">
        <f>ROUND(P147*H147,3)</f>
        <v>0</v>
      </c>
      <c r="L147" s="212" t="s">
        <v>249</v>
      </c>
      <c r="M147" s="217"/>
      <c r="N147" s="218" t="s">
        <v>1</v>
      </c>
      <c r="O147" s="189" t="s">
        <v>44</v>
      </c>
      <c r="P147" s="190">
        <f>I147+J147</f>
        <v>0</v>
      </c>
      <c r="Q147" s="190">
        <f>ROUND(I147*H147,3)</f>
        <v>0</v>
      </c>
      <c r="R147" s="190">
        <f>ROUND(J147*H147,3)</f>
        <v>0</v>
      </c>
      <c r="S147" s="54"/>
      <c r="T147" s="191">
        <f>S147*H147</f>
        <v>0</v>
      </c>
      <c r="U147" s="191">
        <v>0.00018</v>
      </c>
      <c r="V147" s="191">
        <f>U147*H147</f>
        <v>0.0044064</v>
      </c>
      <c r="W147" s="191">
        <v>0</v>
      </c>
      <c r="X147" s="192">
        <f>W147*H147</f>
        <v>0</v>
      </c>
      <c r="AR147" s="193" t="s">
        <v>294</v>
      </c>
      <c r="AT147" s="193" t="s">
        <v>291</v>
      </c>
      <c r="AU147" s="193" t="s">
        <v>92</v>
      </c>
      <c r="AY147" s="15" t="s">
        <v>196</v>
      </c>
      <c r="BE147" s="100">
        <f>IF(O147="základná",K147,0)</f>
        <v>0</v>
      </c>
      <c r="BF147" s="100">
        <f>IF(O147="znížená",K147,0)</f>
        <v>0</v>
      </c>
      <c r="BG147" s="100">
        <f>IF(O147="zákl. prenesená",K147,0)</f>
        <v>0</v>
      </c>
      <c r="BH147" s="100">
        <f>IF(O147="zníž. prenesená",K147,0)</f>
        <v>0</v>
      </c>
      <c r="BI147" s="100">
        <f>IF(O147="nulová",K147,0)</f>
        <v>0</v>
      </c>
      <c r="BJ147" s="15" t="s">
        <v>92</v>
      </c>
      <c r="BK147" s="194">
        <f>ROUND(P147*H147,3)</f>
        <v>0</v>
      </c>
      <c r="BL147" s="15" t="s">
        <v>226</v>
      </c>
      <c r="BM147" s="193" t="s">
        <v>1107</v>
      </c>
    </row>
    <row r="148" spans="2:51" s="12" customFormat="1" ht="11.25">
      <c r="B148" s="195"/>
      <c r="D148" s="196" t="s">
        <v>208</v>
      </c>
      <c r="F148" s="197" t="s">
        <v>1108</v>
      </c>
      <c r="H148" s="198">
        <v>24.48</v>
      </c>
      <c r="I148" s="199"/>
      <c r="J148" s="199"/>
      <c r="M148" s="195"/>
      <c r="N148" s="200"/>
      <c r="O148" s="201"/>
      <c r="P148" s="201"/>
      <c r="Q148" s="201"/>
      <c r="R148" s="201"/>
      <c r="S148" s="201"/>
      <c r="T148" s="201"/>
      <c r="U148" s="201"/>
      <c r="V148" s="201"/>
      <c r="W148" s="201"/>
      <c r="X148" s="202"/>
      <c r="AT148" s="203" t="s">
        <v>208</v>
      </c>
      <c r="AU148" s="203" t="s">
        <v>92</v>
      </c>
      <c r="AV148" s="12" t="s">
        <v>92</v>
      </c>
      <c r="AW148" s="12" t="s">
        <v>3</v>
      </c>
      <c r="AX148" s="12" t="s">
        <v>87</v>
      </c>
      <c r="AY148" s="203" t="s">
        <v>196</v>
      </c>
    </row>
    <row r="149" spans="2:65" s="1" customFormat="1" ht="16.5" customHeight="1">
      <c r="B149" s="151"/>
      <c r="C149" s="182" t="s">
        <v>97</v>
      </c>
      <c r="D149" s="182" t="s">
        <v>199</v>
      </c>
      <c r="E149" s="183" t="s">
        <v>1109</v>
      </c>
      <c r="F149" s="184" t="s">
        <v>1110</v>
      </c>
      <c r="G149" s="185" t="s">
        <v>225</v>
      </c>
      <c r="H149" s="186">
        <v>30</v>
      </c>
      <c r="I149" s="187"/>
      <c r="J149" s="187"/>
      <c r="K149" s="186">
        <f>ROUND(P149*H149,3)</f>
        <v>0</v>
      </c>
      <c r="L149" s="184" t="s">
        <v>249</v>
      </c>
      <c r="M149" s="32"/>
      <c r="N149" s="188" t="s">
        <v>1</v>
      </c>
      <c r="O149" s="189" t="s">
        <v>44</v>
      </c>
      <c r="P149" s="190">
        <f>I149+J149</f>
        <v>0</v>
      </c>
      <c r="Q149" s="190">
        <f>ROUND(I149*H149,3)</f>
        <v>0</v>
      </c>
      <c r="R149" s="190">
        <f>ROUND(J149*H149,3)</f>
        <v>0</v>
      </c>
      <c r="S149" s="54"/>
      <c r="T149" s="191">
        <f>S149*H149</f>
        <v>0</v>
      </c>
      <c r="U149" s="191">
        <v>4E-05</v>
      </c>
      <c r="V149" s="191">
        <f>U149*H149</f>
        <v>0.0012000000000000001</v>
      </c>
      <c r="W149" s="191">
        <v>0</v>
      </c>
      <c r="X149" s="192">
        <f>W149*H149</f>
        <v>0</v>
      </c>
      <c r="AR149" s="193" t="s">
        <v>226</v>
      </c>
      <c r="AT149" s="193" t="s">
        <v>199</v>
      </c>
      <c r="AU149" s="193" t="s">
        <v>92</v>
      </c>
      <c r="AY149" s="15" t="s">
        <v>196</v>
      </c>
      <c r="BE149" s="100">
        <f>IF(O149="základná",K149,0)</f>
        <v>0</v>
      </c>
      <c r="BF149" s="100">
        <f>IF(O149="znížená",K149,0)</f>
        <v>0</v>
      </c>
      <c r="BG149" s="100">
        <f>IF(O149="zákl. prenesená",K149,0)</f>
        <v>0</v>
      </c>
      <c r="BH149" s="100">
        <f>IF(O149="zníž. prenesená",K149,0)</f>
        <v>0</v>
      </c>
      <c r="BI149" s="100">
        <f>IF(O149="nulová",K149,0)</f>
        <v>0</v>
      </c>
      <c r="BJ149" s="15" t="s">
        <v>92</v>
      </c>
      <c r="BK149" s="194">
        <f>ROUND(P149*H149,3)</f>
        <v>0</v>
      </c>
      <c r="BL149" s="15" t="s">
        <v>226</v>
      </c>
      <c r="BM149" s="193" t="s">
        <v>1111</v>
      </c>
    </row>
    <row r="150" spans="2:65" s="1" customFormat="1" ht="24" customHeight="1">
      <c r="B150" s="151"/>
      <c r="C150" s="210" t="s">
        <v>203</v>
      </c>
      <c r="D150" s="210" t="s">
        <v>291</v>
      </c>
      <c r="E150" s="211" t="s">
        <v>1112</v>
      </c>
      <c r="F150" s="212" t="s">
        <v>1113</v>
      </c>
      <c r="G150" s="213" t="s">
        <v>225</v>
      </c>
      <c r="H150" s="214">
        <v>30.6</v>
      </c>
      <c r="I150" s="215"/>
      <c r="J150" s="216"/>
      <c r="K150" s="214">
        <f>ROUND(P150*H150,3)</f>
        <v>0</v>
      </c>
      <c r="L150" s="212" t="s">
        <v>249</v>
      </c>
      <c r="M150" s="217"/>
      <c r="N150" s="218" t="s">
        <v>1</v>
      </c>
      <c r="O150" s="189" t="s">
        <v>44</v>
      </c>
      <c r="P150" s="190">
        <f>I150+J150</f>
        <v>0</v>
      </c>
      <c r="Q150" s="190">
        <f>ROUND(I150*H150,3)</f>
        <v>0</v>
      </c>
      <c r="R150" s="190">
        <f>ROUND(J150*H150,3)</f>
        <v>0</v>
      </c>
      <c r="S150" s="54"/>
      <c r="T150" s="191">
        <f>S150*H150</f>
        <v>0</v>
      </c>
      <c r="U150" s="191">
        <v>0.00201</v>
      </c>
      <c r="V150" s="191">
        <f>U150*H150</f>
        <v>0.061506000000000005</v>
      </c>
      <c r="W150" s="191">
        <v>0</v>
      </c>
      <c r="X150" s="192">
        <f>W150*H150</f>
        <v>0</v>
      </c>
      <c r="AR150" s="193" t="s">
        <v>294</v>
      </c>
      <c r="AT150" s="193" t="s">
        <v>291</v>
      </c>
      <c r="AU150" s="193" t="s">
        <v>92</v>
      </c>
      <c r="AY150" s="15" t="s">
        <v>196</v>
      </c>
      <c r="BE150" s="100">
        <f>IF(O150="základná",K150,0)</f>
        <v>0</v>
      </c>
      <c r="BF150" s="100">
        <f>IF(O150="znížená",K150,0)</f>
        <v>0</v>
      </c>
      <c r="BG150" s="100">
        <f>IF(O150="zákl. prenesená",K150,0)</f>
        <v>0</v>
      </c>
      <c r="BH150" s="100">
        <f>IF(O150="zníž. prenesená",K150,0)</f>
        <v>0</v>
      </c>
      <c r="BI150" s="100">
        <f>IF(O150="nulová",K150,0)</f>
        <v>0</v>
      </c>
      <c r="BJ150" s="15" t="s">
        <v>92</v>
      </c>
      <c r="BK150" s="194">
        <f>ROUND(P150*H150,3)</f>
        <v>0</v>
      </c>
      <c r="BL150" s="15" t="s">
        <v>226</v>
      </c>
      <c r="BM150" s="193" t="s">
        <v>1114</v>
      </c>
    </row>
    <row r="151" spans="2:51" s="12" customFormat="1" ht="11.25">
      <c r="B151" s="195"/>
      <c r="D151" s="196" t="s">
        <v>208</v>
      </c>
      <c r="F151" s="197" t="s">
        <v>1115</v>
      </c>
      <c r="H151" s="198">
        <v>30.6</v>
      </c>
      <c r="I151" s="199"/>
      <c r="J151" s="199"/>
      <c r="M151" s="195"/>
      <c r="N151" s="200"/>
      <c r="O151" s="201"/>
      <c r="P151" s="201"/>
      <c r="Q151" s="201"/>
      <c r="R151" s="201"/>
      <c r="S151" s="201"/>
      <c r="T151" s="201"/>
      <c r="U151" s="201"/>
      <c r="V151" s="201"/>
      <c r="W151" s="201"/>
      <c r="X151" s="202"/>
      <c r="AT151" s="203" t="s">
        <v>208</v>
      </c>
      <c r="AU151" s="203" t="s">
        <v>92</v>
      </c>
      <c r="AV151" s="12" t="s">
        <v>92</v>
      </c>
      <c r="AW151" s="12" t="s">
        <v>3</v>
      </c>
      <c r="AX151" s="12" t="s">
        <v>87</v>
      </c>
      <c r="AY151" s="203" t="s">
        <v>196</v>
      </c>
    </row>
    <row r="152" spans="2:65" s="1" customFormat="1" ht="24" customHeight="1">
      <c r="B152" s="151"/>
      <c r="C152" s="182" t="s">
        <v>222</v>
      </c>
      <c r="D152" s="182" t="s">
        <v>199</v>
      </c>
      <c r="E152" s="183" t="s">
        <v>338</v>
      </c>
      <c r="F152" s="184" t="s">
        <v>339</v>
      </c>
      <c r="G152" s="185" t="s">
        <v>340</v>
      </c>
      <c r="H152" s="187"/>
      <c r="I152" s="187"/>
      <c r="J152" s="187"/>
      <c r="K152" s="186">
        <f>ROUND(P152*H152,3)</f>
        <v>0</v>
      </c>
      <c r="L152" s="184" t="s">
        <v>249</v>
      </c>
      <c r="M152" s="32"/>
      <c r="N152" s="188" t="s">
        <v>1</v>
      </c>
      <c r="O152" s="189" t="s">
        <v>44</v>
      </c>
      <c r="P152" s="190">
        <f>I152+J152</f>
        <v>0</v>
      </c>
      <c r="Q152" s="190">
        <f>ROUND(I152*H152,3)</f>
        <v>0</v>
      </c>
      <c r="R152" s="190">
        <f>ROUND(J152*H152,3)</f>
        <v>0</v>
      </c>
      <c r="S152" s="54"/>
      <c r="T152" s="191">
        <f>S152*H152</f>
        <v>0</v>
      </c>
      <c r="U152" s="191">
        <v>0</v>
      </c>
      <c r="V152" s="191">
        <f>U152*H152</f>
        <v>0</v>
      </c>
      <c r="W152" s="191">
        <v>0</v>
      </c>
      <c r="X152" s="192">
        <f>W152*H152</f>
        <v>0</v>
      </c>
      <c r="AR152" s="193" t="s">
        <v>226</v>
      </c>
      <c r="AT152" s="193" t="s">
        <v>199</v>
      </c>
      <c r="AU152" s="193" t="s">
        <v>92</v>
      </c>
      <c r="AY152" s="15" t="s">
        <v>196</v>
      </c>
      <c r="BE152" s="100">
        <f>IF(O152="základná",K152,0)</f>
        <v>0</v>
      </c>
      <c r="BF152" s="100">
        <f>IF(O152="znížená",K152,0)</f>
        <v>0</v>
      </c>
      <c r="BG152" s="100">
        <f>IF(O152="zákl. prenesená",K152,0)</f>
        <v>0</v>
      </c>
      <c r="BH152" s="100">
        <f>IF(O152="zníž. prenesená",K152,0)</f>
        <v>0</v>
      </c>
      <c r="BI152" s="100">
        <f>IF(O152="nulová",K152,0)</f>
        <v>0</v>
      </c>
      <c r="BJ152" s="15" t="s">
        <v>92</v>
      </c>
      <c r="BK152" s="194">
        <f>ROUND(P152*H152,3)</f>
        <v>0</v>
      </c>
      <c r="BL152" s="15" t="s">
        <v>226</v>
      </c>
      <c r="BM152" s="193" t="s">
        <v>1116</v>
      </c>
    </row>
    <row r="153" spans="2:63" s="11" customFormat="1" ht="22.5" customHeight="1">
      <c r="B153" s="168"/>
      <c r="D153" s="169" t="s">
        <v>79</v>
      </c>
      <c r="E153" s="180" t="s">
        <v>342</v>
      </c>
      <c r="F153" s="180" t="s">
        <v>343</v>
      </c>
      <c r="I153" s="171"/>
      <c r="J153" s="171"/>
      <c r="K153" s="181">
        <f>BK153</f>
        <v>0</v>
      </c>
      <c r="M153" s="168"/>
      <c r="N153" s="173"/>
      <c r="O153" s="174"/>
      <c r="P153" s="174"/>
      <c r="Q153" s="175">
        <f>SUM(Q154:Q181)</f>
        <v>0</v>
      </c>
      <c r="R153" s="175">
        <f>SUM(R154:R181)</f>
        <v>0</v>
      </c>
      <c r="S153" s="174"/>
      <c r="T153" s="176">
        <f>SUM(T154:T181)</f>
        <v>0</v>
      </c>
      <c r="U153" s="174"/>
      <c r="V153" s="176">
        <f>SUM(V154:V181)</f>
        <v>0.00182</v>
      </c>
      <c r="W153" s="174"/>
      <c r="X153" s="177">
        <f>SUM(X154:X181)</f>
        <v>0</v>
      </c>
      <c r="AR153" s="169" t="s">
        <v>92</v>
      </c>
      <c r="AT153" s="178" t="s">
        <v>79</v>
      </c>
      <c r="AU153" s="178" t="s">
        <v>87</v>
      </c>
      <c r="AY153" s="169" t="s">
        <v>196</v>
      </c>
      <c r="BK153" s="179">
        <f>SUM(BK154:BK181)</f>
        <v>0</v>
      </c>
    </row>
    <row r="154" spans="2:65" s="1" customFormat="1" ht="24" customHeight="1">
      <c r="B154" s="151"/>
      <c r="C154" s="182" t="s">
        <v>228</v>
      </c>
      <c r="D154" s="182" t="s">
        <v>199</v>
      </c>
      <c r="E154" s="183" t="s">
        <v>1117</v>
      </c>
      <c r="F154" s="184" t="s">
        <v>1118</v>
      </c>
      <c r="G154" s="185" t="s">
        <v>248</v>
      </c>
      <c r="H154" s="186">
        <v>2</v>
      </c>
      <c r="I154" s="187"/>
      <c r="J154" s="187"/>
      <c r="K154" s="186">
        <f aca="true" t="shared" si="6" ref="K154:K181">ROUND(P154*H154,3)</f>
        <v>0</v>
      </c>
      <c r="L154" s="184" t="s">
        <v>249</v>
      </c>
      <c r="M154" s="32"/>
      <c r="N154" s="188" t="s">
        <v>1</v>
      </c>
      <c r="O154" s="189" t="s">
        <v>44</v>
      </c>
      <c r="P154" s="190">
        <f aca="true" t="shared" si="7" ref="P154:P181">I154+J154</f>
        <v>0</v>
      </c>
      <c r="Q154" s="190">
        <f aca="true" t="shared" si="8" ref="Q154:Q181">ROUND(I154*H154,3)</f>
        <v>0</v>
      </c>
      <c r="R154" s="190">
        <f aca="true" t="shared" si="9" ref="R154:R181">ROUND(J154*H154,3)</f>
        <v>0</v>
      </c>
      <c r="S154" s="54"/>
      <c r="T154" s="191">
        <f aca="true" t="shared" si="10" ref="T154:T181">S154*H154</f>
        <v>0</v>
      </c>
      <c r="U154" s="191">
        <v>0</v>
      </c>
      <c r="V154" s="191">
        <f aca="true" t="shared" si="11" ref="V154:V181">U154*H154</f>
        <v>0</v>
      </c>
      <c r="W154" s="191">
        <v>0</v>
      </c>
      <c r="X154" s="192">
        <f aca="true" t="shared" si="12" ref="X154:X181">W154*H154</f>
        <v>0</v>
      </c>
      <c r="AR154" s="193" t="s">
        <v>226</v>
      </c>
      <c r="AT154" s="193" t="s">
        <v>199</v>
      </c>
      <c r="AU154" s="193" t="s">
        <v>92</v>
      </c>
      <c r="AY154" s="15" t="s">
        <v>196</v>
      </c>
      <c r="BE154" s="100">
        <f aca="true" t="shared" si="13" ref="BE154:BE181">IF(O154="základná",K154,0)</f>
        <v>0</v>
      </c>
      <c r="BF154" s="100">
        <f aca="true" t="shared" si="14" ref="BF154:BF181">IF(O154="znížená",K154,0)</f>
        <v>0</v>
      </c>
      <c r="BG154" s="100">
        <f aca="true" t="shared" si="15" ref="BG154:BG181">IF(O154="zákl. prenesená",K154,0)</f>
        <v>0</v>
      </c>
      <c r="BH154" s="100">
        <f aca="true" t="shared" si="16" ref="BH154:BH181">IF(O154="zníž. prenesená",K154,0)</f>
        <v>0</v>
      </c>
      <c r="BI154" s="100">
        <f aca="true" t="shared" si="17" ref="BI154:BI181">IF(O154="nulová",K154,0)</f>
        <v>0</v>
      </c>
      <c r="BJ154" s="15" t="s">
        <v>92</v>
      </c>
      <c r="BK154" s="194">
        <f aca="true" t="shared" si="18" ref="BK154:BK181">ROUND(P154*H154,3)</f>
        <v>0</v>
      </c>
      <c r="BL154" s="15" t="s">
        <v>226</v>
      </c>
      <c r="BM154" s="193" t="s">
        <v>1119</v>
      </c>
    </row>
    <row r="155" spans="2:65" s="1" customFormat="1" ht="24" customHeight="1">
      <c r="B155" s="151"/>
      <c r="C155" s="210" t="s">
        <v>232</v>
      </c>
      <c r="D155" s="210" t="s">
        <v>291</v>
      </c>
      <c r="E155" s="211" t="s">
        <v>1120</v>
      </c>
      <c r="F155" s="212" t="s">
        <v>1121</v>
      </c>
      <c r="G155" s="213" t="s">
        <v>248</v>
      </c>
      <c r="H155" s="214">
        <v>2</v>
      </c>
      <c r="I155" s="215"/>
      <c r="J155" s="216"/>
      <c r="K155" s="214">
        <f t="shared" si="6"/>
        <v>0</v>
      </c>
      <c r="L155" s="212" t="s">
        <v>1</v>
      </c>
      <c r="M155" s="217"/>
      <c r="N155" s="218" t="s">
        <v>1</v>
      </c>
      <c r="O155" s="189" t="s">
        <v>44</v>
      </c>
      <c r="P155" s="190">
        <f t="shared" si="7"/>
        <v>0</v>
      </c>
      <c r="Q155" s="190">
        <f t="shared" si="8"/>
        <v>0</v>
      </c>
      <c r="R155" s="190">
        <f t="shared" si="9"/>
        <v>0</v>
      </c>
      <c r="S155" s="54"/>
      <c r="T155" s="191">
        <f t="shared" si="10"/>
        <v>0</v>
      </c>
      <c r="U155" s="191">
        <v>0</v>
      </c>
      <c r="V155" s="191">
        <f t="shared" si="11"/>
        <v>0</v>
      </c>
      <c r="W155" s="191">
        <v>0</v>
      </c>
      <c r="X155" s="192">
        <f t="shared" si="12"/>
        <v>0</v>
      </c>
      <c r="AR155" s="193" t="s">
        <v>294</v>
      </c>
      <c r="AT155" s="193" t="s">
        <v>291</v>
      </c>
      <c r="AU155" s="193" t="s">
        <v>92</v>
      </c>
      <c r="AY155" s="15" t="s">
        <v>196</v>
      </c>
      <c r="BE155" s="100">
        <f t="shared" si="13"/>
        <v>0</v>
      </c>
      <c r="BF155" s="100">
        <f t="shared" si="14"/>
        <v>0</v>
      </c>
      <c r="BG155" s="100">
        <f t="shared" si="15"/>
        <v>0</v>
      </c>
      <c r="BH155" s="100">
        <f t="shared" si="16"/>
        <v>0</v>
      </c>
      <c r="BI155" s="100">
        <f t="shared" si="17"/>
        <v>0</v>
      </c>
      <c r="BJ155" s="15" t="s">
        <v>92</v>
      </c>
      <c r="BK155" s="194">
        <f t="shared" si="18"/>
        <v>0</v>
      </c>
      <c r="BL155" s="15" t="s">
        <v>226</v>
      </c>
      <c r="BM155" s="193" t="s">
        <v>1122</v>
      </c>
    </row>
    <row r="156" spans="2:65" s="1" customFormat="1" ht="24" customHeight="1">
      <c r="B156" s="151"/>
      <c r="C156" s="210" t="s">
        <v>236</v>
      </c>
      <c r="D156" s="210" t="s">
        <v>291</v>
      </c>
      <c r="E156" s="211" t="s">
        <v>1123</v>
      </c>
      <c r="F156" s="212" t="s">
        <v>1124</v>
      </c>
      <c r="G156" s="213" t="s">
        <v>248</v>
      </c>
      <c r="H156" s="214">
        <v>1</v>
      </c>
      <c r="I156" s="215"/>
      <c r="J156" s="216"/>
      <c r="K156" s="214">
        <f t="shared" si="6"/>
        <v>0</v>
      </c>
      <c r="L156" s="212" t="s">
        <v>1</v>
      </c>
      <c r="M156" s="217"/>
      <c r="N156" s="218" t="s">
        <v>1</v>
      </c>
      <c r="O156" s="189" t="s">
        <v>44</v>
      </c>
      <c r="P156" s="190">
        <f t="shared" si="7"/>
        <v>0</v>
      </c>
      <c r="Q156" s="190">
        <f t="shared" si="8"/>
        <v>0</v>
      </c>
      <c r="R156" s="190">
        <f t="shared" si="9"/>
        <v>0</v>
      </c>
      <c r="S156" s="54"/>
      <c r="T156" s="191">
        <f t="shared" si="10"/>
        <v>0</v>
      </c>
      <c r="U156" s="191">
        <v>0</v>
      </c>
      <c r="V156" s="191">
        <f t="shared" si="11"/>
        <v>0</v>
      </c>
      <c r="W156" s="191">
        <v>0</v>
      </c>
      <c r="X156" s="192">
        <f t="shared" si="12"/>
        <v>0</v>
      </c>
      <c r="AR156" s="193" t="s">
        <v>294</v>
      </c>
      <c r="AT156" s="193" t="s">
        <v>291</v>
      </c>
      <c r="AU156" s="193" t="s">
        <v>92</v>
      </c>
      <c r="AY156" s="15" t="s">
        <v>196</v>
      </c>
      <c r="BE156" s="100">
        <f t="shared" si="13"/>
        <v>0</v>
      </c>
      <c r="BF156" s="100">
        <f t="shared" si="14"/>
        <v>0</v>
      </c>
      <c r="BG156" s="100">
        <f t="shared" si="15"/>
        <v>0</v>
      </c>
      <c r="BH156" s="100">
        <f t="shared" si="16"/>
        <v>0</v>
      </c>
      <c r="BI156" s="100">
        <f t="shared" si="17"/>
        <v>0</v>
      </c>
      <c r="BJ156" s="15" t="s">
        <v>92</v>
      </c>
      <c r="BK156" s="194">
        <f t="shared" si="18"/>
        <v>0</v>
      </c>
      <c r="BL156" s="15" t="s">
        <v>226</v>
      </c>
      <c r="BM156" s="193" t="s">
        <v>1125</v>
      </c>
    </row>
    <row r="157" spans="2:65" s="1" customFormat="1" ht="48" customHeight="1">
      <c r="B157" s="151"/>
      <c r="C157" s="210" t="s">
        <v>197</v>
      </c>
      <c r="D157" s="210" t="s">
        <v>291</v>
      </c>
      <c r="E157" s="211" t="s">
        <v>1126</v>
      </c>
      <c r="F157" s="212" t="s">
        <v>1127</v>
      </c>
      <c r="G157" s="213" t="s">
        <v>248</v>
      </c>
      <c r="H157" s="214">
        <v>2</v>
      </c>
      <c r="I157" s="215"/>
      <c r="J157" s="216"/>
      <c r="K157" s="214">
        <f t="shared" si="6"/>
        <v>0</v>
      </c>
      <c r="L157" s="212" t="s">
        <v>1</v>
      </c>
      <c r="M157" s="217"/>
      <c r="N157" s="218" t="s">
        <v>1</v>
      </c>
      <c r="O157" s="189" t="s">
        <v>44</v>
      </c>
      <c r="P157" s="190">
        <f t="shared" si="7"/>
        <v>0</v>
      </c>
      <c r="Q157" s="190">
        <f t="shared" si="8"/>
        <v>0</v>
      </c>
      <c r="R157" s="190">
        <f t="shared" si="9"/>
        <v>0</v>
      </c>
      <c r="S157" s="54"/>
      <c r="T157" s="191">
        <f t="shared" si="10"/>
        <v>0</v>
      </c>
      <c r="U157" s="191">
        <v>0</v>
      </c>
      <c r="V157" s="191">
        <f t="shared" si="11"/>
        <v>0</v>
      </c>
      <c r="W157" s="191">
        <v>0</v>
      </c>
      <c r="X157" s="192">
        <f t="shared" si="12"/>
        <v>0</v>
      </c>
      <c r="AR157" s="193" t="s">
        <v>294</v>
      </c>
      <c r="AT157" s="193" t="s">
        <v>291</v>
      </c>
      <c r="AU157" s="193" t="s">
        <v>92</v>
      </c>
      <c r="AY157" s="15" t="s">
        <v>196</v>
      </c>
      <c r="BE157" s="100">
        <f t="shared" si="13"/>
        <v>0</v>
      </c>
      <c r="BF157" s="100">
        <f t="shared" si="14"/>
        <v>0</v>
      </c>
      <c r="BG157" s="100">
        <f t="shared" si="15"/>
        <v>0</v>
      </c>
      <c r="BH157" s="100">
        <f t="shared" si="16"/>
        <v>0</v>
      </c>
      <c r="BI157" s="100">
        <f t="shared" si="17"/>
        <v>0</v>
      </c>
      <c r="BJ157" s="15" t="s">
        <v>92</v>
      </c>
      <c r="BK157" s="194">
        <f t="shared" si="18"/>
        <v>0</v>
      </c>
      <c r="BL157" s="15" t="s">
        <v>226</v>
      </c>
      <c r="BM157" s="193" t="s">
        <v>1128</v>
      </c>
    </row>
    <row r="158" spans="2:65" s="1" customFormat="1" ht="36" customHeight="1">
      <c r="B158" s="151"/>
      <c r="C158" s="210" t="s">
        <v>245</v>
      </c>
      <c r="D158" s="210" t="s">
        <v>291</v>
      </c>
      <c r="E158" s="211" t="s">
        <v>1129</v>
      </c>
      <c r="F158" s="212" t="s">
        <v>1130</v>
      </c>
      <c r="G158" s="213" t="s">
        <v>248</v>
      </c>
      <c r="H158" s="214">
        <v>2</v>
      </c>
      <c r="I158" s="215"/>
      <c r="J158" s="216"/>
      <c r="K158" s="214">
        <f t="shared" si="6"/>
        <v>0</v>
      </c>
      <c r="L158" s="212" t="s">
        <v>1</v>
      </c>
      <c r="M158" s="217"/>
      <c r="N158" s="218" t="s">
        <v>1</v>
      </c>
      <c r="O158" s="189" t="s">
        <v>44</v>
      </c>
      <c r="P158" s="190">
        <f t="shared" si="7"/>
        <v>0</v>
      </c>
      <c r="Q158" s="190">
        <f t="shared" si="8"/>
        <v>0</v>
      </c>
      <c r="R158" s="190">
        <f t="shared" si="9"/>
        <v>0</v>
      </c>
      <c r="S158" s="54"/>
      <c r="T158" s="191">
        <f t="shared" si="10"/>
        <v>0</v>
      </c>
      <c r="U158" s="191">
        <v>0</v>
      </c>
      <c r="V158" s="191">
        <f t="shared" si="11"/>
        <v>0</v>
      </c>
      <c r="W158" s="191">
        <v>0</v>
      </c>
      <c r="X158" s="192">
        <f t="shared" si="12"/>
        <v>0</v>
      </c>
      <c r="AR158" s="193" t="s">
        <v>294</v>
      </c>
      <c r="AT158" s="193" t="s">
        <v>291</v>
      </c>
      <c r="AU158" s="193" t="s">
        <v>92</v>
      </c>
      <c r="AY158" s="15" t="s">
        <v>196</v>
      </c>
      <c r="BE158" s="100">
        <f t="shared" si="13"/>
        <v>0</v>
      </c>
      <c r="BF158" s="100">
        <f t="shared" si="14"/>
        <v>0</v>
      </c>
      <c r="BG158" s="100">
        <f t="shared" si="15"/>
        <v>0</v>
      </c>
      <c r="BH158" s="100">
        <f t="shared" si="16"/>
        <v>0</v>
      </c>
      <c r="BI158" s="100">
        <f t="shared" si="17"/>
        <v>0</v>
      </c>
      <c r="BJ158" s="15" t="s">
        <v>92</v>
      </c>
      <c r="BK158" s="194">
        <f t="shared" si="18"/>
        <v>0</v>
      </c>
      <c r="BL158" s="15" t="s">
        <v>226</v>
      </c>
      <c r="BM158" s="193" t="s">
        <v>1131</v>
      </c>
    </row>
    <row r="159" spans="2:65" s="1" customFormat="1" ht="24" customHeight="1">
      <c r="B159" s="151"/>
      <c r="C159" s="210" t="s">
        <v>252</v>
      </c>
      <c r="D159" s="210" t="s">
        <v>291</v>
      </c>
      <c r="E159" s="211" t="s">
        <v>1132</v>
      </c>
      <c r="F159" s="212" t="s">
        <v>1133</v>
      </c>
      <c r="G159" s="213" t="s">
        <v>248</v>
      </c>
      <c r="H159" s="214">
        <v>4</v>
      </c>
      <c r="I159" s="215"/>
      <c r="J159" s="216"/>
      <c r="K159" s="214">
        <f t="shared" si="6"/>
        <v>0</v>
      </c>
      <c r="L159" s="212" t="s">
        <v>1</v>
      </c>
      <c r="M159" s="217"/>
      <c r="N159" s="218" t="s">
        <v>1</v>
      </c>
      <c r="O159" s="189" t="s">
        <v>44</v>
      </c>
      <c r="P159" s="190">
        <f t="shared" si="7"/>
        <v>0</v>
      </c>
      <c r="Q159" s="190">
        <f t="shared" si="8"/>
        <v>0</v>
      </c>
      <c r="R159" s="190">
        <f t="shared" si="9"/>
        <v>0</v>
      </c>
      <c r="S159" s="54"/>
      <c r="T159" s="191">
        <f t="shared" si="10"/>
        <v>0</v>
      </c>
      <c r="U159" s="191">
        <v>0</v>
      </c>
      <c r="V159" s="191">
        <f t="shared" si="11"/>
        <v>0</v>
      </c>
      <c r="W159" s="191">
        <v>0</v>
      </c>
      <c r="X159" s="192">
        <f t="shared" si="12"/>
        <v>0</v>
      </c>
      <c r="AR159" s="193" t="s">
        <v>294</v>
      </c>
      <c r="AT159" s="193" t="s">
        <v>291</v>
      </c>
      <c r="AU159" s="193" t="s">
        <v>92</v>
      </c>
      <c r="AY159" s="15" t="s">
        <v>196</v>
      </c>
      <c r="BE159" s="100">
        <f t="shared" si="13"/>
        <v>0</v>
      </c>
      <c r="BF159" s="100">
        <f t="shared" si="14"/>
        <v>0</v>
      </c>
      <c r="BG159" s="100">
        <f t="shared" si="15"/>
        <v>0</v>
      </c>
      <c r="BH159" s="100">
        <f t="shared" si="16"/>
        <v>0</v>
      </c>
      <c r="BI159" s="100">
        <f t="shared" si="17"/>
        <v>0</v>
      </c>
      <c r="BJ159" s="15" t="s">
        <v>92</v>
      </c>
      <c r="BK159" s="194">
        <f t="shared" si="18"/>
        <v>0</v>
      </c>
      <c r="BL159" s="15" t="s">
        <v>226</v>
      </c>
      <c r="BM159" s="193" t="s">
        <v>1134</v>
      </c>
    </row>
    <row r="160" spans="2:65" s="1" customFormat="1" ht="48" customHeight="1">
      <c r="B160" s="151"/>
      <c r="C160" s="210" t="s">
        <v>258</v>
      </c>
      <c r="D160" s="210" t="s">
        <v>291</v>
      </c>
      <c r="E160" s="211" t="s">
        <v>1135</v>
      </c>
      <c r="F160" s="212" t="s">
        <v>1136</v>
      </c>
      <c r="G160" s="213" t="s">
        <v>248</v>
      </c>
      <c r="H160" s="214">
        <v>2</v>
      </c>
      <c r="I160" s="215"/>
      <c r="J160" s="216"/>
      <c r="K160" s="214">
        <f t="shared" si="6"/>
        <v>0</v>
      </c>
      <c r="L160" s="212" t="s">
        <v>1</v>
      </c>
      <c r="M160" s="217"/>
      <c r="N160" s="218" t="s">
        <v>1</v>
      </c>
      <c r="O160" s="189" t="s">
        <v>44</v>
      </c>
      <c r="P160" s="190">
        <f t="shared" si="7"/>
        <v>0</v>
      </c>
      <c r="Q160" s="190">
        <f t="shared" si="8"/>
        <v>0</v>
      </c>
      <c r="R160" s="190">
        <f t="shared" si="9"/>
        <v>0</v>
      </c>
      <c r="S160" s="54"/>
      <c r="T160" s="191">
        <f t="shared" si="10"/>
        <v>0</v>
      </c>
      <c r="U160" s="191">
        <v>0</v>
      </c>
      <c r="V160" s="191">
        <f t="shared" si="11"/>
        <v>0</v>
      </c>
      <c r="W160" s="191">
        <v>0</v>
      </c>
      <c r="X160" s="192">
        <f t="shared" si="12"/>
        <v>0</v>
      </c>
      <c r="AR160" s="193" t="s">
        <v>294</v>
      </c>
      <c r="AT160" s="193" t="s">
        <v>291</v>
      </c>
      <c r="AU160" s="193" t="s">
        <v>92</v>
      </c>
      <c r="AY160" s="15" t="s">
        <v>196</v>
      </c>
      <c r="BE160" s="100">
        <f t="shared" si="13"/>
        <v>0</v>
      </c>
      <c r="BF160" s="100">
        <f t="shared" si="14"/>
        <v>0</v>
      </c>
      <c r="BG160" s="100">
        <f t="shared" si="15"/>
        <v>0</v>
      </c>
      <c r="BH160" s="100">
        <f t="shared" si="16"/>
        <v>0</v>
      </c>
      <c r="BI160" s="100">
        <f t="shared" si="17"/>
        <v>0</v>
      </c>
      <c r="BJ160" s="15" t="s">
        <v>92</v>
      </c>
      <c r="BK160" s="194">
        <f t="shared" si="18"/>
        <v>0</v>
      </c>
      <c r="BL160" s="15" t="s">
        <v>226</v>
      </c>
      <c r="BM160" s="193" t="s">
        <v>1137</v>
      </c>
    </row>
    <row r="161" spans="2:65" s="1" customFormat="1" ht="16.5" customHeight="1">
      <c r="B161" s="151"/>
      <c r="C161" s="210" t="s">
        <v>262</v>
      </c>
      <c r="D161" s="210" t="s">
        <v>291</v>
      </c>
      <c r="E161" s="211" t="s">
        <v>1138</v>
      </c>
      <c r="F161" s="212" t="s">
        <v>1139</v>
      </c>
      <c r="G161" s="213" t="s">
        <v>248</v>
      </c>
      <c r="H161" s="214">
        <v>2</v>
      </c>
      <c r="I161" s="215"/>
      <c r="J161" s="216"/>
      <c r="K161" s="214">
        <f t="shared" si="6"/>
        <v>0</v>
      </c>
      <c r="L161" s="212" t="s">
        <v>1</v>
      </c>
      <c r="M161" s="217"/>
      <c r="N161" s="218" t="s">
        <v>1</v>
      </c>
      <c r="O161" s="189" t="s">
        <v>44</v>
      </c>
      <c r="P161" s="190">
        <f t="shared" si="7"/>
        <v>0</v>
      </c>
      <c r="Q161" s="190">
        <f t="shared" si="8"/>
        <v>0</v>
      </c>
      <c r="R161" s="190">
        <f t="shared" si="9"/>
        <v>0</v>
      </c>
      <c r="S161" s="54"/>
      <c r="T161" s="191">
        <f t="shared" si="10"/>
        <v>0</v>
      </c>
      <c r="U161" s="191">
        <v>0</v>
      </c>
      <c r="V161" s="191">
        <f t="shared" si="11"/>
        <v>0</v>
      </c>
      <c r="W161" s="191">
        <v>0</v>
      </c>
      <c r="X161" s="192">
        <f t="shared" si="12"/>
        <v>0</v>
      </c>
      <c r="AR161" s="193" t="s">
        <v>294</v>
      </c>
      <c r="AT161" s="193" t="s">
        <v>291</v>
      </c>
      <c r="AU161" s="193" t="s">
        <v>92</v>
      </c>
      <c r="AY161" s="15" t="s">
        <v>196</v>
      </c>
      <c r="BE161" s="100">
        <f t="shared" si="13"/>
        <v>0</v>
      </c>
      <c r="BF161" s="100">
        <f t="shared" si="14"/>
        <v>0</v>
      </c>
      <c r="BG161" s="100">
        <f t="shared" si="15"/>
        <v>0</v>
      </c>
      <c r="BH161" s="100">
        <f t="shared" si="16"/>
        <v>0</v>
      </c>
      <c r="BI161" s="100">
        <f t="shared" si="17"/>
        <v>0</v>
      </c>
      <c r="BJ161" s="15" t="s">
        <v>92</v>
      </c>
      <c r="BK161" s="194">
        <f t="shared" si="18"/>
        <v>0</v>
      </c>
      <c r="BL161" s="15" t="s">
        <v>226</v>
      </c>
      <c r="BM161" s="193" t="s">
        <v>1140</v>
      </c>
    </row>
    <row r="162" spans="2:65" s="1" customFormat="1" ht="16.5" customHeight="1">
      <c r="B162" s="151"/>
      <c r="C162" s="210" t="s">
        <v>267</v>
      </c>
      <c r="D162" s="210" t="s">
        <v>291</v>
      </c>
      <c r="E162" s="211" t="s">
        <v>1141</v>
      </c>
      <c r="F162" s="212" t="s">
        <v>1142</v>
      </c>
      <c r="G162" s="213" t="s">
        <v>248</v>
      </c>
      <c r="H162" s="214">
        <v>2</v>
      </c>
      <c r="I162" s="215"/>
      <c r="J162" s="216"/>
      <c r="K162" s="214">
        <f t="shared" si="6"/>
        <v>0</v>
      </c>
      <c r="L162" s="212" t="s">
        <v>1</v>
      </c>
      <c r="M162" s="217"/>
      <c r="N162" s="218" t="s">
        <v>1</v>
      </c>
      <c r="O162" s="189" t="s">
        <v>44</v>
      </c>
      <c r="P162" s="190">
        <f t="shared" si="7"/>
        <v>0</v>
      </c>
      <c r="Q162" s="190">
        <f t="shared" si="8"/>
        <v>0</v>
      </c>
      <c r="R162" s="190">
        <f t="shared" si="9"/>
        <v>0</v>
      </c>
      <c r="S162" s="54"/>
      <c r="T162" s="191">
        <f t="shared" si="10"/>
        <v>0</v>
      </c>
      <c r="U162" s="191">
        <v>0</v>
      </c>
      <c r="V162" s="191">
        <f t="shared" si="11"/>
        <v>0</v>
      </c>
      <c r="W162" s="191">
        <v>0</v>
      </c>
      <c r="X162" s="192">
        <f t="shared" si="12"/>
        <v>0</v>
      </c>
      <c r="AR162" s="193" t="s">
        <v>294</v>
      </c>
      <c r="AT162" s="193" t="s">
        <v>291</v>
      </c>
      <c r="AU162" s="193" t="s">
        <v>92</v>
      </c>
      <c r="AY162" s="15" t="s">
        <v>196</v>
      </c>
      <c r="BE162" s="100">
        <f t="shared" si="13"/>
        <v>0</v>
      </c>
      <c r="BF162" s="100">
        <f t="shared" si="14"/>
        <v>0</v>
      </c>
      <c r="BG162" s="100">
        <f t="shared" si="15"/>
        <v>0</v>
      </c>
      <c r="BH162" s="100">
        <f t="shared" si="16"/>
        <v>0</v>
      </c>
      <c r="BI162" s="100">
        <f t="shared" si="17"/>
        <v>0</v>
      </c>
      <c r="BJ162" s="15" t="s">
        <v>92</v>
      </c>
      <c r="BK162" s="194">
        <f t="shared" si="18"/>
        <v>0</v>
      </c>
      <c r="BL162" s="15" t="s">
        <v>226</v>
      </c>
      <c r="BM162" s="193" t="s">
        <v>1143</v>
      </c>
    </row>
    <row r="163" spans="2:65" s="1" customFormat="1" ht="16.5" customHeight="1">
      <c r="B163" s="151"/>
      <c r="C163" s="182" t="s">
        <v>337</v>
      </c>
      <c r="D163" s="182" t="s">
        <v>199</v>
      </c>
      <c r="E163" s="183" t="s">
        <v>1144</v>
      </c>
      <c r="F163" s="184" t="s">
        <v>1145</v>
      </c>
      <c r="G163" s="185" t="s">
        <v>450</v>
      </c>
      <c r="H163" s="186">
        <v>1</v>
      </c>
      <c r="I163" s="187"/>
      <c r="J163" s="187"/>
      <c r="K163" s="186">
        <f t="shared" si="6"/>
        <v>0</v>
      </c>
      <c r="L163" s="184" t="s">
        <v>1</v>
      </c>
      <c r="M163" s="32"/>
      <c r="N163" s="188" t="s">
        <v>1</v>
      </c>
      <c r="O163" s="189" t="s">
        <v>44</v>
      </c>
      <c r="P163" s="190">
        <f t="shared" si="7"/>
        <v>0</v>
      </c>
      <c r="Q163" s="190">
        <f t="shared" si="8"/>
        <v>0</v>
      </c>
      <c r="R163" s="190">
        <f t="shared" si="9"/>
        <v>0</v>
      </c>
      <c r="S163" s="54"/>
      <c r="T163" s="191">
        <f t="shared" si="10"/>
        <v>0</v>
      </c>
      <c r="U163" s="191">
        <v>0</v>
      </c>
      <c r="V163" s="191">
        <f t="shared" si="11"/>
        <v>0</v>
      </c>
      <c r="W163" s="191">
        <v>0</v>
      </c>
      <c r="X163" s="192">
        <f t="shared" si="12"/>
        <v>0</v>
      </c>
      <c r="AR163" s="193" t="s">
        <v>226</v>
      </c>
      <c r="AT163" s="193" t="s">
        <v>199</v>
      </c>
      <c r="AU163" s="193" t="s">
        <v>92</v>
      </c>
      <c r="AY163" s="15" t="s">
        <v>196</v>
      </c>
      <c r="BE163" s="100">
        <f t="shared" si="13"/>
        <v>0</v>
      </c>
      <c r="BF163" s="100">
        <f t="shared" si="14"/>
        <v>0</v>
      </c>
      <c r="BG163" s="100">
        <f t="shared" si="15"/>
        <v>0</v>
      </c>
      <c r="BH163" s="100">
        <f t="shared" si="16"/>
        <v>0</v>
      </c>
      <c r="BI163" s="100">
        <f t="shared" si="17"/>
        <v>0</v>
      </c>
      <c r="BJ163" s="15" t="s">
        <v>92</v>
      </c>
      <c r="BK163" s="194">
        <f t="shared" si="18"/>
        <v>0</v>
      </c>
      <c r="BL163" s="15" t="s">
        <v>226</v>
      </c>
      <c r="BM163" s="193" t="s">
        <v>1146</v>
      </c>
    </row>
    <row r="164" spans="2:65" s="1" customFormat="1" ht="16.5" customHeight="1">
      <c r="B164" s="151"/>
      <c r="C164" s="210" t="s">
        <v>226</v>
      </c>
      <c r="D164" s="210" t="s">
        <v>291</v>
      </c>
      <c r="E164" s="211" t="s">
        <v>1147</v>
      </c>
      <c r="F164" s="212" t="s">
        <v>1148</v>
      </c>
      <c r="G164" s="213" t="s">
        <v>248</v>
      </c>
      <c r="H164" s="214">
        <v>1</v>
      </c>
      <c r="I164" s="215"/>
      <c r="J164" s="216"/>
      <c r="K164" s="214">
        <f t="shared" si="6"/>
        <v>0</v>
      </c>
      <c r="L164" s="212" t="s">
        <v>1</v>
      </c>
      <c r="M164" s="217"/>
      <c r="N164" s="218" t="s">
        <v>1</v>
      </c>
      <c r="O164" s="189" t="s">
        <v>44</v>
      </c>
      <c r="P164" s="190">
        <f t="shared" si="7"/>
        <v>0</v>
      </c>
      <c r="Q164" s="190">
        <f t="shared" si="8"/>
        <v>0</v>
      </c>
      <c r="R164" s="190">
        <f t="shared" si="9"/>
        <v>0</v>
      </c>
      <c r="S164" s="54"/>
      <c r="T164" s="191">
        <f t="shared" si="10"/>
        <v>0</v>
      </c>
      <c r="U164" s="191">
        <v>0</v>
      </c>
      <c r="V164" s="191">
        <f t="shared" si="11"/>
        <v>0</v>
      </c>
      <c r="W164" s="191">
        <v>0</v>
      </c>
      <c r="X164" s="192">
        <f t="shared" si="12"/>
        <v>0</v>
      </c>
      <c r="AR164" s="193" t="s">
        <v>294</v>
      </c>
      <c r="AT164" s="193" t="s">
        <v>291</v>
      </c>
      <c r="AU164" s="193" t="s">
        <v>92</v>
      </c>
      <c r="AY164" s="15" t="s">
        <v>196</v>
      </c>
      <c r="BE164" s="100">
        <f t="shared" si="13"/>
        <v>0</v>
      </c>
      <c r="BF164" s="100">
        <f t="shared" si="14"/>
        <v>0</v>
      </c>
      <c r="BG164" s="100">
        <f t="shared" si="15"/>
        <v>0</v>
      </c>
      <c r="BH164" s="100">
        <f t="shared" si="16"/>
        <v>0</v>
      </c>
      <c r="BI164" s="100">
        <f t="shared" si="17"/>
        <v>0</v>
      </c>
      <c r="BJ164" s="15" t="s">
        <v>92</v>
      </c>
      <c r="BK164" s="194">
        <f t="shared" si="18"/>
        <v>0</v>
      </c>
      <c r="BL164" s="15" t="s">
        <v>226</v>
      </c>
      <c r="BM164" s="193" t="s">
        <v>1149</v>
      </c>
    </row>
    <row r="165" spans="2:65" s="1" customFormat="1" ht="24" customHeight="1">
      <c r="B165" s="151"/>
      <c r="C165" s="210" t="s">
        <v>347</v>
      </c>
      <c r="D165" s="210" t="s">
        <v>291</v>
      </c>
      <c r="E165" s="211" t="s">
        <v>1150</v>
      </c>
      <c r="F165" s="212" t="s">
        <v>1151</v>
      </c>
      <c r="G165" s="213" t="s">
        <v>248</v>
      </c>
      <c r="H165" s="214">
        <v>1</v>
      </c>
      <c r="I165" s="215"/>
      <c r="J165" s="216"/>
      <c r="K165" s="214">
        <f t="shared" si="6"/>
        <v>0</v>
      </c>
      <c r="L165" s="212" t="s">
        <v>1</v>
      </c>
      <c r="M165" s="217"/>
      <c r="N165" s="218" t="s">
        <v>1</v>
      </c>
      <c r="O165" s="189" t="s">
        <v>44</v>
      </c>
      <c r="P165" s="190">
        <f t="shared" si="7"/>
        <v>0</v>
      </c>
      <c r="Q165" s="190">
        <f t="shared" si="8"/>
        <v>0</v>
      </c>
      <c r="R165" s="190">
        <f t="shared" si="9"/>
        <v>0</v>
      </c>
      <c r="S165" s="54"/>
      <c r="T165" s="191">
        <f t="shared" si="10"/>
        <v>0</v>
      </c>
      <c r="U165" s="191">
        <v>0</v>
      </c>
      <c r="V165" s="191">
        <f t="shared" si="11"/>
        <v>0</v>
      </c>
      <c r="W165" s="191">
        <v>0</v>
      </c>
      <c r="X165" s="192">
        <f t="shared" si="12"/>
        <v>0</v>
      </c>
      <c r="AR165" s="193" t="s">
        <v>294</v>
      </c>
      <c r="AT165" s="193" t="s">
        <v>291</v>
      </c>
      <c r="AU165" s="193" t="s">
        <v>92</v>
      </c>
      <c r="AY165" s="15" t="s">
        <v>196</v>
      </c>
      <c r="BE165" s="100">
        <f t="shared" si="13"/>
        <v>0</v>
      </c>
      <c r="BF165" s="100">
        <f t="shared" si="14"/>
        <v>0</v>
      </c>
      <c r="BG165" s="100">
        <f t="shared" si="15"/>
        <v>0</v>
      </c>
      <c r="BH165" s="100">
        <f t="shared" si="16"/>
        <v>0</v>
      </c>
      <c r="BI165" s="100">
        <f t="shared" si="17"/>
        <v>0</v>
      </c>
      <c r="BJ165" s="15" t="s">
        <v>92</v>
      </c>
      <c r="BK165" s="194">
        <f t="shared" si="18"/>
        <v>0</v>
      </c>
      <c r="BL165" s="15" t="s">
        <v>226</v>
      </c>
      <c r="BM165" s="193" t="s">
        <v>1152</v>
      </c>
    </row>
    <row r="166" spans="2:65" s="1" customFormat="1" ht="16.5" customHeight="1">
      <c r="B166" s="151"/>
      <c r="C166" s="210" t="s">
        <v>355</v>
      </c>
      <c r="D166" s="210" t="s">
        <v>291</v>
      </c>
      <c r="E166" s="211" t="s">
        <v>1153</v>
      </c>
      <c r="F166" s="212" t="s">
        <v>1154</v>
      </c>
      <c r="G166" s="213" t="s">
        <v>248</v>
      </c>
      <c r="H166" s="214">
        <v>27</v>
      </c>
      <c r="I166" s="215"/>
      <c r="J166" s="216"/>
      <c r="K166" s="214">
        <f t="shared" si="6"/>
        <v>0</v>
      </c>
      <c r="L166" s="212" t="s">
        <v>1</v>
      </c>
      <c r="M166" s="217"/>
      <c r="N166" s="218" t="s">
        <v>1</v>
      </c>
      <c r="O166" s="189" t="s">
        <v>44</v>
      </c>
      <c r="P166" s="190">
        <f t="shared" si="7"/>
        <v>0</v>
      </c>
      <c r="Q166" s="190">
        <f t="shared" si="8"/>
        <v>0</v>
      </c>
      <c r="R166" s="190">
        <f t="shared" si="9"/>
        <v>0</v>
      </c>
      <c r="S166" s="54"/>
      <c r="T166" s="191">
        <f t="shared" si="10"/>
        <v>0</v>
      </c>
      <c r="U166" s="191">
        <v>0</v>
      </c>
      <c r="V166" s="191">
        <f t="shared" si="11"/>
        <v>0</v>
      </c>
      <c r="W166" s="191">
        <v>0</v>
      </c>
      <c r="X166" s="192">
        <f t="shared" si="12"/>
        <v>0</v>
      </c>
      <c r="AR166" s="193" t="s">
        <v>294</v>
      </c>
      <c r="AT166" s="193" t="s">
        <v>291</v>
      </c>
      <c r="AU166" s="193" t="s">
        <v>92</v>
      </c>
      <c r="AY166" s="15" t="s">
        <v>196</v>
      </c>
      <c r="BE166" s="100">
        <f t="shared" si="13"/>
        <v>0</v>
      </c>
      <c r="BF166" s="100">
        <f t="shared" si="14"/>
        <v>0</v>
      </c>
      <c r="BG166" s="100">
        <f t="shared" si="15"/>
        <v>0</v>
      </c>
      <c r="BH166" s="100">
        <f t="shared" si="16"/>
        <v>0</v>
      </c>
      <c r="BI166" s="100">
        <f t="shared" si="17"/>
        <v>0</v>
      </c>
      <c r="BJ166" s="15" t="s">
        <v>92</v>
      </c>
      <c r="BK166" s="194">
        <f t="shared" si="18"/>
        <v>0</v>
      </c>
      <c r="BL166" s="15" t="s">
        <v>226</v>
      </c>
      <c r="BM166" s="193" t="s">
        <v>1155</v>
      </c>
    </row>
    <row r="167" spans="2:65" s="1" customFormat="1" ht="24" customHeight="1">
      <c r="B167" s="151"/>
      <c r="C167" s="210" t="s">
        <v>359</v>
      </c>
      <c r="D167" s="210" t="s">
        <v>291</v>
      </c>
      <c r="E167" s="211" t="s">
        <v>1156</v>
      </c>
      <c r="F167" s="212" t="s">
        <v>1157</v>
      </c>
      <c r="G167" s="213" t="s">
        <v>248</v>
      </c>
      <c r="H167" s="214">
        <v>17</v>
      </c>
      <c r="I167" s="215"/>
      <c r="J167" s="216"/>
      <c r="K167" s="214">
        <f t="shared" si="6"/>
        <v>0</v>
      </c>
      <c r="L167" s="212" t="s">
        <v>1</v>
      </c>
      <c r="M167" s="217"/>
      <c r="N167" s="218" t="s">
        <v>1</v>
      </c>
      <c r="O167" s="189" t="s">
        <v>44</v>
      </c>
      <c r="P167" s="190">
        <f t="shared" si="7"/>
        <v>0</v>
      </c>
      <c r="Q167" s="190">
        <f t="shared" si="8"/>
        <v>0</v>
      </c>
      <c r="R167" s="190">
        <f t="shared" si="9"/>
        <v>0</v>
      </c>
      <c r="S167" s="54"/>
      <c r="T167" s="191">
        <f t="shared" si="10"/>
        <v>0</v>
      </c>
      <c r="U167" s="191">
        <v>0</v>
      </c>
      <c r="V167" s="191">
        <f t="shared" si="11"/>
        <v>0</v>
      </c>
      <c r="W167" s="191">
        <v>0</v>
      </c>
      <c r="X167" s="192">
        <f t="shared" si="12"/>
        <v>0</v>
      </c>
      <c r="AR167" s="193" t="s">
        <v>294</v>
      </c>
      <c r="AT167" s="193" t="s">
        <v>291</v>
      </c>
      <c r="AU167" s="193" t="s">
        <v>92</v>
      </c>
      <c r="AY167" s="15" t="s">
        <v>196</v>
      </c>
      <c r="BE167" s="100">
        <f t="shared" si="13"/>
        <v>0</v>
      </c>
      <c r="BF167" s="100">
        <f t="shared" si="14"/>
        <v>0</v>
      </c>
      <c r="BG167" s="100">
        <f t="shared" si="15"/>
        <v>0</v>
      </c>
      <c r="BH167" s="100">
        <f t="shared" si="16"/>
        <v>0</v>
      </c>
      <c r="BI167" s="100">
        <f t="shared" si="17"/>
        <v>0</v>
      </c>
      <c r="BJ167" s="15" t="s">
        <v>92</v>
      </c>
      <c r="BK167" s="194">
        <f t="shared" si="18"/>
        <v>0</v>
      </c>
      <c r="BL167" s="15" t="s">
        <v>226</v>
      </c>
      <c r="BM167" s="193" t="s">
        <v>1158</v>
      </c>
    </row>
    <row r="168" spans="2:65" s="1" customFormat="1" ht="16.5" customHeight="1">
      <c r="B168" s="151"/>
      <c r="C168" s="210" t="s">
        <v>8</v>
      </c>
      <c r="D168" s="210" t="s">
        <v>291</v>
      </c>
      <c r="E168" s="211" t="s">
        <v>1159</v>
      </c>
      <c r="F168" s="212" t="s">
        <v>1160</v>
      </c>
      <c r="G168" s="213" t="s">
        <v>248</v>
      </c>
      <c r="H168" s="214">
        <v>2</v>
      </c>
      <c r="I168" s="215"/>
      <c r="J168" s="216"/>
      <c r="K168" s="214">
        <f t="shared" si="6"/>
        <v>0</v>
      </c>
      <c r="L168" s="212" t="s">
        <v>1</v>
      </c>
      <c r="M168" s="217"/>
      <c r="N168" s="218" t="s">
        <v>1</v>
      </c>
      <c r="O168" s="189" t="s">
        <v>44</v>
      </c>
      <c r="P168" s="190">
        <f t="shared" si="7"/>
        <v>0</v>
      </c>
      <c r="Q168" s="190">
        <f t="shared" si="8"/>
        <v>0</v>
      </c>
      <c r="R168" s="190">
        <f t="shared" si="9"/>
        <v>0</v>
      </c>
      <c r="S168" s="54"/>
      <c r="T168" s="191">
        <f t="shared" si="10"/>
        <v>0</v>
      </c>
      <c r="U168" s="191">
        <v>0</v>
      </c>
      <c r="V168" s="191">
        <f t="shared" si="11"/>
        <v>0</v>
      </c>
      <c r="W168" s="191">
        <v>0</v>
      </c>
      <c r="X168" s="192">
        <f t="shared" si="12"/>
        <v>0</v>
      </c>
      <c r="AR168" s="193" t="s">
        <v>294</v>
      </c>
      <c r="AT168" s="193" t="s">
        <v>291</v>
      </c>
      <c r="AU168" s="193" t="s">
        <v>92</v>
      </c>
      <c r="AY168" s="15" t="s">
        <v>196</v>
      </c>
      <c r="BE168" s="100">
        <f t="shared" si="13"/>
        <v>0</v>
      </c>
      <c r="BF168" s="100">
        <f t="shared" si="14"/>
        <v>0</v>
      </c>
      <c r="BG168" s="100">
        <f t="shared" si="15"/>
        <v>0</v>
      </c>
      <c r="BH168" s="100">
        <f t="shared" si="16"/>
        <v>0</v>
      </c>
      <c r="BI168" s="100">
        <f t="shared" si="17"/>
        <v>0</v>
      </c>
      <c r="BJ168" s="15" t="s">
        <v>92</v>
      </c>
      <c r="BK168" s="194">
        <f t="shared" si="18"/>
        <v>0</v>
      </c>
      <c r="BL168" s="15" t="s">
        <v>226</v>
      </c>
      <c r="BM168" s="193" t="s">
        <v>1161</v>
      </c>
    </row>
    <row r="169" spans="2:65" s="1" customFormat="1" ht="16.5" customHeight="1">
      <c r="B169" s="151"/>
      <c r="C169" s="210" t="s">
        <v>366</v>
      </c>
      <c r="D169" s="210" t="s">
        <v>291</v>
      </c>
      <c r="E169" s="211" t="s">
        <v>1162</v>
      </c>
      <c r="F169" s="212" t="s">
        <v>1163</v>
      </c>
      <c r="G169" s="213" t="s">
        <v>248</v>
      </c>
      <c r="H169" s="214">
        <v>1</v>
      </c>
      <c r="I169" s="215"/>
      <c r="J169" s="216"/>
      <c r="K169" s="214">
        <f t="shared" si="6"/>
        <v>0</v>
      </c>
      <c r="L169" s="212" t="s">
        <v>1</v>
      </c>
      <c r="M169" s="217"/>
      <c r="N169" s="218" t="s">
        <v>1</v>
      </c>
      <c r="O169" s="189" t="s">
        <v>44</v>
      </c>
      <c r="P169" s="190">
        <f t="shared" si="7"/>
        <v>0</v>
      </c>
      <c r="Q169" s="190">
        <f t="shared" si="8"/>
        <v>0</v>
      </c>
      <c r="R169" s="190">
        <f t="shared" si="9"/>
        <v>0</v>
      </c>
      <c r="S169" s="54"/>
      <c r="T169" s="191">
        <f t="shared" si="10"/>
        <v>0</v>
      </c>
      <c r="U169" s="191">
        <v>0</v>
      </c>
      <c r="V169" s="191">
        <f t="shared" si="11"/>
        <v>0</v>
      </c>
      <c r="W169" s="191">
        <v>0</v>
      </c>
      <c r="X169" s="192">
        <f t="shared" si="12"/>
        <v>0</v>
      </c>
      <c r="AR169" s="193" t="s">
        <v>294</v>
      </c>
      <c r="AT169" s="193" t="s">
        <v>291</v>
      </c>
      <c r="AU169" s="193" t="s">
        <v>92</v>
      </c>
      <c r="AY169" s="15" t="s">
        <v>196</v>
      </c>
      <c r="BE169" s="100">
        <f t="shared" si="13"/>
        <v>0</v>
      </c>
      <c r="BF169" s="100">
        <f t="shared" si="14"/>
        <v>0</v>
      </c>
      <c r="BG169" s="100">
        <f t="shared" si="15"/>
        <v>0</v>
      </c>
      <c r="BH169" s="100">
        <f t="shared" si="16"/>
        <v>0</v>
      </c>
      <c r="BI169" s="100">
        <f t="shared" si="17"/>
        <v>0</v>
      </c>
      <c r="BJ169" s="15" t="s">
        <v>92</v>
      </c>
      <c r="BK169" s="194">
        <f t="shared" si="18"/>
        <v>0</v>
      </c>
      <c r="BL169" s="15" t="s">
        <v>226</v>
      </c>
      <c r="BM169" s="193" t="s">
        <v>1164</v>
      </c>
    </row>
    <row r="170" spans="2:65" s="1" customFormat="1" ht="16.5" customHeight="1">
      <c r="B170" s="151"/>
      <c r="C170" s="210" t="s">
        <v>370</v>
      </c>
      <c r="D170" s="210" t="s">
        <v>291</v>
      </c>
      <c r="E170" s="211" t="s">
        <v>1165</v>
      </c>
      <c r="F170" s="212" t="s">
        <v>1166</v>
      </c>
      <c r="G170" s="213" t="s">
        <v>248</v>
      </c>
      <c r="H170" s="214">
        <v>26</v>
      </c>
      <c r="I170" s="215"/>
      <c r="J170" s="216"/>
      <c r="K170" s="214">
        <f t="shared" si="6"/>
        <v>0</v>
      </c>
      <c r="L170" s="212" t="s">
        <v>1</v>
      </c>
      <c r="M170" s="217"/>
      <c r="N170" s="218" t="s">
        <v>1</v>
      </c>
      <c r="O170" s="189" t="s">
        <v>44</v>
      </c>
      <c r="P170" s="190">
        <f t="shared" si="7"/>
        <v>0</v>
      </c>
      <c r="Q170" s="190">
        <f t="shared" si="8"/>
        <v>0</v>
      </c>
      <c r="R170" s="190">
        <f t="shared" si="9"/>
        <v>0</v>
      </c>
      <c r="S170" s="54"/>
      <c r="T170" s="191">
        <f t="shared" si="10"/>
        <v>0</v>
      </c>
      <c r="U170" s="191">
        <v>0</v>
      </c>
      <c r="V170" s="191">
        <f t="shared" si="11"/>
        <v>0</v>
      </c>
      <c r="W170" s="191">
        <v>0</v>
      </c>
      <c r="X170" s="192">
        <f t="shared" si="12"/>
        <v>0</v>
      </c>
      <c r="AR170" s="193" t="s">
        <v>294</v>
      </c>
      <c r="AT170" s="193" t="s">
        <v>291</v>
      </c>
      <c r="AU170" s="193" t="s">
        <v>92</v>
      </c>
      <c r="AY170" s="15" t="s">
        <v>196</v>
      </c>
      <c r="BE170" s="100">
        <f t="shared" si="13"/>
        <v>0</v>
      </c>
      <c r="BF170" s="100">
        <f t="shared" si="14"/>
        <v>0</v>
      </c>
      <c r="BG170" s="100">
        <f t="shared" si="15"/>
        <v>0</v>
      </c>
      <c r="BH170" s="100">
        <f t="shared" si="16"/>
        <v>0</v>
      </c>
      <c r="BI170" s="100">
        <f t="shared" si="17"/>
        <v>0</v>
      </c>
      <c r="BJ170" s="15" t="s">
        <v>92</v>
      </c>
      <c r="BK170" s="194">
        <f t="shared" si="18"/>
        <v>0</v>
      </c>
      <c r="BL170" s="15" t="s">
        <v>226</v>
      </c>
      <c r="BM170" s="193" t="s">
        <v>1167</v>
      </c>
    </row>
    <row r="171" spans="2:65" s="1" customFormat="1" ht="16.5" customHeight="1">
      <c r="B171" s="151"/>
      <c r="C171" s="210" t="s">
        <v>374</v>
      </c>
      <c r="D171" s="210" t="s">
        <v>291</v>
      </c>
      <c r="E171" s="211" t="s">
        <v>1168</v>
      </c>
      <c r="F171" s="212" t="s">
        <v>1169</v>
      </c>
      <c r="G171" s="213" t="s">
        <v>248</v>
      </c>
      <c r="H171" s="214">
        <v>4</v>
      </c>
      <c r="I171" s="215"/>
      <c r="J171" s="216"/>
      <c r="K171" s="214">
        <f t="shared" si="6"/>
        <v>0</v>
      </c>
      <c r="L171" s="212" t="s">
        <v>1</v>
      </c>
      <c r="M171" s="217"/>
      <c r="N171" s="218" t="s">
        <v>1</v>
      </c>
      <c r="O171" s="189" t="s">
        <v>44</v>
      </c>
      <c r="P171" s="190">
        <f t="shared" si="7"/>
        <v>0</v>
      </c>
      <c r="Q171" s="190">
        <f t="shared" si="8"/>
        <v>0</v>
      </c>
      <c r="R171" s="190">
        <f t="shared" si="9"/>
        <v>0</v>
      </c>
      <c r="S171" s="54"/>
      <c r="T171" s="191">
        <f t="shared" si="10"/>
        <v>0</v>
      </c>
      <c r="U171" s="191">
        <v>0</v>
      </c>
      <c r="V171" s="191">
        <f t="shared" si="11"/>
        <v>0</v>
      </c>
      <c r="W171" s="191">
        <v>0</v>
      </c>
      <c r="X171" s="192">
        <f t="shared" si="12"/>
        <v>0</v>
      </c>
      <c r="AR171" s="193" t="s">
        <v>294</v>
      </c>
      <c r="AT171" s="193" t="s">
        <v>291</v>
      </c>
      <c r="AU171" s="193" t="s">
        <v>92</v>
      </c>
      <c r="AY171" s="15" t="s">
        <v>196</v>
      </c>
      <c r="BE171" s="100">
        <f t="shared" si="13"/>
        <v>0</v>
      </c>
      <c r="BF171" s="100">
        <f t="shared" si="14"/>
        <v>0</v>
      </c>
      <c r="BG171" s="100">
        <f t="shared" si="15"/>
        <v>0</v>
      </c>
      <c r="BH171" s="100">
        <f t="shared" si="16"/>
        <v>0</v>
      </c>
      <c r="BI171" s="100">
        <f t="shared" si="17"/>
        <v>0</v>
      </c>
      <c r="BJ171" s="15" t="s">
        <v>92</v>
      </c>
      <c r="BK171" s="194">
        <f t="shared" si="18"/>
        <v>0</v>
      </c>
      <c r="BL171" s="15" t="s">
        <v>226</v>
      </c>
      <c r="BM171" s="193" t="s">
        <v>1170</v>
      </c>
    </row>
    <row r="172" spans="2:65" s="1" customFormat="1" ht="16.5" customHeight="1">
      <c r="B172" s="151"/>
      <c r="C172" s="210" t="s">
        <v>378</v>
      </c>
      <c r="D172" s="210" t="s">
        <v>291</v>
      </c>
      <c r="E172" s="211" t="s">
        <v>1171</v>
      </c>
      <c r="F172" s="212" t="s">
        <v>1172</v>
      </c>
      <c r="G172" s="213" t="s">
        <v>248</v>
      </c>
      <c r="H172" s="214">
        <v>1</v>
      </c>
      <c r="I172" s="215"/>
      <c r="J172" s="216"/>
      <c r="K172" s="214">
        <f t="shared" si="6"/>
        <v>0</v>
      </c>
      <c r="L172" s="212" t="s">
        <v>1</v>
      </c>
      <c r="M172" s="217"/>
      <c r="N172" s="218" t="s">
        <v>1</v>
      </c>
      <c r="O172" s="189" t="s">
        <v>44</v>
      </c>
      <c r="P172" s="190">
        <f t="shared" si="7"/>
        <v>0</v>
      </c>
      <c r="Q172" s="190">
        <f t="shared" si="8"/>
        <v>0</v>
      </c>
      <c r="R172" s="190">
        <f t="shared" si="9"/>
        <v>0</v>
      </c>
      <c r="S172" s="54"/>
      <c r="T172" s="191">
        <f t="shared" si="10"/>
        <v>0</v>
      </c>
      <c r="U172" s="191">
        <v>0</v>
      </c>
      <c r="V172" s="191">
        <f t="shared" si="11"/>
        <v>0</v>
      </c>
      <c r="W172" s="191">
        <v>0</v>
      </c>
      <c r="X172" s="192">
        <f t="shared" si="12"/>
        <v>0</v>
      </c>
      <c r="AR172" s="193" t="s">
        <v>294</v>
      </c>
      <c r="AT172" s="193" t="s">
        <v>291</v>
      </c>
      <c r="AU172" s="193" t="s">
        <v>92</v>
      </c>
      <c r="AY172" s="15" t="s">
        <v>196</v>
      </c>
      <c r="BE172" s="100">
        <f t="shared" si="13"/>
        <v>0</v>
      </c>
      <c r="BF172" s="100">
        <f t="shared" si="14"/>
        <v>0</v>
      </c>
      <c r="BG172" s="100">
        <f t="shared" si="15"/>
        <v>0</v>
      </c>
      <c r="BH172" s="100">
        <f t="shared" si="16"/>
        <v>0</v>
      </c>
      <c r="BI172" s="100">
        <f t="shared" si="17"/>
        <v>0</v>
      </c>
      <c r="BJ172" s="15" t="s">
        <v>92</v>
      </c>
      <c r="BK172" s="194">
        <f t="shared" si="18"/>
        <v>0</v>
      </c>
      <c r="BL172" s="15" t="s">
        <v>226</v>
      </c>
      <c r="BM172" s="193" t="s">
        <v>1173</v>
      </c>
    </row>
    <row r="173" spans="2:65" s="1" customFormat="1" ht="24" customHeight="1">
      <c r="B173" s="151"/>
      <c r="C173" s="210" t="s">
        <v>382</v>
      </c>
      <c r="D173" s="210" t="s">
        <v>291</v>
      </c>
      <c r="E173" s="211" t="s">
        <v>1174</v>
      </c>
      <c r="F173" s="212" t="s">
        <v>1175</v>
      </c>
      <c r="G173" s="213" t="s">
        <v>248</v>
      </c>
      <c r="H173" s="214">
        <v>1</v>
      </c>
      <c r="I173" s="215"/>
      <c r="J173" s="216"/>
      <c r="K173" s="214">
        <f t="shared" si="6"/>
        <v>0</v>
      </c>
      <c r="L173" s="212" t="s">
        <v>1</v>
      </c>
      <c r="M173" s="217"/>
      <c r="N173" s="218" t="s">
        <v>1</v>
      </c>
      <c r="O173" s="189" t="s">
        <v>44</v>
      </c>
      <c r="P173" s="190">
        <f t="shared" si="7"/>
        <v>0</v>
      </c>
      <c r="Q173" s="190">
        <f t="shared" si="8"/>
        <v>0</v>
      </c>
      <c r="R173" s="190">
        <f t="shared" si="9"/>
        <v>0</v>
      </c>
      <c r="S173" s="54"/>
      <c r="T173" s="191">
        <f t="shared" si="10"/>
        <v>0</v>
      </c>
      <c r="U173" s="191">
        <v>0</v>
      </c>
      <c r="V173" s="191">
        <f t="shared" si="11"/>
        <v>0</v>
      </c>
      <c r="W173" s="191">
        <v>0</v>
      </c>
      <c r="X173" s="192">
        <f t="shared" si="12"/>
        <v>0</v>
      </c>
      <c r="AR173" s="193" t="s">
        <v>294</v>
      </c>
      <c r="AT173" s="193" t="s">
        <v>291</v>
      </c>
      <c r="AU173" s="193" t="s">
        <v>92</v>
      </c>
      <c r="AY173" s="15" t="s">
        <v>196</v>
      </c>
      <c r="BE173" s="100">
        <f t="shared" si="13"/>
        <v>0</v>
      </c>
      <c r="BF173" s="100">
        <f t="shared" si="14"/>
        <v>0</v>
      </c>
      <c r="BG173" s="100">
        <f t="shared" si="15"/>
        <v>0</v>
      </c>
      <c r="BH173" s="100">
        <f t="shared" si="16"/>
        <v>0</v>
      </c>
      <c r="BI173" s="100">
        <f t="shared" si="17"/>
        <v>0</v>
      </c>
      <c r="BJ173" s="15" t="s">
        <v>92</v>
      </c>
      <c r="BK173" s="194">
        <f t="shared" si="18"/>
        <v>0</v>
      </c>
      <c r="BL173" s="15" t="s">
        <v>226</v>
      </c>
      <c r="BM173" s="193" t="s">
        <v>1176</v>
      </c>
    </row>
    <row r="174" spans="2:65" s="1" customFormat="1" ht="16.5" customHeight="1">
      <c r="B174" s="151"/>
      <c r="C174" s="210" t="s">
        <v>386</v>
      </c>
      <c r="D174" s="210" t="s">
        <v>291</v>
      </c>
      <c r="E174" s="211" t="s">
        <v>1177</v>
      </c>
      <c r="F174" s="212" t="s">
        <v>1178</v>
      </c>
      <c r="G174" s="213" t="s">
        <v>248</v>
      </c>
      <c r="H174" s="214">
        <v>1</v>
      </c>
      <c r="I174" s="215"/>
      <c r="J174" s="216"/>
      <c r="K174" s="214">
        <f t="shared" si="6"/>
        <v>0</v>
      </c>
      <c r="L174" s="212" t="s">
        <v>1</v>
      </c>
      <c r="M174" s="217"/>
      <c r="N174" s="218" t="s">
        <v>1</v>
      </c>
      <c r="O174" s="189" t="s">
        <v>44</v>
      </c>
      <c r="P174" s="190">
        <f t="shared" si="7"/>
        <v>0</v>
      </c>
      <c r="Q174" s="190">
        <f t="shared" si="8"/>
        <v>0</v>
      </c>
      <c r="R174" s="190">
        <f t="shared" si="9"/>
        <v>0</v>
      </c>
      <c r="S174" s="54"/>
      <c r="T174" s="191">
        <f t="shared" si="10"/>
        <v>0</v>
      </c>
      <c r="U174" s="191">
        <v>0</v>
      </c>
      <c r="V174" s="191">
        <f t="shared" si="11"/>
        <v>0</v>
      </c>
      <c r="W174" s="191">
        <v>0</v>
      </c>
      <c r="X174" s="192">
        <f t="shared" si="12"/>
        <v>0</v>
      </c>
      <c r="AR174" s="193" t="s">
        <v>294</v>
      </c>
      <c r="AT174" s="193" t="s">
        <v>291</v>
      </c>
      <c r="AU174" s="193" t="s">
        <v>92</v>
      </c>
      <c r="AY174" s="15" t="s">
        <v>196</v>
      </c>
      <c r="BE174" s="100">
        <f t="shared" si="13"/>
        <v>0</v>
      </c>
      <c r="BF174" s="100">
        <f t="shared" si="14"/>
        <v>0</v>
      </c>
      <c r="BG174" s="100">
        <f t="shared" si="15"/>
        <v>0</v>
      </c>
      <c r="BH174" s="100">
        <f t="shared" si="16"/>
        <v>0</v>
      </c>
      <c r="BI174" s="100">
        <f t="shared" si="17"/>
        <v>0</v>
      </c>
      <c r="BJ174" s="15" t="s">
        <v>92</v>
      </c>
      <c r="BK174" s="194">
        <f t="shared" si="18"/>
        <v>0</v>
      </c>
      <c r="BL174" s="15" t="s">
        <v>226</v>
      </c>
      <c r="BM174" s="193" t="s">
        <v>1179</v>
      </c>
    </row>
    <row r="175" spans="2:65" s="1" customFormat="1" ht="16.5" customHeight="1">
      <c r="B175" s="151"/>
      <c r="C175" s="210" t="s">
        <v>390</v>
      </c>
      <c r="D175" s="210" t="s">
        <v>291</v>
      </c>
      <c r="E175" s="211" t="s">
        <v>1180</v>
      </c>
      <c r="F175" s="212" t="s">
        <v>1181</v>
      </c>
      <c r="G175" s="213" t="s">
        <v>248</v>
      </c>
      <c r="H175" s="214">
        <v>1</v>
      </c>
      <c r="I175" s="215"/>
      <c r="J175" s="216"/>
      <c r="K175" s="214">
        <f t="shared" si="6"/>
        <v>0</v>
      </c>
      <c r="L175" s="212" t="s">
        <v>1</v>
      </c>
      <c r="M175" s="217"/>
      <c r="N175" s="218" t="s">
        <v>1</v>
      </c>
      <c r="O175" s="189" t="s">
        <v>44</v>
      </c>
      <c r="P175" s="190">
        <f t="shared" si="7"/>
        <v>0</v>
      </c>
      <c r="Q175" s="190">
        <f t="shared" si="8"/>
        <v>0</v>
      </c>
      <c r="R175" s="190">
        <f t="shared" si="9"/>
        <v>0</v>
      </c>
      <c r="S175" s="54"/>
      <c r="T175" s="191">
        <f t="shared" si="10"/>
        <v>0</v>
      </c>
      <c r="U175" s="191">
        <v>0</v>
      </c>
      <c r="V175" s="191">
        <f t="shared" si="11"/>
        <v>0</v>
      </c>
      <c r="W175" s="191">
        <v>0</v>
      </c>
      <c r="X175" s="192">
        <f t="shared" si="12"/>
        <v>0</v>
      </c>
      <c r="AR175" s="193" t="s">
        <v>294</v>
      </c>
      <c r="AT175" s="193" t="s">
        <v>291</v>
      </c>
      <c r="AU175" s="193" t="s">
        <v>92</v>
      </c>
      <c r="AY175" s="15" t="s">
        <v>196</v>
      </c>
      <c r="BE175" s="100">
        <f t="shared" si="13"/>
        <v>0</v>
      </c>
      <c r="BF175" s="100">
        <f t="shared" si="14"/>
        <v>0</v>
      </c>
      <c r="BG175" s="100">
        <f t="shared" si="15"/>
        <v>0</v>
      </c>
      <c r="BH175" s="100">
        <f t="shared" si="16"/>
        <v>0</v>
      </c>
      <c r="BI175" s="100">
        <f t="shared" si="17"/>
        <v>0</v>
      </c>
      <c r="BJ175" s="15" t="s">
        <v>92</v>
      </c>
      <c r="BK175" s="194">
        <f t="shared" si="18"/>
        <v>0</v>
      </c>
      <c r="BL175" s="15" t="s">
        <v>226</v>
      </c>
      <c r="BM175" s="193" t="s">
        <v>1182</v>
      </c>
    </row>
    <row r="176" spans="2:65" s="1" customFormat="1" ht="16.5" customHeight="1">
      <c r="B176" s="151"/>
      <c r="C176" s="210" t="s">
        <v>394</v>
      </c>
      <c r="D176" s="210" t="s">
        <v>291</v>
      </c>
      <c r="E176" s="211" t="s">
        <v>1183</v>
      </c>
      <c r="F176" s="212" t="s">
        <v>1184</v>
      </c>
      <c r="G176" s="213" t="s">
        <v>248</v>
      </c>
      <c r="H176" s="214">
        <v>1</v>
      </c>
      <c r="I176" s="215"/>
      <c r="J176" s="216"/>
      <c r="K176" s="214">
        <f t="shared" si="6"/>
        <v>0</v>
      </c>
      <c r="L176" s="212" t="s">
        <v>1</v>
      </c>
      <c r="M176" s="217"/>
      <c r="N176" s="218" t="s">
        <v>1</v>
      </c>
      <c r="O176" s="189" t="s">
        <v>44</v>
      </c>
      <c r="P176" s="190">
        <f t="shared" si="7"/>
        <v>0</v>
      </c>
      <c r="Q176" s="190">
        <f t="shared" si="8"/>
        <v>0</v>
      </c>
      <c r="R176" s="190">
        <f t="shared" si="9"/>
        <v>0</v>
      </c>
      <c r="S176" s="54"/>
      <c r="T176" s="191">
        <f t="shared" si="10"/>
        <v>0</v>
      </c>
      <c r="U176" s="191">
        <v>0</v>
      </c>
      <c r="V176" s="191">
        <f t="shared" si="11"/>
        <v>0</v>
      </c>
      <c r="W176" s="191">
        <v>0</v>
      </c>
      <c r="X176" s="192">
        <f t="shared" si="12"/>
        <v>0</v>
      </c>
      <c r="AR176" s="193" t="s">
        <v>294</v>
      </c>
      <c r="AT176" s="193" t="s">
        <v>291</v>
      </c>
      <c r="AU176" s="193" t="s">
        <v>92</v>
      </c>
      <c r="AY176" s="15" t="s">
        <v>196</v>
      </c>
      <c r="BE176" s="100">
        <f t="shared" si="13"/>
        <v>0</v>
      </c>
      <c r="BF176" s="100">
        <f t="shared" si="14"/>
        <v>0</v>
      </c>
      <c r="BG176" s="100">
        <f t="shared" si="15"/>
        <v>0</v>
      </c>
      <c r="BH176" s="100">
        <f t="shared" si="16"/>
        <v>0</v>
      </c>
      <c r="BI176" s="100">
        <f t="shared" si="17"/>
        <v>0</v>
      </c>
      <c r="BJ176" s="15" t="s">
        <v>92</v>
      </c>
      <c r="BK176" s="194">
        <f t="shared" si="18"/>
        <v>0</v>
      </c>
      <c r="BL176" s="15" t="s">
        <v>226</v>
      </c>
      <c r="BM176" s="193" t="s">
        <v>1185</v>
      </c>
    </row>
    <row r="177" spans="2:65" s="1" customFormat="1" ht="16.5" customHeight="1">
      <c r="B177" s="151"/>
      <c r="C177" s="182" t="s">
        <v>399</v>
      </c>
      <c r="D177" s="182" t="s">
        <v>199</v>
      </c>
      <c r="E177" s="183" t="s">
        <v>1186</v>
      </c>
      <c r="F177" s="184" t="s">
        <v>1187</v>
      </c>
      <c r="G177" s="185" t="s">
        <v>450</v>
      </c>
      <c r="H177" s="186">
        <v>1</v>
      </c>
      <c r="I177" s="187"/>
      <c r="J177" s="187"/>
      <c r="K177" s="186">
        <f t="shared" si="6"/>
        <v>0</v>
      </c>
      <c r="L177" s="184" t="s">
        <v>1</v>
      </c>
      <c r="M177" s="32"/>
      <c r="N177" s="188" t="s">
        <v>1</v>
      </c>
      <c r="O177" s="189" t="s">
        <v>44</v>
      </c>
      <c r="P177" s="190">
        <f t="shared" si="7"/>
        <v>0</v>
      </c>
      <c r="Q177" s="190">
        <f t="shared" si="8"/>
        <v>0</v>
      </c>
      <c r="R177" s="190">
        <f t="shared" si="9"/>
        <v>0</v>
      </c>
      <c r="S177" s="54"/>
      <c r="T177" s="191">
        <f t="shared" si="10"/>
        <v>0</v>
      </c>
      <c r="U177" s="191">
        <v>0</v>
      </c>
      <c r="V177" s="191">
        <f t="shared" si="11"/>
        <v>0</v>
      </c>
      <c r="W177" s="191">
        <v>0</v>
      </c>
      <c r="X177" s="192">
        <f t="shared" si="12"/>
        <v>0</v>
      </c>
      <c r="AR177" s="193" t="s">
        <v>226</v>
      </c>
      <c r="AT177" s="193" t="s">
        <v>199</v>
      </c>
      <c r="AU177" s="193" t="s">
        <v>92</v>
      </c>
      <c r="AY177" s="15" t="s">
        <v>196</v>
      </c>
      <c r="BE177" s="100">
        <f t="shared" si="13"/>
        <v>0</v>
      </c>
      <c r="BF177" s="100">
        <f t="shared" si="14"/>
        <v>0</v>
      </c>
      <c r="BG177" s="100">
        <f t="shared" si="15"/>
        <v>0</v>
      </c>
      <c r="BH177" s="100">
        <f t="shared" si="16"/>
        <v>0</v>
      </c>
      <c r="BI177" s="100">
        <f t="shared" si="17"/>
        <v>0</v>
      </c>
      <c r="BJ177" s="15" t="s">
        <v>92</v>
      </c>
      <c r="BK177" s="194">
        <f t="shared" si="18"/>
        <v>0</v>
      </c>
      <c r="BL177" s="15" t="s">
        <v>226</v>
      </c>
      <c r="BM177" s="193" t="s">
        <v>1188</v>
      </c>
    </row>
    <row r="178" spans="2:65" s="1" customFormat="1" ht="16.5" customHeight="1">
      <c r="B178" s="151"/>
      <c r="C178" s="182" t="s">
        <v>404</v>
      </c>
      <c r="D178" s="182" t="s">
        <v>199</v>
      </c>
      <c r="E178" s="183" t="s">
        <v>1189</v>
      </c>
      <c r="F178" s="184" t="s">
        <v>1190</v>
      </c>
      <c r="G178" s="185" t="s">
        <v>450</v>
      </c>
      <c r="H178" s="186">
        <v>1</v>
      </c>
      <c r="I178" s="187"/>
      <c r="J178" s="187"/>
      <c r="K178" s="186">
        <f t="shared" si="6"/>
        <v>0</v>
      </c>
      <c r="L178" s="184" t="s">
        <v>1</v>
      </c>
      <c r="M178" s="32"/>
      <c r="N178" s="188" t="s">
        <v>1</v>
      </c>
      <c r="O178" s="189" t="s">
        <v>44</v>
      </c>
      <c r="P178" s="190">
        <f t="shared" si="7"/>
        <v>0</v>
      </c>
      <c r="Q178" s="190">
        <f t="shared" si="8"/>
        <v>0</v>
      </c>
      <c r="R178" s="190">
        <f t="shared" si="9"/>
        <v>0</v>
      </c>
      <c r="S178" s="54"/>
      <c r="T178" s="191">
        <f t="shared" si="10"/>
        <v>0</v>
      </c>
      <c r="U178" s="191">
        <v>0.00082</v>
      </c>
      <c r="V178" s="191">
        <f t="shared" si="11"/>
        <v>0.00082</v>
      </c>
      <c r="W178" s="191">
        <v>0</v>
      </c>
      <c r="X178" s="192">
        <f t="shared" si="12"/>
        <v>0</v>
      </c>
      <c r="AR178" s="193" t="s">
        <v>226</v>
      </c>
      <c r="AT178" s="193" t="s">
        <v>199</v>
      </c>
      <c r="AU178" s="193" t="s">
        <v>92</v>
      </c>
      <c r="AY178" s="15" t="s">
        <v>196</v>
      </c>
      <c r="BE178" s="100">
        <f t="shared" si="13"/>
        <v>0</v>
      </c>
      <c r="BF178" s="100">
        <f t="shared" si="14"/>
        <v>0</v>
      </c>
      <c r="BG178" s="100">
        <f t="shared" si="15"/>
        <v>0</v>
      </c>
      <c r="BH178" s="100">
        <f t="shared" si="16"/>
        <v>0</v>
      </c>
      <c r="BI178" s="100">
        <f t="shared" si="17"/>
        <v>0</v>
      </c>
      <c r="BJ178" s="15" t="s">
        <v>92</v>
      </c>
      <c r="BK178" s="194">
        <f t="shared" si="18"/>
        <v>0</v>
      </c>
      <c r="BL178" s="15" t="s">
        <v>226</v>
      </c>
      <c r="BM178" s="193" t="s">
        <v>1191</v>
      </c>
    </row>
    <row r="179" spans="2:65" s="1" customFormat="1" ht="16.5" customHeight="1">
      <c r="B179" s="151"/>
      <c r="C179" s="210" t="s">
        <v>408</v>
      </c>
      <c r="D179" s="210" t="s">
        <v>291</v>
      </c>
      <c r="E179" s="211" t="s">
        <v>1192</v>
      </c>
      <c r="F179" s="212" t="s">
        <v>1193</v>
      </c>
      <c r="G179" s="213" t="s">
        <v>248</v>
      </c>
      <c r="H179" s="214">
        <v>1</v>
      </c>
      <c r="I179" s="215"/>
      <c r="J179" s="216"/>
      <c r="K179" s="214">
        <f t="shared" si="6"/>
        <v>0</v>
      </c>
      <c r="L179" s="212" t="s">
        <v>1</v>
      </c>
      <c r="M179" s="217"/>
      <c r="N179" s="218" t="s">
        <v>1</v>
      </c>
      <c r="O179" s="189" t="s">
        <v>44</v>
      </c>
      <c r="P179" s="190">
        <f t="shared" si="7"/>
        <v>0</v>
      </c>
      <c r="Q179" s="190">
        <f t="shared" si="8"/>
        <v>0</v>
      </c>
      <c r="R179" s="190">
        <f t="shared" si="9"/>
        <v>0</v>
      </c>
      <c r="S179" s="54"/>
      <c r="T179" s="191">
        <f t="shared" si="10"/>
        <v>0</v>
      </c>
      <c r="U179" s="191">
        <v>0.0005</v>
      </c>
      <c r="V179" s="191">
        <f t="shared" si="11"/>
        <v>0.0005</v>
      </c>
      <c r="W179" s="191">
        <v>0</v>
      </c>
      <c r="X179" s="192">
        <f t="shared" si="12"/>
        <v>0</v>
      </c>
      <c r="AR179" s="193" t="s">
        <v>294</v>
      </c>
      <c r="AT179" s="193" t="s">
        <v>291</v>
      </c>
      <c r="AU179" s="193" t="s">
        <v>92</v>
      </c>
      <c r="AY179" s="15" t="s">
        <v>196</v>
      </c>
      <c r="BE179" s="100">
        <f t="shared" si="13"/>
        <v>0</v>
      </c>
      <c r="BF179" s="100">
        <f t="shared" si="14"/>
        <v>0</v>
      </c>
      <c r="BG179" s="100">
        <f t="shared" si="15"/>
        <v>0</v>
      </c>
      <c r="BH179" s="100">
        <f t="shared" si="16"/>
        <v>0</v>
      </c>
      <c r="BI179" s="100">
        <f t="shared" si="17"/>
        <v>0</v>
      </c>
      <c r="BJ179" s="15" t="s">
        <v>92</v>
      </c>
      <c r="BK179" s="194">
        <f t="shared" si="18"/>
        <v>0</v>
      </c>
      <c r="BL179" s="15" t="s">
        <v>226</v>
      </c>
      <c r="BM179" s="193" t="s">
        <v>1194</v>
      </c>
    </row>
    <row r="180" spans="2:65" s="1" customFormat="1" ht="16.5" customHeight="1">
      <c r="B180" s="151"/>
      <c r="C180" s="210" t="s">
        <v>294</v>
      </c>
      <c r="D180" s="210" t="s">
        <v>291</v>
      </c>
      <c r="E180" s="211" t="s">
        <v>1195</v>
      </c>
      <c r="F180" s="212" t="s">
        <v>1196</v>
      </c>
      <c r="G180" s="213" t="s">
        <v>248</v>
      </c>
      <c r="H180" s="214">
        <v>1</v>
      </c>
      <c r="I180" s="215"/>
      <c r="J180" s="216"/>
      <c r="K180" s="214">
        <f t="shared" si="6"/>
        <v>0</v>
      </c>
      <c r="L180" s="212" t="s">
        <v>1</v>
      </c>
      <c r="M180" s="217"/>
      <c r="N180" s="218" t="s">
        <v>1</v>
      </c>
      <c r="O180" s="189" t="s">
        <v>44</v>
      </c>
      <c r="P180" s="190">
        <f t="shared" si="7"/>
        <v>0</v>
      </c>
      <c r="Q180" s="190">
        <f t="shared" si="8"/>
        <v>0</v>
      </c>
      <c r="R180" s="190">
        <f t="shared" si="9"/>
        <v>0</v>
      </c>
      <c r="S180" s="54"/>
      <c r="T180" s="191">
        <f t="shared" si="10"/>
        <v>0</v>
      </c>
      <c r="U180" s="191">
        <v>0.0005</v>
      </c>
      <c r="V180" s="191">
        <f t="shared" si="11"/>
        <v>0.0005</v>
      </c>
      <c r="W180" s="191">
        <v>0</v>
      </c>
      <c r="X180" s="192">
        <f t="shared" si="12"/>
        <v>0</v>
      </c>
      <c r="AR180" s="193" t="s">
        <v>294</v>
      </c>
      <c r="AT180" s="193" t="s">
        <v>291</v>
      </c>
      <c r="AU180" s="193" t="s">
        <v>92</v>
      </c>
      <c r="AY180" s="15" t="s">
        <v>196</v>
      </c>
      <c r="BE180" s="100">
        <f t="shared" si="13"/>
        <v>0</v>
      </c>
      <c r="BF180" s="100">
        <f t="shared" si="14"/>
        <v>0</v>
      </c>
      <c r="BG180" s="100">
        <f t="shared" si="15"/>
        <v>0</v>
      </c>
      <c r="BH180" s="100">
        <f t="shared" si="16"/>
        <v>0</v>
      </c>
      <c r="BI180" s="100">
        <f t="shared" si="17"/>
        <v>0</v>
      </c>
      <c r="BJ180" s="15" t="s">
        <v>92</v>
      </c>
      <c r="BK180" s="194">
        <f t="shared" si="18"/>
        <v>0</v>
      </c>
      <c r="BL180" s="15" t="s">
        <v>226</v>
      </c>
      <c r="BM180" s="193" t="s">
        <v>1197</v>
      </c>
    </row>
    <row r="181" spans="2:65" s="1" customFormat="1" ht="24" customHeight="1">
      <c r="B181" s="151"/>
      <c r="C181" s="182" t="s">
        <v>415</v>
      </c>
      <c r="D181" s="182" t="s">
        <v>199</v>
      </c>
      <c r="E181" s="183" t="s">
        <v>360</v>
      </c>
      <c r="F181" s="184" t="s">
        <v>361</v>
      </c>
      <c r="G181" s="185" t="s">
        <v>340</v>
      </c>
      <c r="H181" s="187"/>
      <c r="I181" s="187"/>
      <c r="J181" s="187"/>
      <c r="K181" s="186">
        <f t="shared" si="6"/>
        <v>0</v>
      </c>
      <c r="L181" s="184" t="s">
        <v>1</v>
      </c>
      <c r="M181" s="32"/>
      <c r="N181" s="188" t="s">
        <v>1</v>
      </c>
      <c r="O181" s="189" t="s">
        <v>44</v>
      </c>
      <c r="P181" s="190">
        <f t="shared" si="7"/>
        <v>0</v>
      </c>
      <c r="Q181" s="190">
        <f t="shared" si="8"/>
        <v>0</v>
      </c>
      <c r="R181" s="190">
        <f t="shared" si="9"/>
        <v>0</v>
      </c>
      <c r="S181" s="54"/>
      <c r="T181" s="191">
        <f t="shared" si="10"/>
        <v>0</v>
      </c>
      <c r="U181" s="191">
        <v>0</v>
      </c>
      <c r="V181" s="191">
        <f t="shared" si="11"/>
        <v>0</v>
      </c>
      <c r="W181" s="191">
        <v>0</v>
      </c>
      <c r="X181" s="192">
        <f t="shared" si="12"/>
        <v>0</v>
      </c>
      <c r="AR181" s="193" t="s">
        <v>226</v>
      </c>
      <c r="AT181" s="193" t="s">
        <v>199</v>
      </c>
      <c r="AU181" s="193" t="s">
        <v>92</v>
      </c>
      <c r="AY181" s="15" t="s">
        <v>196</v>
      </c>
      <c r="BE181" s="100">
        <f t="shared" si="13"/>
        <v>0</v>
      </c>
      <c r="BF181" s="100">
        <f t="shared" si="14"/>
        <v>0</v>
      </c>
      <c r="BG181" s="100">
        <f t="shared" si="15"/>
        <v>0</v>
      </c>
      <c r="BH181" s="100">
        <f t="shared" si="16"/>
        <v>0</v>
      </c>
      <c r="BI181" s="100">
        <f t="shared" si="17"/>
        <v>0</v>
      </c>
      <c r="BJ181" s="15" t="s">
        <v>92</v>
      </c>
      <c r="BK181" s="194">
        <f t="shared" si="18"/>
        <v>0</v>
      </c>
      <c r="BL181" s="15" t="s">
        <v>226</v>
      </c>
      <c r="BM181" s="193" t="s">
        <v>1198</v>
      </c>
    </row>
    <row r="182" spans="2:63" s="11" customFormat="1" ht="22.5" customHeight="1">
      <c r="B182" s="168"/>
      <c r="D182" s="169" t="s">
        <v>79</v>
      </c>
      <c r="E182" s="180" t="s">
        <v>626</v>
      </c>
      <c r="F182" s="180" t="s">
        <v>627</v>
      </c>
      <c r="I182" s="171"/>
      <c r="J182" s="171"/>
      <c r="K182" s="181">
        <f>BK182</f>
        <v>0</v>
      </c>
      <c r="M182" s="168"/>
      <c r="N182" s="173"/>
      <c r="O182" s="174"/>
      <c r="P182" s="174"/>
      <c r="Q182" s="175">
        <f>SUM(Q183:Q194)</f>
        <v>0</v>
      </c>
      <c r="R182" s="175">
        <f>SUM(R183:R194)</f>
        <v>0</v>
      </c>
      <c r="S182" s="174"/>
      <c r="T182" s="176">
        <f>SUM(T183:T194)</f>
        <v>0</v>
      </c>
      <c r="U182" s="174"/>
      <c r="V182" s="176">
        <f>SUM(V183:V194)</f>
        <v>0.55355</v>
      </c>
      <c r="W182" s="174"/>
      <c r="X182" s="177">
        <f>SUM(X183:X194)</f>
        <v>0</v>
      </c>
      <c r="AR182" s="169" t="s">
        <v>92</v>
      </c>
      <c r="AT182" s="178" t="s">
        <v>79</v>
      </c>
      <c r="AU182" s="178" t="s">
        <v>87</v>
      </c>
      <c r="AY182" s="169" t="s">
        <v>196</v>
      </c>
      <c r="BK182" s="179">
        <f>SUM(BK183:BK194)</f>
        <v>0</v>
      </c>
    </row>
    <row r="183" spans="2:65" s="1" customFormat="1" ht="16.5" customHeight="1">
      <c r="B183" s="151"/>
      <c r="C183" s="182" t="s">
        <v>419</v>
      </c>
      <c r="D183" s="182" t="s">
        <v>199</v>
      </c>
      <c r="E183" s="183" t="s">
        <v>1199</v>
      </c>
      <c r="F183" s="184" t="s">
        <v>1200</v>
      </c>
      <c r="G183" s="185" t="s">
        <v>248</v>
      </c>
      <c r="H183" s="186">
        <v>1</v>
      </c>
      <c r="I183" s="187"/>
      <c r="J183" s="187"/>
      <c r="K183" s="186">
        <f aca="true" t="shared" si="19" ref="K183:K194">ROUND(P183*H183,3)</f>
        <v>0</v>
      </c>
      <c r="L183" s="184" t="s">
        <v>1</v>
      </c>
      <c r="M183" s="32"/>
      <c r="N183" s="188" t="s">
        <v>1</v>
      </c>
      <c r="O183" s="189" t="s">
        <v>44</v>
      </c>
      <c r="P183" s="190">
        <f aca="true" t="shared" si="20" ref="P183:P194">I183+J183</f>
        <v>0</v>
      </c>
      <c r="Q183" s="190">
        <f aca="true" t="shared" si="21" ref="Q183:Q194">ROUND(I183*H183,3)</f>
        <v>0</v>
      </c>
      <c r="R183" s="190">
        <f aca="true" t="shared" si="22" ref="R183:R194">ROUND(J183*H183,3)</f>
        <v>0</v>
      </c>
      <c r="S183" s="54"/>
      <c r="T183" s="191">
        <f aca="true" t="shared" si="23" ref="T183:T194">S183*H183</f>
        <v>0</v>
      </c>
      <c r="U183" s="191">
        <v>0.00062</v>
      </c>
      <c r="V183" s="191">
        <f aca="true" t="shared" si="24" ref="V183:V194">U183*H183</f>
        <v>0.00062</v>
      </c>
      <c r="W183" s="191">
        <v>0</v>
      </c>
      <c r="X183" s="192">
        <f aca="true" t="shared" si="25" ref="X183:X194">W183*H183</f>
        <v>0</v>
      </c>
      <c r="AR183" s="193" t="s">
        <v>226</v>
      </c>
      <c r="AT183" s="193" t="s">
        <v>199</v>
      </c>
      <c r="AU183" s="193" t="s">
        <v>92</v>
      </c>
      <c r="AY183" s="15" t="s">
        <v>196</v>
      </c>
      <c r="BE183" s="100">
        <f aca="true" t="shared" si="26" ref="BE183:BE194">IF(O183="základná",K183,0)</f>
        <v>0</v>
      </c>
      <c r="BF183" s="100">
        <f aca="true" t="shared" si="27" ref="BF183:BF194">IF(O183="znížená",K183,0)</f>
        <v>0</v>
      </c>
      <c r="BG183" s="100">
        <f aca="true" t="shared" si="28" ref="BG183:BG194">IF(O183="zákl. prenesená",K183,0)</f>
        <v>0</v>
      </c>
      <c r="BH183" s="100">
        <f aca="true" t="shared" si="29" ref="BH183:BH194">IF(O183="zníž. prenesená",K183,0)</f>
        <v>0</v>
      </c>
      <c r="BI183" s="100">
        <f aca="true" t="shared" si="30" ref="BI183:BI194">IF(O183="nulová",K183,0)</f>
        <v>0</v>
      </c>
      <c r="BJ183" s="15" t="s">
        <v>92</v>
      </c>
      <c r="BK183" s="194">
        <f aca="true" t="shared" si="31" ref="BK183:BK194">ROUND(P183*H183,3)</f>
        <v>0</v>
      </c>
      <c r="BL183" s="15" t="s">
        <v>226</v>
      </c>
      <c r="BM183" s="193" t="s">
        <v>1201</v>
      </c>
    </row>
    <row r="184" spans="2:65" s="1" customFormat="1" ht="36" customHeight="1">
      <c r="B184" s="151"/>
      <c r="C184" s="210" t="s">
        <v>423</v>
      </c>
      <c r="D184" s="210" t="s">
        <v>291</v>
      </c>
      <c r="E184" s="211" t="s">
        <v>1202</v>
      </c>
      <c r="F184" s="212" t="s">
        <v>1203</v>
      </c>
      <c r="G184" s="213" t="s">
        <v>225</v>
      </c>
      <c r="H184" s="214">
        <v>1</v>
      </c>
      <c r="I184" s="215"/>
      <c r="J184" s="216"/>
      <c r="K184" s="214">
        <f t="shared" si="19"/>
        <v>0</v>
      </c>
      <c r="L184" s="212" t="s">
        <v>1</v>
      </c>
      <c r="M184" s="217"/>
      <c r="N184" s="218" t="s">
        <v>1</v>
      </c>
      <c r="O184" s="189" t="s">
        <v>44</v>
      </c>
      <c r="P184" s="190">
        <f t="shared" si="20"/>
        <v>0</v>
      </c>
      <c r="Q184" s="190">
        <f t="shared" si="21"/>
        <v>0</v>
      </c>
      <c r="R184" s="190">
        <f t="shared" si="22"/>
        <v>0</v>
      </c>
      <c r="S184" s="54"/>
      <c r="T184" s="191">
        <f t="shared" si="23"/>
        <v>0</v>
      </c>
      <c r="U184" s="191">
        <v>0.135</v>
      </c>
      <c r="V184" s="191">
        <f t="shared" si="24"/>
        <v>0.135</v>
      </c>
      <c r="W184" s="191">
        <v>0</v>
      </c>
      <c r="X184" s="192">
        <f t="shared" si="25"/>
        <v>0</v>
      </c>
      <c r="AR184" s="193" t="s">
        <v>294</v>
      </c>
      <c r="AT184" s="193" t="s">
        <v>291</v>
      </c>
      <c r="AU184" s="193" t="s">
        <v>92</v>
      </c>
      <c r="AY184" s="15" t="s">
        <v>196</v>
      </c>
      <c r="BE184" s="100">
        <f t="shared" si="26"/>
        <v>0</v>
      </c>
      <c r="BF184" s="100">
        <f t="shared" si="27"/>
        <v>0</v>
      </c>
      <c r="BG184" s="100">
        <f t="shared" si="28"/>
        <v>0</v>
      </c>
      <c r="BH184" s="100">
        <f t="shared" si="29"/>
        <v>0</v>
      </c>
      <c r="BI184" s="100">
        <f t="shared" si="30"/>
        <v>0</v>
      </c>
      <c r="BJ184" s="15" t="s">
        <v>92</v>
      </c>
      <c r="BK184" s="194">
        <f t="shared" si="31"/>
        <v>0</v>
      </c>
      <c r="BL184" s="15" t="s">
        <v>226</v>
      </c>
      <c r="BM184" s="193" t="s">
        <v>1204</v>
      </c>
    </row>
    <row r="185" spans="2:65" s="1" customFormat="1" ht="24" customHeight="1">
      <c r="B185" s="151"/>
      <c r="C185" s="182" t="s">
        <v>427</v>
      </c>
      <c r="D185" s="182" t="s">
        <v>199</v>
      </c>
      <c r="E185" s="183" t="s">
        <v>1205</v>
      </c>
      <c r="F185" s="184" t="s">
        <v>1206</v>
      </c>
      <c r="G185" s="185" t="s">
        <v>248</v>
      </c>
      <c r="H185" s="186">
        <v>1</v>
      </c>
      <c r="I185" s="187"/>
      <c r="J185" s="187"/>
      <c r="K185" s="186">
        <f t="shared" si="19"/>
        <v>0</v>
      </c>
      <c r="L185" s="184" t="s">
        <v>249</v>
      </c>
      <c r="M185" s="32"/>
      <c r="N185" s="188" t="s">
        <v>1</v>
      </c>
      <c r="O185" s="189" t="s">
        <v>44</v>
      </c>
      <c r="P185" s="190">
        <f t="shared" si="20"/>
        <v>0</v>
      </c>
      <c r="Q185" s="190">
        <f t="shared" si="21"/>
        <v>0</v>
      </c>
      <c r="R185" s="190">
        <f t="shared" si="22"/>
        <v>0</v>
      </c>
      <c r="S185" s="54"/>
      <c r="T185" s="191">
        <f t="shared" si="23"/>
        <v>0</v>
      </c>
      <c r="U185" s="191">
        <v>0</v>
      </c>
      <c r="V185" s="191">
        <f t="shared" si="24"/>
        <v>0</v>
      </c>
      <c r="W185" s="191">
        <v>0</v>
      </c>
      <c r="X185" s="192">
        <f t="shared" si="25"/>
        <v>0</v>
      </c>
      <c r="AR185" s="193" t="s">
        <v>226</v>
      </c>
      <c r="AT185" s="193" t="s">
        <v>199</v>
      </c>
      <c r="AU185" s="193" t="s">
        <v>92</v>
      </c>
      <c r="AY185" s="15" t="s">
        <v>196</v>
      </c>
      <c r="BE185" s="100">
        <f t="shared" si="26"/>
        <v>0</v>
      </c>
      <c r="BF185" s="100">
        <f t="shared" si="27"/>
        <v>0</v>
      </c>
      <c r="BG185" s="100">
        <f t="shared" si="28"/>
        <v>0</v>
      </c>
      <c r="BH185" s="100">
        <f t="shared" si="29"/>
        <v>0</v>
      </c>
      <c r="BI185" s="100">
        <f t="shared" si="30"/>
        <v>0</v>
      </c>
      <c r="BJ185" s="15" t="s">
        <v>92</v>
      </c>
      <c r="BK185" s="194">
        <f t="shared" si="31"/>
        <v>0</v>
      </c>
      <c r="BL185" s="15" t="s">
        <v>226</v>
      </c>
      <c r="BM185" s="193" t="s">
        <v>1207</v>
      </c>
    </row>
    <row r="186" spans="2:65" s="1" customFormat="1" ht="36" customHeight="1">
      <c r="B186" s="151"/>
      <c r="C186" s="210" t="s">
        <v>431</v>
      </c>
      <c r="D186" s="210" t="s">
        <v>291</v>
      </c>
      <c r="E186" s="211" t="s">
        <v>1208</v>
      </c>
      <c r="F186" s="212" t="s">
        <v>1209</v>
      </c>
      <c r="G186" s="213" t="s">
        <v>248</v>
      </c>
      <c r="H186" s="214">
        <v>1</v>
      </c>
      <c r="I186" s="215"/>
      <c r="J186" s="216"/>
      <c r="K186" s="214">
        <f t="shared" si="19"/>
        <v>0</v>
      </c>
      <c r="L186" s="212" t="s">
        <v>249</v>
      </c>
      <c r="M186" s="217"/>
      <c r="N186" s="218" t="s">
        <v>1</v>
      </c>
      <c r="O186" s="189" t="s">
        <v>44</v>
      </c>
      <c r="P186" s="190">
        <f t="shared" si="20"/>
        <v>0</v>
      </c>
      <c r="Q186" s="190">
        <f t="shared" si="21"/>
        <v>0</v>
      </c>
      <c r="R186" s="190">
        <f t="shared" si="22"/>
        <v>0</v>
      </c>
      <c r="S186" s="54"/>
      <c r="T186" s="191">
        <f t="shared" si="23"/>
        <v>0</v>
      </c>
      <c r="U186" s="191">
        <v>0.295</v>
      </c>
      <c r="V186" s="191">
        <f t="shared" si="24"/>
        <v>0.295</v>
      </c>
      <c r="W186" s="191">
        <v>0</v>
      </c>
      <c r="X186" s="192">
        <f t="shared" si="25"/>
        <v>0</v>
      </c>
      <c r="AR186" s="193" t="s">
        <v>294</v>
      </c>
      <c r="AT186" s="193" t="s">
        <v>291</v>
      </c>
      <c r="AU186" s="193" t="s">
        <v>92</v>
      </c>
      <c r="AY186" s="15" t="s">
        <v>196</v>
      </c>
      <c r="BE186" s="100">
        <f t="shared" si="26"/>
        <v>0</v>
      </c>
      <c r="BF186" s="100">
        <f t="shared" si="27"/>
        <v>0</v>
      </c>
      <c r="BG186" s="100">
        <f t="shared" si="28"/>
        <v>0</v>
      </c>
      <c r="BH186" s="100">
        <f t="shared" si="29"/>
        <v>0</v>
      </c>
      <c r="BI186" s="100">
        <f t="shared" si="30"/>
        <v>0</v>
      </c>
      <c r="BJ186" s="15" t="s">
        <v>92</v>
      </c>
      <c r="BK186" s="194">
        <f t="shared" si="31"/>
        <v>0</v>
      </c>
      <c r="BL186" s="15" t="s">
        <v>226</v>
      </c>
      <c r="BM186" s="193" t="s">
        <v>1210</v>
      </c>
    </row>
    <row r="187" spans="2:65" s="1" customFormat="1" ht="24" customHeight="1">
      <c r="B187" s="151"/>
      <c r="C187" s="182" t="s">
        <v>435</v>
      </c>
      <c r="D187" s="182" t="s">
        <v>199</v>
      </c>
      <c r="E187" s="183" t="s">
        <v>1211</v>
      </c>
      <c r="F187" s="184" t="s">
        <v>1212</v>
      </c>
      <c r="G187" s="185" t="s">
        <v>248</v>
      </c>
      <c r="H187" s="186">
        <v>2</v>
      </c>
      <c r="I187" s="187"/>
      <c r="J187" s="187"/>
      <c r="K187" s="186">
        <f t="shared" si="19"/>
        <v>0</v>
      </c>
      <c r="L187" s="184" t="s">
        <v>249</v>
      </c>
      <c r="M187" s="32"/>
      <c r="N187" s="188" t="s">
        <v>1</v>
      </c>
      <c r="O187" s="189" t="s">
        <v>44</v>
      </c>
      <c r="P187" s="190">
        <f t="shared" si="20"/>
        <v>0</v>
      </c>
      <c r="Q187" s="190">
        <f t="shared" si="21"/>
        <v>0</v>
      </c>
      <c r="R187" s="190">
        <f t="shared" si="22"/>
        <v>0</v>
      </c>
      <c r="S187" s="54"/>
      <c r="T187" s="191">
        <f t="shared" si="23"/>
        <v>0</v>
      </c>
      <c r="U187" s="191">
        <v>0</v>
      </c>
      <c r="V187" s="191">
        <f t="shared" si="24"/>
        <v>0</v>
      </c>
      <c r="W187" s="191">
        <v>0</v>
      </c>
      <c r="X187" s="192">
        <f t="shared" si="25"/>
        <v>0</v>
      </c>
      <c r="AR187" s="193" t="s">
        <v>226</v>
      </c>
      <c r="AT187" s="193" t="s">
        <v>199</v>
      </c>
      <c r="AU187" s="193" t="s">
        <v>92</v>
      </c>
      <c r="AY187" s="15" t="s">
        <v>196</v>
      </c>
      <c r="BE187" s="100">
        <f t="shared" si="26"/>
        <v>0</v>
      </c>
      <c r="BF187" s="100">
        <f t="shared" si="27"/>
        <v>0</v>
      </c>
      <c r="BG187" s="100">
        <f t="shared" si="28"/>
        <v>0</v>
      </c>
      <c r="BH187" s="100">
        <f t="shared" si="29"/>
        <v>0</v>
      </c>
      <c r="BI187" s="100">
        <f t="shared" si="30"/>
        <v>0</v>
      </c>
      <c r="BJ187" s="15" t="s">
        <v>92</v>
      </c>
      <c r="BK187" s="194">
        <f t="shared" si="31"/>
        <v>0</v>
      </c>
      <c r="BL187" s="15" t="s">
        <v>226</v>
      </c>
      <c r="BM187" s="193" t="s">
        <v>1213</v>
      </c>
    </row>
    <row r="188" spans="2:65" s="1" customFormat="1" ht="36" customHeight="1">
      <c r="B188" s="151"/>
      <c r="C188" s="210" t="s">
        <v>439</v>
      </c>
      <c r="D188" s="210" t="s">
        <v>291</v>
      </c>
      <c r="E188" s="211" t="s">
        <v>1214</v>
      </c>
      <c r="F188" s="212" t="s">
        <v>1215</v>
      </c>
      <c r="G188" s="213" t="s">
        <v>248</v>
      </c>
      <c r="H188" s="214">
        <v>2</v>
      </c>
      <c r="I188" s="215"/>
      <c r="J188" s="216"/>
      <c r="K188" s="214">
        <f t="shared" si="19"/>
        <v>0</v>
      </c>
      <c r="L188" s="212" t="s">
        <v>1</v>
      </c>
      <c r="M188" s="217"/>
      <c r="N188" s="218" t="s">
        <v>1</v>
      </c>
      <c r="O188" s="189" t="s">
        <v>44</v>
      </c>
      <c r="P188" s="190">
        <f t="shared" si="20"/>
        <v>0</v>
      </c>
      <c r="Q188" s="190">
        <f t="shared" si="21"/>
        <v>0</v>
      </c>
      <c r="R188" s="190">
        <f t="shared" si="22"/>
        <v>0</v>
      </c>
      <c r="S188" s="54"/>
      <c r="T188" s="191">
        <f t="shared" si="23"/>
        <v>0</v>
      </c>
      <c r="U188" s="191">
        <v>0.0133</v>
      </c>
      <c r="V188" s="191">
        <f t="shared" si="24"/>
        <v>0.0266</v>
      </c>
      <c r="W188" s="191">
        <v>0</v>
      </c>
      <c r="X188" s="192">
        <f t="shared" si="25"/>
        <v>0</v>
      </c>
      <c r="AR188" s="193" t="s">
        <v>294</v>
      </c>
      <c r="AT188" s="193" t="s">
        <v>291</v>
      </c>
      <c r="AU188" s="193" t="s">
        <v>92</v>
      </c>
      <c r="AY188" s="15" t="s">
        <v>196</v>
      </c>
      <c r="BE188" s="100">
        <f t="shared" si="26"/>
        <v>0</v>
      </c>
      <c r="BF188" s="100">
        <f t="shared" si="27"/>
        <v>0</v>
      </c>
      <c r="BG188" s="100">
        <f t="shared" si="28"/>
        <v>0</v>
      </c>
      <c r="BH188" s="100">
        <f t="shared" si="29"/>
        <v>0</v>
      </c>
      <c r="BI188" s="100">
        <f t="shared" si="30"/>
        <v>0</v>
      </c>
      <c r="BJ188" s="15" t="s">
        <v>92</v>
      </c>
      <c r="BK188" s="194">
        <f t="shared" si="31"/>
        <v>0</v>
      </c>
      <c r="BL188" s="15" t="s">
        <v>226</v>
      </c>
      <c r="BM188" s="193" t="s">
        <v>1216</v>
      </c>
    </row>
    <row r="189" spans="2:65" s="1" customFormat="1" ht="24" customHeight="1">
      <c r="B189" s="151"/>
      <c r="C189" s="182" t="s">
        <v>443</v>
      </c>
      <c r="D189" s="182" t="s">
        <v>199</v>
      </c>
      <c r="E189" s="183" t="s">
        <v>1217</v>
      </c>
      <c r="F189" s="184" t="s">
        <v>1218</v>
      </c>
      <c r="G189" s="185" t="s">
        <v>450</v>
      </c>
      <c r="H189" s="186">
        <v>1</v>
      </c>
      <c r="I189" s="187"/>
      <c r="J189" s="187"/>
      <c r="K189" s="186">
        <f t="shared" si="19"/>
        <v>0</v>
      </c>
      <c r="L189" s="184" t="s">
        <v>249</v>
      </c>
      <c r="M189" s="32"/>
      <c r="N189" s="188" t="s">
        <v>1</v>
      </c>
      <c r="O189" s="189" t="s">
        <v>44</v>
      </c>
      <c r="P189" s="190">
        <f t="shared" si="20"/>
        <v>0</v>
      </c>
      <c r="Q189" s="190">
        <f t="shared" si="21"/>
        <v>0</v>
      </c>
      <c r="R189" s="190">
        <f t="shared" si="22"/>
        <v>0</v>
      </c>
      <c r="S189" s="54"/>
      <c r="T189" s="191">
        <f t="shared" si="23"/>
        <v>0</v>
      </c>
      <c r="U189" s="191">
        <v>0.09633</v>
      </c>
      <c r="V189" s="191">
        <f t="shared" si="24"/>
        <v>0.09633</v>
      </c>
      <c r="W189" s="191">
        <v>0</v>
      </c>
      <c r="X189" s="192">
        <f t="shared" si="25"/>
        <v>0</v>
      </c>
      <c r="AR189" s="193" t="s">
        <v>226</v>
      </c>
      <c r="AT189" s="193" t="s">
        <v>199</v>
      </c>
      <c r="AU189" s="193" t="s">
        <v>92</v>
      </c>
      <c r="AY189" s="15" t="s">
        <v>196</v>
      </c>
      <c r="BE189" s="100">
        <f t="shared" si="26"/>
        <v>0</v>
      </c>
      <c r="BF189" s="100">
        <f t="shared" si="27"/>
        <v>0</v>
      </c>
      <c r="BG189" s="100">
        <f t="shared" si="28"/>
        <v>0</v>
      </c>
      <c r="BH189" s="100">
        <f t="shared" si="29"/>
        <v>0</v>
      </c>
      <c r="BI189" s="100">
        <f t="shared" si="30"/>
        <v>0</v>
      </c>
      <c r="BJ189" s="15" t="s">
        <v>92</v>
      </c>
      <c r="BK189" s="194">
        <f t="shared" si="31"/>
        <v>0</v>
      </c>
      <c r="BL189" s="15" t="s">
        <v>226</v>
      </c>
      <c r="BM189" s="193" t="s">
        <v>1219</v>
      </c>
    </row>
    <row r="190" spans="2:65" s="1" customFormat="1" ht="36" customHeight="1">
      <c r="B190" s="151"/>
      <c r="C190" s="210" t="s">
        <v>447</v>
      </c>
      <c r="D190" s="210" t="s">
        <v>291</v>
      </c>
      <c r="E190" s="211" t="s">
        <v>1220</v>
      </c>
      <c r="F190" s="212" t="s">
        <v>1221</v>
      </c>
      <c r="G190" s="213" t="s">
        <v>248</v>
      </c>
      <c r="H190" s="214">
        <v>1</v>
      </c>
      <c r="I190" s="215"/>
      <c r="J190" s="216"/>
      <c r="K190" s="214">
        <f t="shared" si="19"/>
        <v>0</v>
      </c>
      <c r="L190" s="212" t="s">
        <v>1</v>
      </c>
      <c r="M190" s="217"/>
      <c r="N190" s="218" t="s">
        <v>1</v>
      </c>
      <c r="O190" s="189" t="s">
        <v>44</v>
      </c>
      <c r="P190" s="190">
        <f t="shared" si="20"/>
        <v>0</v>
      </c>
      <c r="Q190" s="190">
        <f t="shared" si="21"/>
        <v>0</v>
      </c>
      <c r="R190" s="190">
        <f t="shared" si="22"/>
        <v>0</v>
      </c>
      <c r="S190" s="54"/>
      <c r="T190" s="191">
        <f t="shared" si="23"/>
        <v>0</v>
      </c>
      <c r="U190" s="191">
        <v>0</v>
      </c>
      <c r="V190" s="191">
        <f t="shared" si="24"/>
        <v>0</v>
      </c>
      <c r="W190" s="191">
        <v>0</v>
      </c>
      <c r="X190" s="192">
        <f t="shared" si="25"/>
        <v>0</v>
      </c>
      <c r="AR190" s="193" t="s">
        <v>294</v>
      </c>
      <c r="AT190" s="193" t="s">
        <v>291</v>
      </c>
      <c r="AU190" s="193" t="s">
        <v>92</v>
      </c>
      <c r="AY190" s="15" t="s">
        <v>196</v>
      </c>
      <c r="BE190" s="100">
        <f t="shared" si="26"/>
        <v>0</v>
      </c>
      <c r="BF190" s="100">
        <f t="shared" si="27"/>
        <v>0</v>
      </c>
      <c r="BG190" s="100">
        <f t="shared" si="28"/>
        <v>0</v>
      </c>
      <c r="BH190" s="100">
        <f t="shared" si="29"/>
        <v>0</v>
      </c>
      <c r="BI190" s="100">
        <f t="shared" si="30"/>
        <v>0</v>
      </c>
      <c r="BJ190" s="15" t="s">
        <v>92</v>
      </c>
      <c r="BK190" s="194">
        <f t="shared" si="31"/>
        <v>0</v>
      </c>
      <c r="BL190" s="15" t="s">
        <v>226</v>
      </c>
      <c r="BM190" s="193" t="s">
        <v>1222</v>
      </c>
    </row>
    <row r="191" spans="2:65" s="1" customFormat="1" ht="24" customHeight="1">
      <c r="B191" s="151"/>
      <c r="C191" s="210" t="s">
        <v>452</v>
      </c>
      <c r="D191" s="210" t="s">
        <v>291</v>
      </c>
      <c r="E191" s="211" t="s">
        <v>1223</v>
      </c>
      <c r="F191" s="212" t="s">
        <v>1224</v>
      </c>
      <c r="G191" s="213" t="s">
        <v>248</v>
      </c>
      <c r="H191" s="214">
        <v>1</v>
      </c>
      <c r="I191" s="215"/>
      <c r="J191" s="216"/>
      <c r="K191" s="214">
        <f t="shared" si="19"/>
        <v>0</v>
      </c>
      <c r="L191" s="212" t="s">
        <v>1</v>
      </c>
      <c r="M191" s="217"/>
      <c r="N191" s="218" t="s">
        <v>1</v>
      </c>
      <c r="O191" s="189" t="s">
        <v>44</v>
      </c>
      <c r="P191" s="190">
        <f t="shared" si="20"/>
        <v>0</v>
      </c>
      <c r="Q191" s="190">
        <f t="shared" si="21"/>
        <v>0</v>
      </c>
      <c r="R191" s="190">
        <f t="shared" si="22"/>
        <v>0</v>
      </c>
      <c r="S191" s="54"/>
      <c r="T191" s="191">
        <f t="shared" si="23"/>
        <v>0</v>
      </c>
      <c r="U191" s="191">
        <v>0</v>
      </c>
      <c r="V191" s="191">
        <f t="shared" si="24"/>
        <v>0</v>
      </c>
      <c r="W191" s="191">
        <v>0</v>
      </c>
      <c r="X191" s="192">
        <f t="shared" si="25"/>
        <v>0</v>
      </c>
      <c r="AR191" s="193" t="s">
        <v>294</v>
      </c>
      <c r="AT191" s="193" t="s">
        <v>291</v>
      </c>
      <c r="AU191" s="193" t="s">
        <v>92</v>
      </c>
      <c r="AY191" s="15" t="s">
        <v>196</v>
      </c>
      <c r="BE191" s="100">
        <f t="shared" si="26"/>
        <v>0</v>
      </c>
      <c r="BF191" s="100">
        <f t="shared" si="27"/>
        <v>0</v>
      </c>
      <c r="BG191" s="100">
        <f t="shared" si="28"/>
        <v>0</v>
      </c>
      <c r="BH191" s="100">
        <f t="shared" si="29"/>
        <v>0</v>
      </c>
      <c r="BI191" s="100">
        <f t="shared" si="30"/>
        <v>0</v>
      </c>
      <c r="BJ191" s="15" t="s">
        <v>92</v>
      </c>
      <c r="BK191" s="194">
        <f t="shared" si="31"/>
        <v>0</v>
      </c>
      <c r="BL191" s="15" t="s">
        <v>226</v>
      </c>
      <c r="BM191" s="193" t="s">
        <v>1225</v>
      </c>
    </row>
    <row r="192" spans="2:65" s="1" customFormat="1" ht="24" customHeight="1">
      <c r="B192" s="151"/>
      <c r="C192" s="210" t="s">
        <v>456</v>
      </c>
      <c r="D192" s="210" t="s">
        <v>291</v>
      </c>
      <c r="E192" s="211" t="s">
        <v>1226</v>
      </c>
      <c r="F192" s="212" t="s">
        <v>1227</v>
      </c>
      <c r="G192" s="213" t="s">
        <v>248</v>
      </c>
      <c r="H192" s="214">
        <v>1</v>
      </c>
      <c r="I192" s="215"/>
      <c r="J192" s="216"/>
      <c r="K192" s="214">
        <f t="shared" si="19"/>
        <v>0</v>
      </c>
      <c r="L192" s="212" t="s">
        <v>1</v>
      </c>
      <c r="M192" s="217"/>
      <c r="N192" s="218" t="s">
        <v>1</v>
      </c>
      <c r="O192" s="189" t="s">
        <v>44</v>
      </c>
      <c r="P192" s="190">
        <f t="shared" si="20"/>
        <v>0</v>
      </c>
      <c r="Q192" s="190">
        <f t="shared" si="21"/>
        <v>0</v>
      </c>
      <c r="R192" s="190">
        <f t="shared" si="22"/>
        <v>0</v>
      </c>
      <c r="S192" s="54"/>
      <c r="T192" s="191">
        <f t="shared" si="23"/>
        <v>0</v>
      </c>
      <c r="U192" s="191">
        <v>0</v>
      </c>
      <c r="V192" s="191">
        <f t="shared" si="24"/>
        <v>0</v>
      </c>
      <c r="W192" s="191">
        <v>0</v>
      </c>
      <c r="X192" s="192">
        <f t="shared" si="25"/>
        <v>0</v>
      </c>
      <c r="AR192" s="193" t="s">
        <v>294</v>
      </c>
      <c r="AT192" s="193" t="s">
        <v>291</v>
      </c>
      <c r="AU192" s="193" t="s">
        <v>92</v>
      </c>
      <c r="AY192" s="15" t="s">
        <v>196</v>
      </c>
      <c r="BE192" s="100">
        <f t="shared" si="26"/>
        <v>0</v>
      </c>
      <c r="BF192" s="100">
        <f t="shared" si="27"/>
        <v>0</v>
      </c>
      <c r="BG192" s="100">
        <f t="shared" si="28"/>
        <v>0</v>
      </c>
      <c r="BH192" s="100">
        <f t="shared" si="29"/>
        <v>0</v>
      </c>
      <c r="BI192" s="100">
        <f t="shared" si="30"/>
        <v>0</v>
      </c>
      <c r="BJ192" s="15" t="s">
        <v>92</v>
      </c>
      <c r="BK192" s="194">
        <f t="shared" si="31"/>
        <v>0</v>
      </c>
      <c r="BL192" s="15" t="s">
        <v>226</v>
      </c>
      <c r="BM192" s="193" t="s">
        <v>1228</v>
      </c>
    </row>
    <row r="193" spans="2:65" s="1" customFormat="1" ht="24" customHeight="1">
      <c r="B193" s="151"/>
      <c r="C193" s="210" t="s">
        <v>460</v>
      </c>
      <c r="D193" s="210" t="s">
        <v>291</v>
      </c>
      <c r="E193" s="211" t="s">
        <v>1229</v>
      </c>
      <c r="F193" s="212" t="s">
        <v>1230</v>
      </c>
      <c r="G193" s="213" t="s">
        <v>248</v>
      </c>
      <c r="H193" s="214">
        <v>1</v>
      </c>
      <c r="I193" s="215"/>
      <c r="J193" s="216"/>
      <c r="K193" s="214">
        <f t="shared" si="19"/>
        <v>0</v>
      </c>
      <c r="L193" s="212" t="s">
        <v>1</v>
      </c>
      <c r="M193" s="217"/>
      <c r="N193" s="218" t="s">
        <v>1</v>
      </c>
      <c r="O193" s="189" t="s">
        <v>44</v>
      </c>
      <c r="P193" s="190">
        <f t="shared" si="20"/>
        <v>0</v>
      </c>
      <c r="Q193" s="190">
        <f t="shared" si="21"/>
        <v>0</v>
      </c>
      <c r="R193" s="190">
        <f t="shared" si="22"/>
        <v>0</v>
      </c>
      <c r="S193" s="54"/>
      <c r="T193" s="191">
        <f t="shared" si="23"/>
        <v>0</v>
      </c>
      <c r="U193" s="191">
        <v>0</v>
      </c>
      <c r="V193" s="191">
        <f t="shared" si="24"/>
        <v>0</v>
      </c>
      <c r="W193" s="191">
        <v>0</v>
      </c>
      <c r="X193" s="192">
        <f t="shared" si="25"/>
        <v>0</v>
      </c>
      <c r="AR193" s="193" t="s">
        <v>294</v>
      </c>
      <c r="AT193" s="193" t="s">
        <v>291</v>
      </c>
      <c r="AU193" s="193" t="s">
        <v>92</v>
      </c>
      <c r="AY193" s="15" t="s">
        <v>196</v>
      </c>
      <c r="BE193" s="100">
        <f t="shared" si="26"/>
        <v>0</v>
      </c>
      <c r="BF193" s="100">
        <f t="shared" si="27"/>
        <v>0</v>
      </c>
      <c r="BG193" s="100">
        <f t="shared" si="28"/>
        <v>0</v>
      </c>
      <c r="BH193" s="100">
        <f t="shared" si="29"/>
        <v>0</v>
      </c>
      <c r="BI193" s="100">
        <f t="shared" si="30"/>
        <v>0</v>
      </c>
      <c r="BJ193" s="15" t="s">
        <v>92</v>
      </c>
      <c r="BK193" s="194">
        <f t="shared" si="31"/>
        <v>0</v>
      </c>
      <c r="BL193" s="15" t="s">
        <v>226</v>
      </c>
      <c r="BM193" s="193" t="s">
        <v>1231</v>
      </c>
    </row>
    <row r="194" spans="2:65" s="1" customFormat="1" ht="16.5" customHeight="1">
      <c r="B194" s="151"/>
      <c r="C194" s="182" t="s">
        <v>464</v>
      </c>
      <c r="D194" s="182" t="s">
        <v>199</v>
      </c>
      <c r="E194" s="183" t="s">
        <v>787</v>
      </c>
      <c r="F194" s="184" t="s">
        <v>788</v>
      </c>
      <c r="G194" s="185" t="s">
        <v>340</v>
      </c>
      <c r="H194" s="187"/>
      <c r="I194" s="187"/>
      <c r="J194" s="187"/>
      <c r="K194" s="186">
        <f t="shared" si="19"/>
        <v>0</v>
      </c>
      <c r="L194" s="184" t="s">
        <v>249</v>
      </c>
      <c r="M194" s="32"/>
      <c r="N194" s="188" t="s">
        <v>1</v>
      </c>
      <c r="O194" s="189" t="s">
        <v>44</v>
      </c>
      <c r="P194" s="190">
        <f t="shared" si="20"/>
        <v>0</v>
      </c>
      <c r="Q194" s="190">
        <f t="shared" si="21"/>
        <v>0</v>
      </c>
      <c r="R194" s="190">
        <f t="shared" si="22"/>
        <v>0</v>
      </c>
      <c r="S194" s="54"/>
      <c r="T194" s="191">
        <f t="shared" si="23"/>
        <v>0</v>
      </c>
      <c r="U194" s="191">
        <v>0</v>
      </c>
      <c r="V194" s="191">
        <f t="shared" si="24"/>
        <v>0</v>
      </c>
      <c r="W194" s="191">
        <v>0</v>
      </c>
      <c r="X194" s="192">
        <f t="shared" si="25"/>
        <v>0</v>
      </c>
      <c r="AR194" s="193" t="s">
        <v>226</v>
      </c>
      <c r="AT194" s="193" t="s">
        <v>199</v>
      </c>
      <c r="AU194" s="193" t="s">
        <v>92</v>
      </c>
      <c r="AY194" s="15" t="s">
        <v>196</v>
      </c>
      <c r="BE194" s="100">
        <f t="shared" si="26"/>
        <v>0</v>
      </c>
      <c r="BF194" s="100">
        <f t="shared" si="27"/>
        <v>0</v>
      </c>
      <c r="BG194" s="100">
        <f t="shared" si="28"/>
        <v>0</v>
      </c>
      <c r="BH194" s="100">
        <f t="shared" si="29"/>
        <v>0</v>
      </c>
      <c r="BI194" s="100">
        <f t="shared" si="30"/>
        <v>0</v>
      </c>
      <c r="BJ194" s="15" t="s">
        <v>92</v>
      </c>
      <c r="BK194" s="194">
        <f t="shared" si="31"/>
        <v>0</v>
      </c>
      <c r="BL194" s="15" t="s">
        <v>226</v>
      </c>
      <c r="BM194" s="193" t="s">
        <v>1232</v>
      </c>
    </row>
    <row r="195" spans="2:63" s="11" customFormat="1" ht="22.5" customHeight="1">
      <c r="B195" s="168"/>
      <c r="D195" s="169" t="s">
        <v>79</v>
      </c>
      <c r="E195" s="180" t="s">
        <v>220</v>
      </c>
      <c r="F195" s="180" t="s">
        <v>221</v>
      </c>
      <c r="I195" s="171"/>
      <c r="J195" s="171"/>
      <c r="K195" s="181">
        <f>BK195</f>
        <v>0</v>
      </c>
      <c r="M195" s="168"/>
      <c r="N195" s="173"/>
      <c r="O195" s="174"/>
      <c r="P195" s="174"/>
      <c r="Q195" s="175">
        <f>SUM(Q196:Q202)</f>
        <v>0</v>
      </c>
      <c r="R195" s="175">
        <f>SUM(R196:R202)</f>
        <v>0</v>
      </c>
      <c r="S195" s="174"/>
      <c r="T195" s="176">
        <f>SUM(T196:T202)</f>
        <v>0</v>
      </c>
      <c r="U195" s="174"/>
      <c r="V195" s="176">
        <f>SUM(V196:V202)</f>
        <v>0.7464000000000001</v>
      </c>
      <c r="W195" s="174"/>
      <c r="X195" s="177">
        <f>SUM(X196:X202)</f>
        <v>0</v>
      </c>
      <c r="AR195" s="169" t="s">
        <v>92</v>
      </c>
      <c r="AT195" s="178" t="s">
        <v>79</v>
      </c>
      <c r="AU195" s="178" t="s">
        <v>87</v>
      </c>
      <c r="AY195" s="169" t="s">
        <v>196</v>
      </c>
      <c r="BK195" s="179">
        <f>SUM(BK196:BK202)</f>
        <v>0</v>
      </c>
    </row>
    <row r="196" spans="2:65" s="1" customFormat="1" ht="24" customHeight="1">
      <c r="B196" s="151"/>
      <c r="C196" s="182" t="s">
        <v>468</v>
      </c>
      <c r="D196" s="182" t="s">
        <v>199</v>
      </c>
      <c r="E196" s="183" t="s">
        <v>1233</v>
      </c>
      <c r="F196" s="184" t="s">
        <v>1234</v>
      </c>
      <c r="G196" s="185" t="s">
        <v>225</v>
      </c>
      <c r="H196" s="186">
        <v>6</v>
      </c>
      <c r="I196" s="187"/>
      <c r="J196" s="187"/>
      <c r="K196" s="186">
        <f aca="true" t="shared" si="32" ref="K196:K202">ROUND(P196*H196,3)</f>
        <v>0</v>
      </c>
      <c r="L196" s="184" t="s">
        <v>249</v>
      </c>
      <c r="M196" s="32"/>
      <c r="N196" s="188" t="s">
        <v>1</v>
      </c>
      <c r="O196" s="189" t="s">
        <v>44</v>
      </c>
      <c r="P196" s="190">
        <f aca="true" t="shared" si="33" ref="P196:P202">I196+J196</f>
        <v>0</v>
      </c>
      <c r="Q196" s="190">
        <f aca="true" t="shared" si="34" ref="Q196:Q202">ROUND(I196*H196,3)</f>
        <v>0</v>
      </c>
      <c r="R196" s="190">
        <f aca="true" t="shared" si="35" ref="R196:R202">ROUND(J196*H196,3)</f>
        <v>0</v>
      </c>
      <c r="S196" s="54"/>
      <c r="T196" s="191">
        <f aca="true" t="shared" si="36" ref="T196:T202">S196*H196</f>
        <v>0</v>
      </c>
      <c r="U196" s="191">
        <v>0.00291</v>
      </c>
      <c r="V196" s="191">
        <f aca="true" t="shared" si="37" ref="V196:V202">U196*H196</f>
        <v>0.01746</v>
      </c>
      <c r="W196" s="191">
        <v>0</v>
      </c>
      <c r="X196" s="192">
        <f aca="true" t="shared" si="38" ref="X196:X202">W196*H196</f>
        <v>0</v>
      </c>
      <c r="AR196" s="193" t="s">
        <v>226</v>
      </c>
      <c r="AT196" s="193" t="s">
        <v>199</v>
      </c>
      <c r="AU196" s="193" t="s">
        <v>92</v>
      </c>
      <c r="AY196" s="15" t="s">
        <v>196</v>
      </c>
      <c r="BE196" s="100">
        <f aca="true" t="shared" si="39" ref="BE196:BE202">IF(O196="základná",K196,0)</f>
        <v>0</v>
      </c>
      <c r="BF196" s="100">
        <f aca="true" t="shared" si="40" ref="BF196:BF202">IF(O196="znížená",K196,0)</f>
        <v>0</v>
      </c>
      <c r="BG196" s="100">
        <f aca="true" t="shared" si="41" ref="BG196:BG202">IF(O196="zákl. prenesená",K196,0)</f>
        <v>0</v>
      </c>
      <c r="BH196" s="100">
        <f aca="true" t="shared" si="42" ref="BH196:BH202">IF(O196="zníž. prenesená",K196,0)</f>
        <v>0</v>
      </c>
      <c r="BI196" s="100">
        <f aca="true" t="shared" si="43" ref="BI196:BI202">IF(O196="nulová",K196,0)</f>
        <v>0</v>
      </c>
      <c r="BJ196" s="15" t="s">
        <v>92</v>
      </c>
      <c r="BK196" s="194">
        <f aca="true" t="shared" si="44" ref="BK196:BK202">ROUND(P196*H196,3)</f>
        <v>0</v>
      </c>
      <c r="BL196" s="15" t="s">
        <v>226</v>
      </c>
      <c r="BM196" s="193" t="s">
        <v>1235</v>
      </c>
    </row>
    <row r="197" spans="2:65" s="1" customFormat="1" ht="24" customHeight="1">
      <c r="B197" s="151"/>
      <c r="C197" s="182" t="s">
        <v>472</v>
      </c>
      <c r="D197" s="182" t="s">
        <v>199</v>
      </c>
      <c r="E197" s="183" t="s">
        <v>1236</v>
      </c>
      <c r="F197" s="184" t="s">
        <v>1237</v>
      </c>
      <c r="G197" s="185" t="s">
        <v>225</v>
      </c>
      <c r="H197" s="186">
        <v>24</v>
      </c>
      <c r="I197" s="187"/>
      <c r="J197" s="187"/>
      <c r="K197" s="186">
        <f t="shared" si="32"/>
        <v>0</v>
      </c>
      <c r="L197" s="184" t="s">
        <v>249</v>
      </c>
      <c r="M197" s="32"/>
      <c r="N197" s="188" t="s">
        <v>1</v>
      </c>
      <c r="O197" s="189" t="s">
        <v>44</v>
      </c>
      <c r="P197" s="190">
        <f t="shared" si="33"/>
        <v>0</v>
      </c>
      <c r="Q197" s="190">
        <f t="shared" si="34"/>
        <v>0</v>
      </c>
      <c r="R197" s="190">
        <f t="shared" si="35"/>
        <v>0</v>
      </c>
      <c r="S197" s="54"/>
      <c r="T197" s="191">
        <f t="shared" si="36"/>
        <v>0</v>
      </c>
      <c r="U197" s="191">
        <v>0.00381</v>
      </c>
      <c r="V197" s="191">
        <f t="shared" si="37"/>
        <v>0.09144</v>
      </c>
      <c r="W197" s="191">
        <v>0</v>
      </c>
      <c r="X197" s="192">
        <f t="shared" si="38"/>
        <v>0</v>
      </c>
      <c r="AR197" s="193" t="s">
        <v>226</v>
      </c>
      <c r="AT197" s="193" t="s">
        <v>199</v>
      </c>
      <c r="AU197" s="193" t="s">
        <v>92</v>
      </c>
      <c r="AY197" s="15" t="s">
        <v>196</v>
      </c>
      <c r="BE197" s="100">
        <f t="shared" si="39"/>
        <v>0</v>
      </c>
      <c r="BF197" s="100">
        <f t="shared" si="40"/>
        <v>0</v>
      </c>
      <c r="BG197" s="100">
        <f t="shared" si="41"/>
        <v>0</v>
      </c>
      <c r="BH197" s="100">
        <f t="shared" si="42"/>
        <v>0</v>
      </c>
      <c r="BI197" s="100">
        <f t="shared" si="43"/>
        <v>0</v>
      </c>
      <c r="BJ197" s="15" t="s">
        <v>92</v>
      </c>
      <c r="BK197" s="194">
        <f t="shared" si="44"/>
        <v>0</v>
      </c>
      <c r="BL197" s="15" t="s">
        <v>226</v>
      </c>
      <c r="BM197" s="193" t="s">
        <v>1238</v>
      </c>
    </row>
    <row r="198" spans="2:65" s="1" customFormat="1" ht="24" customHeight="1">
      <c r="B198" s="151"/>
      <c r="C198" s="182" t="s">
        <v>477</v>
      </c>
      <c r="D198" s="182" t="s">
        <v>199</v>
      </c>
      <c r="E198" s="183" t="s">
        <v>1239</v>
      </c>
      <c r="F198" s="184" t="s">
        <v>1240</v>
      </c>
      <c r="G198" s="185" t="s">
        <v>225</v>
      </c>
      <c r="H198" s="186">
        <v>30</v>
      </c>
      <c r="I198" s="187"/>
      <c r="J198" s="187"/>
      <c r="K198" s="186">
        <f t="shared" si="32"/>
        <v>0</v>
      </c>
      <c r="L198" s="184" t="s">
        <v>249</v>
      </c>
      <c r="M198" s="32"/>
      <c r="N198" s="188" t="s">
        <v>1</v>
      </c>
      <c r="O198" s="189" t="s">
        <v>44</v>
      </c>
      <c r="P198" s="190">
        <f t="shared" si="33"/>
        <v>0</v>
      </c>
      <c r="Q198" s="190">
        <f t="shared" si="34"/>
        <v>0</v>
      </c>
      <c r="R198" s="190">
        <f t="shared" si="35"/>
        <v>0</v>
      </c>
      <c r="S198" s="54"/>
      <c r="T198" s="191">
        <f t="shared" si="36"/>
        <v>0</v>
      </c>
      <c r="U198" s="191">
        <v>0.02125</v>
      </c>
      <c r="V198" s="191">
        <f t="shared" si="37"/>
        <v>0.6375000000000001</v>
      </c>
      <c r="W198" s="191">
        <v>0</v>
      </c>
      <c r="X198" s="192">
        <f t="shared" si="38"/>
        <v>0</v>
      </c>
      <c r="AR198" s="193" t="s">
        <v>226</v>
      </c>
      <c r="AT198" s="193" t="s">
        <v>199</v>
      </c>
      <c r="AU198" s="193" t="s">
        <v>92</v>
      </c>
      <c r="AY198" s="15" t="s">
        <v>196</v>
      </c>
      <c r="BE198" s="100">
        <f t="shared" si="39"/>
        <v>0</v>
      </c>
      <c r="BF198" s="100">
        <f t="shared" si="40"/>
        <v>0</v>
      </c>
      <c r="BG198" s="100">
        <f t="shared" si="41"/>
        <v>0</v>
      </c>
      <c r="BH198" s="100">
        <f t="shared" si="42"/>
        <v>0</v>
      </c>
      <c r="BI198" s="100">
        <f t="shared" si="43"/>
        <v>0</v>
      </c>
      <c r="BJ198" s="15" t="s">
        <v>92</v>
      </c>
      <c r="BK198" s="194">
        <f t="shared" si="44"/>
        <v>0</v>
      </c>
      <c r="BL198" s="15" t="s">
        <v>226</v>
      </c>
      <c r="BM198" s="193" t="s">
        <v>1241</v>
      </c>
    </row>
    <row r="199" spans="2:65" s="1" customFormat="1" ht="24" customHeight="1">
      <c r="B199" s="151"/>
      <c r="C199" s="182" t="s">
        <v>481</v>
      </c>
      <c r="D199" s="182" t="s">
        <v>199</v>
      </c>
      <c r="E199" s="183" t="s">
        <v>1242</v>
      </c>
      <c r="F199" s="184" t="s">
        <v>1243</v>
      </c>
      <c r="G199" s="185" t="s">
        <v>225</v>
      </c>
      <c r="H199" s="186">
        <v>30</v>
      </c>
      <c r="I199" s="187"/>
      <c r="J199" s="187"/>
      <c r="K199" s="186">
        <f t="shared" si="32"/>
        <v>0</v>
      </c>
      <c r="L199" s="184" t="s">
        <v>249</v>
      </c>
      <c r="M199" s="32"/>
      <c r="N199" s="188" t="s">
        <v>1</v>
      </c>
      <c r="O199" s="189" t="s">
        <v>44</v>
      </c>
      <c r="P199" s="190">
        <f t="shared" si="33"/>
        <v>0</v>
      </c>
      <c r="Q199" s="190">
        <f t="shared" si="34"/>
        <v>0</v>
      </c>
      <c r="R199" s="190">
        <f t="shared" si="35"/>
        <v>0</v>
      </c>
      <c r="S199" s="54"/>
      <c r="T199" s="191">
        <f t="shared" si="36"/>
        <v>0</v>
      </c>
      <c r="U199" s="191">
        <v>0</v>
      </c>
      <c r="V199" s="191">
        <f t="shared" si="37"/>
        <v>0</v>
      </c>
      <c r="W199" s="191">
        <v>0</v>
      </c>
      <c r="X199" s="192">
        <f t="shared" si="38"/>
        <v>0</v>
      </c>
      <c r="AR199" s="193" t="s">
        <v>226</v>
      </c>
      <c r="AT199" s="193" t="s">
        <v>199</v>
      </c>
      <c r="AU199" s="193" t="s">
        <v>92</v>
      </c>
      <c r="AY199" s="15" t="s">
        <v>196</v>
      </c>
      <c r="BE199" s="100">
        <f t="shared" si="39"/>
        <v>0</v>
      </c>
      <c r="BF199" s="100">
        <f t="shared" si="40"/>
        <v>0</v>
      </c>
      <c r="BG199" s="100">
        <f t="shared" si="41"/>
        <v>0</v>
      </c>
      <c r="BH199" s="100">
        <f t="shared" si="42"/>
        <v>0</v>
      </c>
      <c r="BI199" s="100">
        <f t="shared" si="43"/>
        <v>0</v>
      </c>
      <c r="BJ199" s="15" t="s">
        <v>92</v>
      </c>
      <c r="BK199" s="194">
        <f t="shared" si="44"/>
        <v>0</v>
      </c>
      <c r="BL199" s="15" t="s">
        <v>226</v>
      </c>
      <c r="BM199" s="193" t="s">
        <v>1244</v>
      </c>
    </row>
    <row r="200" spans="2:65" s="1" customFormat="1" ht="24" customHeight="1">
      <c r="B200" s="151"/>
      <c r="C200" s="182" t="s">
        <v>485</v>
      </c>
      <c r="D200" s="182" t="s">
        <v>199</v>
      </c>
      <c r="E200" s="183" t="s">
        <v>1245</v>
      </c>
      <c r="F200" s="184" t="s">
        <v>1246</v>
      </c>
      <c r="G200" s="185" t="s">
        <v>225</v>
      </c>
      <c r="H200" s="186">
        <v>30</v>
      </c>
      <c r="I200" s="187"/>
      <c r="J200" s="187"/>
      <c r="K200" s="186">
        <f t="shared" si="32"/>
        <v>0</v>
      </c>
      <c r="L200" s="184" t="s">
        <v>249</v>
      </c>
      <c r="M200" s="32"/>
      <c r="N200" s="188" t="s">
        <v>1</v>
      </c>
      <c r="O200" s="189" t="s">
        <v>44</v>
      </c>
      <c r="P200" s="190">
        <f t="shared" si="33"/>
        <v>0</v>
      </c>
      <c r="Q200" s="190">
        <f t="shared" si="34"/>
        <v>0</v>
      </c>
      <c r="R200" s="190">
        <f t="shared" si="35"/>
        <v>0</v>
      </c>
      <c r="S200" s="54"/>
      <c r="T200" s="191">
        <f t="shared" si="36"/>
        <v>0</v>
      </c>
      <c r="U200" s="191">
        <v>0</v>
      </c>
      <c r="V200" s="191">
        <f t="shared" si="37"/>
        <v>0</v>
      </c>
      <c r="W200" s="191">
        <v>0</v>
      </c>
      <c r="X200" s="192">
        <f t="shared" si="38"/>
        <v>0</v>
      </c>
      <c r="AR200" s="193" t="s">
        <v>226</v>
      </c>
      <c r="AT200" s="193" t="s">
        <v>199</v>
      </c>
      <c r="AU200" s="193" t="s">
        <v>92</v>
      </c>
      <c r="AY200" s="15" t="s">
        <v>196</v>
      </c>
      <c r="BE200" s="100">
        <f t="shared" si="39"/>
        <v>0</v>
      </c>
      <c r="BF200" s="100">
        <f t="shared" si="40"/>
        <v>0</v>
      </c>
      <c r="BG200" s="100">
        <f t="shared" si="41"/>
        <v>0</v>
      </c>
      <c r="BH200" s="100">
        <f t="shared" si="42"/>
        <v>0</v>
      </c>
      <c r="BI200" s="100">
        <f t="shared" si="43"/>
        <v>0</v>
      </c>
      <c r="BJ200" s="15" t="s">
        <v>92</v>
      </c>
      <c r="BK200" s="194">
        <f t="shared" si="44"/>
        <v>0</v>
      </c>
      <c r="BL200" s="15" t="s">
        <v>226</v>
      </c>
      <c r="BM200" s="193" t="s">
        <v>1247</v>
      </c>
    </row>
    <row r="201" spans="2:65" s="1" customFormat="1" ht="16.5" customHeight="1">
      <c r="B201" s="151"/>
      <c r="C201" s="182" t="s">
        <v>489</v>
      </c>
      <c r="D201" s="182" t="s">
        <v>199</v>
      </c>
      <c r="E201" s="183" t="s">
        <v>405</v>
      </c>
      <c r="F201" s="184" t="s">
        <v>1248</v>
      </c>
      <c r="G201" s="185" t="s">
        <v>225</v>
      </c>
      <c r="H201" s="186">
        <v>60</v>
      </c>
      <c r="I201" s="187"/>
      <c r="J201" s="187"/>
      <c r="K201" s="186">
        <f t="shared" si="32"/>
        <v>0</v>
      </c>
      <c r="L201" s="184" t="s">
        <v>249</v>
      </c>
      <c r="M201" s="32"/>
      <c r="N201" s="188" t="s">
        <v>1</v>
      </c>
      <c r="O201" s="189" t="s">
        <v>44</v>
      </c>
      <c r="P201" s="190">
        <f t="shared" si="33"/>
        <v>0</v>
      </c>
      <c r="Q201" s="190">
        <f t="shared" si="34"/>
        <v>0</v>
      </c>
      <c r="R201" s="190">
        <f t="shared" si="35"/>
        <v>0</v>
      </c>
      <c r="S201" s="54"/>
      <c r="T201" s="191">
        <f t="shared" si="36"/>
        <v>0</v>
      </c>
      <c r="U201" s="191">
        <v>0</v>
      </c>
      <c r="V201" s="191">
        <f t="shared" si="37"/>
        <v>0</v>
      </c>
      <c r="W201" s="191">
        <v>0</v>
      </c>
      <c r="X201" s="192">
        <f t="shared" si="38"/>
        <v>0</v>
      </c>
      <c r="AR201" s="193" t="s">
        <v>226</v>
      </c>
      <c r="AT201" s="193" t="s">
        <v>199</v>
      </c>
      <c r="AU201" s="193" t="s">
        <v>92</v>
      </c>
      <c r="AY201" s="15" t="s">
        <v>196</v>
      </c>
      <c r="BE201" s="100">
        <f t="shared" si="39"/>
        <v>0</v>
      </c>
      <c r="BF201" s="100">
        <f t="shared" si="40"/>
        <v>0</v>
      </c>
      <c r="BG201" s="100">
        <f t="shared" si="41"/>
        <v>0</v>
      </c>
      <c r="BH201" s="100">
        <f t="shared" si="42"/>
        <v>0</v>
      </c>
      <c r="BI201" s="100">
        <f t="shared" si="43"/>
        <v>0</v>
      </c>
      <c r="BJ201" s="15" t="s">
        <v>92</v>
      </c>
      <c r="BK201" s="194">
        <f t="shared" si="44"/>
        <v>0</v>
      </c>
      <c r="BL201" s="15" t="s">
        <v>226</v>
      </c>
      <c r="BM201" s="193" t="s">
        <v>1249</v>
      </c>
    </row>
    <row r="202" spans="2:65" s="1" customFormat="1" ht="24" customHeight="1">
      <c r="B202" s="151"/>
      <c r="C202" s="182" t="s">
        <v>493</v>
      </c>
      <c r="D202" s="182" t="s">
        <v>199</v>
      </c>
      <c r="E202" s="183" t="s">
        <v>409</v>
      </c>
      <c r="F202" s="184" t="s">
        <v>410</v>
      </c>
      <c r="G202" s="185" t="s">
        <v>340</v>
      </c>
      <c r="H202" s="187"/>
      <c r="I202" s="187"/>
      <c r="J202" s="187"/>
      <c r="K202" s="186">
        <f t="shared" si="32"/>
        <v>0</v>
      </c>
      <c r="L202" s="184" t="s">
        <v>249</v>
      </c>
      <c r="M202" s="32"/>
      <c r="N202" s="188" t="s">
        <v>1</v>
      </c>
      <c r="O202" s="189" t="s">
        <v>44</v>
      </c>
      <c r="P202" s="190">
        <f t="shared" si="33"/>
        <v>0</v>
      </c>
      <c r="Q202" s="190">
        <f t="shared" si="34"/>
        <v>0</v>
      </c>
      <c r="R202" s="190">
        <f t="shared" si="35"/>
        <v>0</v>
      </c>
      <c r="S202" s="54"/>
      <c r="T202" s="191">
        <f t="shared" si="36"/>
        <v>0</v>
      </c>
      <c r="U202" s="191">
        <v>0</v>
      </c>
      <c r="V202" s="191">
        <f t="shared" si="37"/>
        <v>0</v>
      </c>
      <c r="W202" s="191">
        <v>0</v>
      </c>
      <c r="X202" s="192">
        <f t="shared" si="38"/>
        <v>0</v>
      </c>
      <c r="AR202" s="193" t="s">
        <v>226</v>
      </c>
      <c r="AT202" s="193" t="s">
        <v>199</v>
      </c>
      <c r="AU202" s="193" t="s">
        <v>92</v>
      </c>
      <c r="AY202" s="15" t="s">
        <v>196</v>
      </c>
      <c r="BE202" s="100">
        <f t="shared" si="39"/>
        <v>0</v>
      </c>
      <c r="BF202" s="100">
        <f t="shared" si="40"/>
        <v>0</v>
      </c>
      <c r="BG202" s="100">
        <f t="shared" si="41"/>
        <v>0</v>
      </c>
      <c r="BH202" s="100">
        <f t="shared" si="42"/>
        <v>0</v>
      </c>
      <c r="BI202" s="100">
        <f t="shared" si="43"/>
        <v>0</v>
      </c>
      <c r="BJ202" s="15" t="s">
        <v>92</v>
      </c>
      <c r="BK202" s="194">
        <f t="shared" si="44"/>
        <v>0</v>
      </c>
      <c r="BL202" s="15" t="s">
        <v>226</v>
      </c>
      <c r="BM202" s="193" t="s">
        <v>1250</v>
      </c>
    </row>
    <row r="203" spans="2:63" s="11" customFormat="1" ht="22.5" customHeight="1">
      <c r="B203" s="168"/>
      <c r="D203" s="169" t="s">
        <v>79</v>
      </c>
      <c r="E203" s="180" t="s">
        <v>243</v>
      </c>
      <c r="F203" s="180" t="s">
        <v>244</v>
      </c>
      <c r="I203" s="171"/>
      <c r="J203" s="171"/>
      <c r="K203" s="181">
        <f>BK203</f>
        <v>0</v>
      </c>
      <c r="M203" s="168"/>
      <c r="N203" s="173"/>
      <c r="O203" s="174"/>
      <c r="P203" s="174"/>
      <c r="Q203" s="175">
        <f>SUM(Q204:Q218)</f>
        <v>0</v>
      </c>
      <c r="R203" s="175">
        <f>SUM(R204:R218)</f>
        <v>0</v>
      </c>
      <c r="S203" s="174"/>
      <c r="T203" s="176">
        <f>SUM(T204:T218)</f>
        <v>0</v>
      </c>
      <c r="U203" s="174"/>
      <c r="V203" s="176">
        <f>SUM(V204:V218)</f>
        <v>0.0079</v>
      </c>
      <c r="W203" s="174"/>
      <c r="X203" s="177">
        <f>SUM(X204:X218)</f>
        <v>0</v>
      </c>
      <c r="AR203" s="169" t="s">
        <v>92</v>
      </c>
      <c r="AT203" s="178" t="s">
        <v>79</v>
      </c>
      <c r="AU203" s="178" t="s">
        <v>87</v>
      </c>
      <c r="AY203" s="169" t="s">
        <v>196</v>
      </c>
      <c r="BK203" s="179">
        <f>SUM(BK204:BK218)</f>
        <v>0</v>
      </c>
    </row>
    <row r="204" spans="2:65" s="1" customFormat="1" ht="16.5" customHeight="1">
      <c r="B204" s="151"/>
      <c r="C204" s="182" t="s">
        <v>497</v>
      </c>
      <c r="D204" s="182" t="s">
        <v>199</v>
      </c>
      <c r="E204" s="183" t="s">
        <v>1251</v>
      </c>
      <c r="F204" s="184" t="s">
        <v>1252</v>
      </c>
      <c r="G204" s="185" t="s">
        <v>248</v>
      </c>
      <c r="H204" s="186">
        <v>2</v>
      </c>
      <c r="I204" s="187"/>
      <c r="J204" s="187"/>
      <c r="K204" s="186">
        <f aca="true" t="shared" si="45" ref="K204:K211">ROUND(P204*H204,3)</f>
        <v>0</v>
      </c>
      <c r="L204" s="184" t="s">
        <v>249</v>
      </c>
      <c r="M204" s="32"/>
      <c r="N204" s="188" t="s">
        <v>1</v>
      </c>
      <c r="O204" s="189" t="s">
        <v>44</v>
      </c>
      <c r="P204" s="190">
        <f aca="true" t="shared" si="46" ref="P204:P211">I204+J204</f>
        <v>0</v>
      </c>
      <c r="Q204" s="190">
        <f aca="true" t="shared" si="47" ref="Q204:Q211">ROUND(I204*H204,3)</f>
        <v>0</v>
      </c>
      <c r="R204" s="190">
        <f aca="true" t="shared" si="48" ref="R204:R211">ROUND(J204*H204,3)</f>
        <v>0</v>
      </c>
      <c r="S204" s="54"/>
      <c r="T204" s="191">
        <f aca="true" t="shared" si="49" ref="T204:T211">S204*H204</f>
        <v>0</v>
      </c>
      <c r="U204" s="191">
        <v>2E-05</v>
      </c>
      <c r="V204" s="191">
        <f aca="true" t="shared" si="50" ref="V204:V211">U204*H204</f>
        <v>4E-05</v>
      </c>
      <c r="W204" s="191">
        <v>0</v>
      </c>
      <c r="X204" s="192">
        <f aca="true" t="shared" si="51" ref="X204:X211">W204*H204</f>
        <v>0</v>
      </c>
      <c r="AR204" s="193" t="s">
        <v>226</v>
      </c>
      <c r="AT204" s="193" t="s">
        <v>199</v>
      </c>
      <c r="AU204" s="193" t="s">
        <v>92</v>
      </c>
      <c r="AY204" s="15" t="s">
        <v>196</v>
      </c>
      <c r="BE204" s="100">
        <f aca="true" t="shared" si="52" ref="BE204:BE211">IF(O204="základná",K204,0)</f>
        <v>0</v>
      </c>
      <c r="BF204" s="100">
        <f aca="true" t="shared" si="53" ref="BF204:BF211">IF(O204="znížená",K204,0)</f>
        <v>0</v>
      </c>
      <c r="BG204" s="100">
        <f aca="true" t="shared" si="54" ref="BG204:BG211">IF(O204="zákl. prenesená",K204,0)</f>
        <v>0</v>
      </c>
      <c r="BH204" s="100">
        <f aca="true" t="shared" si="55" ref="BH204:BH211">IF(O204="zníž. prenesená",K204,0)</f>
        <v>0</v>
      </c>
      <c r="BI204" s="100">
        <f aca="true" t="shared" si="56" ref="BI204:BI211">IF(O204="nulová",K204,0)</f>
        <v>0</v>
      </c>
      <c r="BJ204" s="15" t="s">
        <v>92</v>
      </c>
      <c r="BK204" s="194">
        <f aca="true" t="shared" si="57" ref="BK204:BK211">ROUND(P204*H204,3)</f>
        <v>0</v>
      </c>
      <c r="BL204" s="15" t="s">
        <v>226</v>
      </c>
      <c r="BM204" s="193" t="s">
        <v>1253</v>
      </c>
    </row>
    <row r="205" spans="2:65" s="1" customFormat="1" ht="24" customHeight="1">
      <c r="B205" s="151"/>
      <c r="C205" s="210" t="s">
        <v>502</v>
      </c>
      <c r="D205" s="210" t="s">
        <v>291</v>
      </c>
      <c r="E205" s="211" t="s">
        <v>1254</v>
      </c>
      <c r="F205" s="212" t="s">
        <v>1255</v>
      </c>
      <c r="G205" s="213" t="s">
        <v>248</v>
      </c>
      <c r="H205" s="214">
        <v>2</v>
      </c>
      <c r="I205" s="215"/>
      <c r="J205" s="216"/>
      <c r="K205" s="214">
        <f t="shared" si="45"/>
        <v>0</v>
      </c>
      <c r="L205" s="212" t="s">
        <v>1</v>
      </c>
      <c r="M205" s="217"/>
      <c r="N205" s="218" t="s">
        <v>1</v>
      </c>
      <c r="O205" s="189" t="s">
        <v>44</v>
      </c>
      <c r="P205" s="190">
        <f t="shared" si="46"/>
        <v>0</v>
      </c>
      <c r="Q205" s="190">
        <f t="shared" si="47"/>
        <v>0</v>
      </c>
      <c r="R205" s="190">
        <f t="shared" si="48"/>
        <v>0</v>
      </c>
      <c r="S205" s="54"/>
      <c r="T205" s="191">
        <f t="shared" si="49"/>
        <v>0</v>
      </c>
      <c r="U205" s="191">
        <v>0.0006</v>
      </c>
      <c r="V205" s="191">
        <f t="shared" si="50"/>
        <v>0.0012</v>
      </c>
      <c r="W205" s="191">
        <v>0</v>
      </c>
      <c r="X205" s="192">
        <f t="shared" si="51"/>
        <v>0</v>
      </c>
      <c r="AR205" s="193" t="s">
        <v>294</v>
      </c>
      <c r="AT205" s="193" t="s">
        <v>291</v>
      </c>
      <c r="AU205" s="193" t="s">
        <v>92</v>
      </c>
      <c r="AY205" s="15" t="s">
        <v>196</v>
      </c>
      <c r="BE205" s="100">
        <f t="shared" si="52"/>
        <v>0</v>
      </c>
      <c r="BF205" s="100">
        <f t="shared" si="53"/>
        <v>0</v>
      </c>
      <c r="BG205" s="100">
        <f t="shared" si="54"/>
        <v>0</v>
      </c>
      <c r="BH205" s="100">
        <f t="shared" si="55"/>
        <v>0</v>
      </c>
      <c r="BI205" s="100">
        <f t="shared" si="56"/>
        <v>0</v>
      </c>
      <c r="BJ205" s="15" t="s">
        <v>92</v>
      </c>
      <c r="BK205" s="194">
        <f t="shared" si="57"/>
        <v>0</v>
      </c>
      <c r="BL205" s="15" t="s">
        <v>226</v>
      </c>
      <c r="BM205" s="193" t="s">
        <v>1256</v>
      </c>
    </row>
    <row r="206" spans="2:65" s="1" customFormat="1" ht="24" customHeight="1">
      <c r="B206" s="151"/>
      <c r="C206" s="182" t="s">
        <v>506</v>
      </c>
      <c r="D206" s="182" t="s">
        <v>199</v>
      </c>
      <c r="E206" s="183" t="s">
        <v>1257</v>
      </c>
      <c r="F206" s="184" t="s">
        <v>1258</v>
      </c>
      <c r="G206" s="185" t="s">
        <v>248</v>
      </c>
      <c r="H206" s="186">
        <v>1</v>
      </c>
      <c r="I206" s="187"/>
      <c r="J206" s="187"/>
      <c r="K206" s="186">
        <f t="shared" si="45"/>
        <v>0</v>
      </c>
      <c r="L206" s="184" t="s">
        <v>249</v>
      </c>
      <c r="M206" s="32"/>
      <c r="N206" s="188" t="s">
        <v>1</v>
      </c>
      <c r="O206" s="189" t="s">
        <v>44</v>
      </c>
      <c r="P206" s="190">
        <f t="shared" si="46"/>
        <v>0</v>
      </c>
      <c r="Q206" s="190">
        <f t="shared" si="47"/>
        <v>0</v>
      </c>
      <c r="R206" s="190">
        <f t="shared" si="48"/>
        <v>0</v>
      </c>
      <c r="S206" s="54"/>
      <c r="T206" s="191">
        <f t="shared" si="49"/>
        <v>0</v>
      </c>
      <c r="U206" s="191">
        <v>4E-05</v>
      </c>
      <c r="V206" s="191">
        <f t="shared" si="50"/>
        <v>4E-05</v>
      </c>
      <c r="W206" s="191">
        <v>0</v>
      </c>
      <c r="X206" s="192">
        <f t="shared" si="51"/>
        <v>0</v>
      </c>
      <c r="AR206" s="193" t="s">
        <v>226</v>
      </c>
      <c r="AT206" s="193" t="s">
        <v>199</v>
      </c>
      <c r="AU206" s="193" t="s">
        <v>92</v>
      </c>
      <c r="AY206" s="15" t="s">
        <v>196</v>
      </c>
      <c r="BE206" s="100">
        <f t="shared" si="52"/>
        <v>0</v>
      </c>
      <c r="BF206" s="100">
        <f t="shared" si="53"/>
        <v>0</v>
      </c>
      <c r="BG206" s="100">
        <f t="shared" si="54"/>
        <v>0</v>
      </c>
      <c r="BH206" s="100">
        <f t="shared" si="55"/>
        <v>0</v>
      </c>
      <c r="BI206" s="100">
        <f t="shared" si="56"/>
        <v>0</v>
      </c>
      <c r="BJ206" s="15" t="s">
        <v>92</v>
      </c>
      <c r="BK206" s="194">
        <f t="shared" si="57"/>
        <v>0</v>
      </c>
      <c r="BL206" s="15" t="s">
        <v>226</v>
      </c>
      <c r="BM206" s="193" t="s">
        <v>1259</v>
      </c>
    </row>
    <row r="207" spans="2:65" s="1" customFormat="1" ht="24" customHeight="1">
      <c r="B207" s="151"/>
      <c r="C207" s="210" t="s">
        <v>511</v>
      </c>
      <c r="D207" s="210" t="s">
        <v>291</v>
      </c>
      <c r="E207" s="211" t="s">
        <v>1260</v>
      </c>
      <c r="F207" s="212" t="s">
        <v>1261</v>
      </c>
      <c r="G207" s="213" t="s">
        <v>248</v>
      </c>
      <c r="H207" s="214">
        <v>1</v>
      </c>
      <c r="I207" s="215"/>
      <c r="J207" s="216"/>
      <c r="K207" s="214">
        <f t="shared" si="45"/>
        <v>0</v>
      </c>
      <c r="L207" s="212" t="s">
        <v>1</v>
      </c>
      <c r="M207" s="217"/>
      <c r="N207" s="218" t="s">
        <v>1</v>
      </c>
      <c r="O207" s="189" t="s">
        <v>44</v>
      </c>
      <c r="P207" s="190">
        <f t="shared" si="46"/>
        <v>0</v>
      </c>
      <c r="Q207" s="190">
        <f t="shared" si="47"/>
        <v>0</v>
      </c>
      <c r="R207" s="190">
        <f t="shared" si="48"/>
        <v>0</v>
      </c>
      <c r="S207" s="54"/>
      <c r="T207" s="191">
        <f t="shared" si="49"/>
        <v>0</v>
      </c>
      <c r="U207" s="191">
        <v>0.00056</v>
      </c>
      <c r="V207" s="191">
        <f t="shared" si="50"/>
        <v>0.00056</v>
      </c>
      <c r="W207" s="191">
        <v>0</v>
      </c>
      <c r="X207" s="192">
        <f t="shared" si="51"/>
        <v>0</v>
      </c>
      <c r="AR207" s="193" t="s">
        <v>294</v>
      </c>
      <c r="AT207" s="193" t="s">
        <v>291</v>
      </c>
      <c r="AU207" s="193" t="s">
        <v>92</v>
      </c>
      <c r="AY207" s="15" t="s">
        <v>196</v>
      </c>
      <c r="BE207" s="100">
        <f t="shared" si="52"/>
        <v>0</v>
      </c>
      <c r="BF207" s="100">
        <f t="shared" si="53"/>
        <v>0</v>
      </c>
      <c r="BG207" s="100">
        <f t="shared" si="54"/>
        <v>0</v>
      </c>
      <c r="BH207" s="100">
        <f t="shared" si="55"/>
        <v>0</v>
      </c>
      <c r="BI207" s="100">
        <f t="shared" si="56"/>
        <v>0</v>
      </c>
      <c r="BJ207" s="15" t="s">
        <v>92</v>
      </c>
      <c r="BK207" s="194">
        <f t="shared" si="57"/>
        <v>0</v>
      </c>
      <c r="BL207" s="15" t="s">
        <v>226</v>
      </c>
      <c r="BM207" s="193" t="s">
        <v>1262</v>
      </c>
    </row>
    <row r="208" spans="2:65" s="1" customFormat="1" ht="16.5" customHeight="1">
      <c r="B208" s="151"/>
      <c r="C208" s="182" t="s">
        <v>515</v>
      </c>
      <c r="D208" s="182" t="s">
        <v>199</v>
      </c>
      <c r="E208" s="183" t="s">
        <v>1263</v>
      </c>
      <c r="F208" s="184" t="s">
        <v>1264</v>
      </c>
      <c r="G208" s="185" t="s">
        <v>248</v>
      </c>
      <c r="H208" s="186">
        <v>2</v>
      </c>
      <c r="I208" s="187"/>
      <c r="J208" s="187"/>
      <c r="K208" s="186">
        <f t="shared" si="45"/>
        <v>0</v>
      </c>
      <c r="L208" s="184" t="s">
        <v>1</v>
      </c>
      <c r="M208" s="32"/>
      <c r="N208" s="188" t="s">
        <v>1</v>
      </c>
      <c r="O208" s="189" t="s">
        <v>44</v>
      </c>
      <c r="P208" s="190">
        <f t="shared" si="46"/>
        <v>0</v>
      </c>
      <c r="Q208" s="190">
        <f t="shared" si="47"/>
        <v>0</v>
      </c>
      <c r="R208" s="190">
        <f t="shared" si="48"/>
        <v>0</v>
      </c>
      <c r="S208" s="54"/>
      <c r="T208" s="191">
        <f t="shared" si="49"/>
        <v>0</v>
      </c>
      <c r="U208" s="191">
        <v>3E-05</v>
      </c>
      <c r="V208" s="191">
        <f t="shared" si="50"/>
        <v>6E-05</v>
      </c>
      <c r="W208" s="191">
        <v>0</v>
      </c>
      <c r="X208" s="192">
        <f t="shared" si="51"/>
        <v>0</v>
      </c>
      <c r="AR208" s="193" t="s">
        <v>226</v>
      </c>
      <c r="AT208" s="193" t="s">
        <v>199</v>
      </c>
      <c r="AU208" s="193" t="s">
        <v>92</v>
      </c>
      <c r="AY208" s="15" t="s">
        <v>196</v>
      </c>
      <c r="BE208" s="100">
        <f t="shared" si="52"/>
        <v>0</v>
      </c>
      <c r="BF208" s="100">
        <f t="shared" si="53"/>
        <v>0</v>
      </c>
      <c r="BG208" s="100">
        <f t="shared" si="54"/>
        <v>0</v>
      </c>
      <c r="BH208" s="100">
        <f t="shared" si="55"/>
        <v>0</v>
      </c>
      <c r="BI208" s="100">
        <f t="shared" si="56"/>
        <v>0</v>
      </c>
      <c r="BJ208" s="15" t="s">
        <v>92</v>
      </c>
      <c r="BK208" s="194">
        <f t="shared" si="57"/>
        <v>0</v>
      </c>
      <c r="BL208" s="15" t="s">
        <v>226</v>
      </c>
      <c r="BM208" s="193" t="s">
        <v>1265</v>
      </c>
    </row>
    <row r="209" spans="2:65" s="1" customFormat="1" ht="16.5" customHeight="1">
      <c r="B209" s="151"/>
      <c r="C209" s="210" t="s">
        <v>521</v>
      </c>
      <c r="D209" s="210" t="s">
        <v>291</v>
      </c>
      <c r="E209" s="211" t="s">
        <v>1266</v>
      </c>
      <c r="F209" s="212" t="s">
        <v>1267</v>
      </c>
      <c r="G209" s="213" t="s">
        <v>248</v>
      </c>
      <c r="H209" s="214">
        <v>2</v>
      </c>
      <c r="I209" s="215"/>
      <c r="J209" s="216"/>
      <c r="K209" s="214">
        <f t="shared" si="45"/>
        <v>0</v>
      </c>
      <c r="L209" s="212" t="s">
        <v>1</v>
      </c>
      <c r="M209" s="217"/>
      <c r="N209" s="218" t="s">
        <v>1</v>
      </c>
      <c r="O209" s="189" t="s">
        <v>44</v>
      </c>
      <c r="P209" s="190">
        <f t="shared" si="46"/>
        <v>0</v>
      </c>
      <c r="Q209" s="190">
        <f t="shared" si="47"/>
        <v>0</v>
      </c>
      <c r="R209" s="190">
        <f t="shared" si="48"/>
        <v>0</v>
      </c>
      <c r="S209" s="54"/>
      <c r="T209" s="191">
        <f t="shared" si="49"/>
        <v>0</v>
      </c>
      <c r="U209" s="191">
        <v>0</v>
      </c>
      <c r="V209" s="191">
        <f t="shared" si="50"/>
        <v>0</v>
      </c>
      <c r="W209" s="191">
        <v>0</v>
      </c>
      <c r="X209" s="192">
        <f t="shared" si="51"/>
        <v>0</v>
      </c>
      <c r="AR209" s="193" t="s">
        <v>294</v>
      </c>
      <c r="AT209" s="193" t="s">
        <v>291</v>
      </c>
      <c r="AU209" s="193" t="s">
        <v>92</v>
      </c>
      <c r="AY209" s="15" t="s">
        <v>196</v>
      </c>
      <c r="BE209" s="100">
        <f t="shared" si="52"/>
        <v>0</v>
      </c>
      <c r="BF209" s="100">
        <f t="shared" si="53"/>
        <v>0</v>
      </c>
      <c r="BG209" s="100">
        <f t="shared" si="54"/>
        <v>0</v>
      </c>
      <c r="BH209" s="100">
        <f t="shared" si="55"/>
        <v>0</v>
      </c>
      <c r="BI209" s="100">
        <f t="shared" si="56"/>
        <v>0</v>
      </c>
      <c r="BJ209" s="15" t="s">
        <v>92</v>
      </c>
      <c r="BK209" s="194">
        <f t="shared" si="57"/>
        <v>0</v>
      </c>
      <c r="BL209" s="15" t="s">
        <v>226</v>
      </c>
      <c r="BM209" s="193" t="s">
        <v>1268</v>
      </c>
    </row>
    <row r="210" spans="2:65" s="1" customFormat="1" ht="16.5" customHeight="1">
      <c r="B210" s="151"/>
      <c r="C210" s="182" t="s">
        <v>526</v>
      </c>
      <c r="D210" s="182" t="s">
        <v>199</v>
      </c>
      <c r="E210" s="183" t="s">
        <v>1269</v>
      </c>
      <c r="F210" s="184" t="s">
        <v>1270</v>
      </c>
      <c r="G210" s="185" t="s">
        <v>248</v>
      </c>
      <c r="H210" s="186">
        <v>2</v>
      </c>
      <c r="I210" s="187"/>
      <c r="J210" s="187"/>
      <c r="K210" s="186">
        <f t="shared" si="45"/>
        <v>0</v>
      </c>
      <c r="L210" s="184" t="s">
        <v>249</v>
      </c>
      <c r="M210" s="32"/>
      <c r="N210" s="188" t="s">
        <v>1</v>
      </c>
      <c r="O210" s="189" t="s">
        <v>44</v>
      </c>
      <c r="P210" s="190">
        <f t="shared" si="46"/>
        <v>0</v>
      </c>
      <c r="Q210" s="190">
        <f t="shared" si="47"/>
        <v>0</v>
      </c>
      <c r="R210" s="190">
        <f t="shared" si="48"/>
        <v>0</v>
      </c>
      <c r="S210" s="54"/>
      <c r="T210" s="191">
        <f t="shared" si="49"/>
        <v>0</v>
      </c>
      <c r="U210" s="191">
        <v>0</v>
      </c>
      <c r="V210" s="191">
        <f t="shared" si="50"/>
        <v>0</v>
      </c>
      <c r="W210" s="191">
        <v>0</v>
      </c>
      <c r="X210" s="192">
        <f t="shared" si="51"/>
        <v>0</v>
      </c>
      <c r="AR210" s="193" t="s">
        <v>226</v>
      </c>
      <c r="AT210" s="193" t="s">
        <v>199</v>
      </c>
      <c r="AU210" s="193" t="s">
        <v>92</v>
      </c>
      <c r="AY210" s="15" t="s">
        <v>196</v>
      </c>
      <c r="BE210" s="100">
        <f t="shared" si="52"/>
        <v>0</v>
      </c>
      <c r="BF210" s="100">
        <f t="shared" si="53"/>
        <v>0</v>
      </c>
      <c r="BG210" s="100">
        <f t="shared" si="54"/>
        <v>0</v>
      </c>
      <c r="BH210" s="100">
        <f t="shared" si="55"/>
        <v>0</v>
      </c>
      <c r="BI210" s="100">
        <f t="shared" si="56"/>
        <v>0</v>
      </c>
      <c r="BJ210" s="15" t="s">
        <v>92</v>
      </c>
      <c r="BK210" s="194">
        <f t="shared" si="57"/>
        <v>0</v>
      </c>
      <c r="BL210" s="15" t="s">
        <v>226</v>
      </c>
      <c r="BM210" s="193" t="s">
        <v>1271</v>
      </c>
    </row>
    <row r="211" spans="2:65" s="1" customFormat="1" ht="16.5" customHeight="1">
      <c r="B211" s="151"/>
      <c r="C211" s="210" t="s">
        <v>532</v>
      </c>
      <c r="D211" s="210" t="s">
        <v>291</v>
      </c>
      <c r="E211" s="211" t="s">
        <v>1272</v>
      </c>
      <c r="F211" s="212" t="s">
        <v>1273</v>
      </c>
      <c r="G211" s="213" t="s">
        <v>248</v>
      </c>
      <c r="H211" s="214">
        <v>2</v>
      </c>
      <c r="I211" s="215"/>
      <c r="J211" s="216"/>
      <c r="K211" s="214">
        <f t="shared" si="45"/>
        <v>0</v>
      </c>
      <c r="L211" s="212" t="s">
        <v>1</v>
      </c>
      <c r="M211" s="217"/>
      <c r="N211" s="218" t="s">
        <v>1</v>
      </c>
      <c r="O211" s="189" t="s">
        <v>44</v>
      </c>
      <c r="P211" s="190">
        <f t="shared" si="46"/>
        <v>0</v>
      </c>
      <c r="Q211" s="190">
        <f t="shared" si="47"/>
        <v>0</v>
      </c>
      <c r="R211" s="190">
        <f t="shared" si="48"/>
        <v>0</v>
      </c>
      <c r="S211" s="54"/>
      <c r="T211" s="191">
        <f t="shared" si="49"/>
        <v>0</v>
      </c>
      <c r="U211" s="191">
        <v>0.002</v>
      </c>
      <c r="V211" s="191">
        <f t="shared" si="50"/>
        <v>0.004</v>
      </c>
      <c r="W211" s="191">
        <v>0</v>
      </c>
      <c r="X211" s="192">
        <f t="shared" si="51"/>
        <v>0</v>
      </c>
      <c r="AR211" s="193" t="s">
        <v>294</v>
      </c>
      <c r="AT211" s="193" t="s">
        <v>291</v>
      </c>
      <c r="AU211" s="193" t="s">
        <v>92</v>
      </c>
      <c r="AY211" s="15" t="s">
        <v>196</v>
      </c>
      <c r="BE211" s="100">
        <f t="shared" si="52"/>
        <v>0</v>
      </c>
      <c r="BF211" s="100">
        <f t="shared" si="53"/>
        <v>0</v>
      </c>
      <c r="BG211" s="100">
        <f t="shared" si="54"/>
        <v>0</v>
      </c>
      <c r="BH211" s="100">
        <f t="shared" si="55"/>
        <v>0</v>
      </c>
      <c r="BI211" s="100">
        <f t="shared" si="56"/>
        <v>0</v>
      </c>
      <c r="BJ211" s="15" t="s">
        <v>92</v>
      </c>
      <c r="BK211" s="194">
        <f t="shared" si="57"/>
        <v>0</v>
      </c>
      <c r="BL211" s="15" t="s">
        <v>226</v>
      </c>
      <c r="BM211" s="193" t="s">
        <v>1274</v>
      </c>
    </row>
    <row r="212" spans="2:51" s="12" customFormat="1" ht="11.25">
      <c r="B212" s="195"/>
      <c r="D212" s="196" t="s">
        <v>208</v>
      </c>
      <c r="E212" s="203" t="s">
        <v>1</v>
      </c>
      <c r="F212" s="197" t="s">
        <v>1275</v>
      </c>
      <c r="H212" s="198">
        <v>1</v>
      </c>
      <c r="I212" s="199"/>
      <c r="J212" s="199"/>
      <c r="M212" s="195"/>
      <c r="N212" s="200"/>
      <c r="O212" s="201"/>
      <c r="P212" s="201"/>
      <c r="Q212" s="201"/>
      <c r="R212" s="201"/>
      <c r="S212" s="201"/>
      <c r="T212" s="201"/>
      <c r="U212" s="201"/>
      <c r="V212" s="201"/>
      <c r="W212" s="201"/>
      <c r="X212" s="202"/>
      <c r="AT212" s="203" t="s">
        <v>208</v>
      </c>
      <c r="AU212" s="203" t="s">
        <v>92</v>
      </c>
      <c r="AV212" s="12" t="s">
        <v>92</v>
      </c>
      <c r="AW212" s="12" t="s">
        <v>4</v>
      </c>
      <c r="AX212" s="12" t="s">
        <v>80</v>
      </c>
      <c r="AY212" s="203" t="s">
        <v>196</v>
      </c>
    </row>
    <row r="213" spans="2:51" s="12" customFormat="1" ht="11.25">
      <c r="B213" s="195"/>
      <c r="D213" s="196" t="s">
        <v>208</v>
      </c>
      <c r="E213" s="203" t="s">
        <v>1</v>
      </c>
      <c r="F213" s="197" t="s">
        <v>1276</v>
      </c>
      <c r="H213" s="198">
        <v>1</v>
      </c>
      <c r="I213" s="199"/>
      <c r="J213" s="199"/>
      <c r="M213" s="195"/>
      <c r="N213" s="200"/>
      <c r="O213" s="201"/>
      <c r="P213" s="201"/>
      <c r="Q213" s="201"/>
      <c r="R213" s="201"/>
      <c r="S213" s="201"/>
      <c r="T213" s="201"/>
      <c r="U213" s="201"/>
      <c r="V213" s="201"/>
      <c r="W213" s="201"/>
      <c r="X213" s="202"/>
      <c r="AT213" s="203" t="s">
        <v>208</v>
      </c>
      <c r="AU213" s="203" t="s">
        <v>92</v>
      </c>
      <c r="AV213" s="12" t="s">
        <v>92</v>
      </c>
      <c r="AW213" s="12" t="s">
        <v>4</v>
      </c>
      <c r="AX213" s="12" t="s">
        <v>80</v>
      </c>
      <c r="AY213" s="203" t="s">
        <v>196</v>
      </c>
    </row>
    <row r="214" spans="2:51" s="13" customFormat="1" ht="11.25">
      <c r="B214" s="219"/>
      <c r="D214" s="196" t="s">
        <v>208</v>
      </c>
      <c r="E214" s="220" t="s">
        <v>1</v>
      </c>
      <c r="F214" s="221" t="s">
        <v>354</v>
      </c>
      <c r="H214" s="222">
        <v>2</v>
      </c>
      <c r="I214" s="223"/>
      <c r="J214" s="223"/>
      <c r="M214" s="219"/>
      <c r="N214" s="224"/>
      <c r="O214" s="225"/>
      <c r="P214" s="225"/>
      <c r="Q214" s="225"/>
      <c r="R214" s="225"/>
      <c r="S214" s="225"/>
      <c r="T214" s="225"/>
      <c r="U214" s="225"/>
      <c r="V214" s="225"/>
      <c r="W214" s="225"/>
      <c r="X214" s="226"/>
      <c r="AT214" s="220" t="s">
        <v>208</v>
      </c>
      <c r="AU214" s="220" t="s">
        <v>92</v>
      </c>
      <c r="AV214" s="13" t="s">
        <v>203</v>
      </c>
      <c r="AW214" s="13" t="s">
        <v>4</v>
      </c>
      <c r="AX214" s="13" t="s">
        <v>87</v>
      </c>
      <c r="AY214" s="220" t="s">
        <v>196</v>
      </c>
    </row>
    <row r="215" spans="2:65" s="1" customFormat="1" ht="16.5" customHeight="1">
      <c r="B215" s="151"/>
      <c r="C215" s="182" t="s">
        <v>537</v>
      </c>
      <c r="D215" s="182" t="s">
        <v>199</v>
      </c>
      <c r="E215" s="183" t="s">
        <v>1277</v>
      </c>
      <c r="F215" s="184" t="s">
        <v>1278</v>
      </c>
      <c r="G215" s="185" t="s">
        <v>248</v>
      </c>
      <c r="H215" s="186">
        <v>1</v>
      </c>
      <c r="I215" s="187"/>
      <c r="J215" s="187"/>
      <c r="K215" s="186">
        <f>ROUND(P215*H215,3)</f>
        <v>0</v>
      </c>
      <c r="L215" s="184" t="s">
        <v>249</v>
      </c>
      <c r="M215" s="32"/>
      <c r="N215" s="188" t="s">
        <v>1</v>
      </c>
      <c r="O215" s="189" t="s">
        <v>44</v>
      </c>
      <c r="P215" s="190">
        <f>I215+J215</f>
        <v>0</v>
      </c>
      <c r="Q215" s="190">
        <f>ROUND(I215*H215,3)</f>
        <v>0</v>
      </c>
      <c r="R215" s="190">
        <f>ROUND(J215*H215,3)</f>
        <v>0</v>
      </c>
      <c r="S215" s="54"/>
      <c r="T215" s="191">
        <f>S215*H215</f>
        <v>0</v>
      </c>
      <c r="U215" s="191">
        <v>0</v>
      </c>
      <c r="V215" s="191">
        <f>U215*H215</f>
        <v>0</v>
      </c>
      <c r="W215" s="191">
        <v>0</v>
      </c>
      <c r="X215" s="192">
        <f>W215*H215</f>
        <v>0</v>
      </c>
      <c r="AR215" s="193" t="s">
        <v>226</v>
      </c>
      <c r="AT215" s="193" t="s">
        <v>199</v>
      </c>
      <c r="AU215" s="193" t="s">
        <v>92</v>
      </c>
      <c r="AY215" s="15" t="s">
        <v>196</v>
      </c>
      <c r="BE215" s="100">
        <f>IF(O215="základná",K215,0)</f>
        <v>0</v>
      </c>
      <c r="BF215" s="100">
        <f>IF(O215="znížená",K215,0)</f>
        <v>0</v>
      </c>
      <c r="BG215" s="100">
        <f>IF(O215="zákl. prenesená",K215,0)</f>
        <v>0</v>
      </c>
      <c r="BH215" s="100">
        <f>IF(O215="zníž. prenesená",K215,0)</f>
        <v>0</v>
      </c>
      <c r="BI215" s="100">
        <f>IF(O215="nulová",K215,0)</f>
        <v>0</v>
      </c>
      <c r="BJ215" s="15" t="s">
        <v>92</v>
      </c>
      <c r="BK215" s="194">
        <f>ROUND(P215*H215,3)</f>
        <v>0</v>
      </c>
      <c r="BL215" s="15" t="s">
        <v>226</v>
      </c>
      <c r="BM215" s="193" t="s">
        <v>1279</v>
      </c>
    </row>
    <row r="216" spans="2:65" s="1" customFormat="1" ht="16.5" customHeight="1">
      <c r="B216" s="151"/>
      <c r="C216" s="210" t="s">
        <v>541</v>
      </c>
      <c r="D216" s="210" t="s">
        <v>291</v>
      </c>
      <c r="E216" s="211" t="s">
        <v>1280</v>
      </c>
      <c r="F216" s="212" t="s">
        <v>1281</v>
      </c>
      <c r="G216" s="213" t="s">
        <v>248</v>
      </c>
      <c r="H216" s="214">
        <v>1</v>
      </c>
      <c r="I216" s="215"/>
      <c r="J216" s="216"/>
      <c r="K216" s="214">
        <f>ROUND(P216*H216,3)</f>
        <v>0</v>
      </c>
      <c r="L216" s="212" t="s">
        <v>1</v>
      </c>
      <c r="M216" s="217"/>
      <c r="N216" s="218" t="s">
        <v>1</v>
      </c>
      <c r="O216" s="189" t="s">
        <v>44</v>
      </c>
      <c r="P216" s="190">
        <f>I216+J216</f>
        <v>0</v>
      </c>
      <c r="Q216" s="190">
        <f>ROUND(I216*H216,3)</f>
        <v>0</v>
      </c>
      <c r="R216" s="190">
        <f>ROUND(J216*H216,3)</f>
        <v>0</v>
      </c>
      <c r="S216" s="54"/>
      <c r="T216" s="191">
        <f>S216*H216</f>
        <v>0</v>
      </c>
      <c r="U216" s="191">
        <v>0.002</v>
      </c>
      <c r="V216" s="191">
        <f>U216*H216</f>
        <v>0.002</v>
      </c>
      <c r="W216" s="191">
        <v>0</v>
      </c>
      <c r="X216" s="192">
        <f>W216*H216</f>
        <v>0</v>
      </c>
      <c r="AR216" s="193" t="s">
        <v>294</v>
      </c>
      <c r="AT216" s="193" t="s">
        <v>291</v>
      </c>
      <c r="AU216" s="193" t="s">
        <v>92</v>
      </c>
      <c r="AY216" s="15" t="s">
        <v>196</v>
      </c>
      <c r="BE216" s="100">
        <f>IF(O216="základná",K216,0)</f>
        <v>0</v>
      </c>
      <c r="BF216" s="100">
        <f>IF(O216="znížená",K216,0)</f>
        <v>0</v>
      </c>
      <c r="BG216" s="100">
        <f>IF(O216="zákl. prenesená",K216,0)</f>
        <v>0</v>
      </c>
      <c r="BH216" s="100">
        <f>IF(O216="zníž. prenesená",K216,0)</f>
        <v>0</v>
      </c>
      <c r="BI216" s="100">
        <f>IF(O216="nulová",K216,0)</f>
        <v>0</v>
      </c>
      <c r="BJ216" s="15" t="s">
        <v>92</v>
      </c>
      <c r="BK216" s="194">
        <f>ROUND(P216*H216,3)</f>
        <v>0</v>
      </c>
      <c r="BL216" s="15" t="s">
        <v>226</v>
      </c>
      <c r="BM216" s="193" t="s">
        <v>1282</v>
      </c>
    </row>
    <row r="217" spans="2:51" s="12" customFormat="1" ht="11.25">
      <c r="B217" s="195"/>
      <c r="D217" s="196" t="s">
        <v>208</v>
      </c>
      <c r="E217" s="203" t="s">
        <v>1</v>
      </c>
      <c r="F217" s="197" t="s">
        <v>1283</v>
      </c>
      <c r="H217" s="198">
        <v>1</v>
      </c>
      <c r="I217" s="199"/>
      <c r="J217" s="199"/>
      <c r="M217" s="195"/>
      <c r="N217" s="200"/>
      <c r="O217" s="201"/>
      <c r="P217" s="201"/>
      <c r="Q217" s="201"/>
      <c r="R217" s="201"/>
      <c r="S217" s="201"/>
      <c r="T217" s="201"/>
      <c r="U217" s="201"/>
      <c r="V217" s="201"/>
      <c r="W217" s="201"/>
      <c r="X217" s="202"/>
      <c r="AT217" s="203" t="s">
        <v>208</v>
      </c>
      <c r="AU217" s="203" t="s">
        <v>92</v>
      </c>
      <c r="AV217" s="12" t="s">
        <v>92</v>
      </c>
      <c r="AW217" s="12" t="s">
        <v>4</v>
      </c>
      <c r="AX217" s="12" t="s">
        <v>87</v>
      </c>
      <c r="AY217" s="203" t="s">
        <v>196</v>
      </c>
    </row>
    <row r="218" spans="2:65" s="1" customFormat="1" ht="16.5" customHeight="1">
      <c r="B218" s="151"/>
      <c r="C218" s="182" t="s">
        <v>547</v>
      </c>
      <c r="D218" s="182" t="s">
        <v>199</v>
      </c>
      <c r="E218" s="183" t="s">
        <v>457</v>
      </c>
      <c r="F218" s="184" t="s">
        <v>458</v>
      </c>
      <c r="G218" s="185" t="s">
        <v>340</v>
      </c>
      <c r="H218" s="187"/>
      <c r="I218" s="187"/>
      <c r="J218" s="187"/>
      <c r="K218" s="186">
        <f>ROUND(P218*H218,3)</f>
        <v>0</v>
      </c>
      <c r="L218" s="184" t="s">
        <v>249</v>
      </c>
      <c r="M218" s="32"/>
      <c r="N218" s="188" t="s">
        <v>1</v>
      </c>
      <c r="O218" s="189" t="s">
        <v>44</v>
      </c>
      <c r="P218" s="190">
        <f>I218+J218</f>
        <v>0</v>
      </c>
      <c r="Q218" s="190">
        <f>ROUND(I218*H218,3)</f>
        <v>0</v>
      </c>
      <c r="R218" s="190">
        <f>ROUND(J218*H218,3)</f>
        <v>0</v>
      </c>
      <c r="S218" s="54"/>
      <c r="T218" s="191">
        <f>S218*H218</f>
        <v>0</v>
      </c>
      <c r="U218" s="191">
        <v>0</v>
      </c>
      <c r="V218" s="191">
        <f>U218*H218</f>
        <v>0</v>
      </c>
      <c r="W218" s="191">
        <v>0</v>
      </c>
      <c r="X218" s="192">
        <f>W218*H218</f>
        <v>0</v>
      </c>
      <c r="AR218" s="193" t="s">
        <v>226</v>
      </c>
      <c r="AT218" s="193" t="s">
        <v>199</v>
      </c>
      <c r="AU218" s="193" t="s">
        <v>92</v>
      </c>
      <c r="AY218" s="15" t="s">
        <v>196</v>
      </c>
      <c r="BE218" s="100">
        <f>IF(O218="základná",K218,0)</f>
        <v>0</v>
      </c>
      <c r="BF218" s="100">
        <f>IF(O218="znížená",K218,0)</f>
        <v>0</v>
      </c>
      <c r="BG218" s="100">
        <f>IF(O218="zákl. prenesená",K218,0)</f>
        <v>0</v>
      </c>
      <c r="BH218" s="100">
        <f>IF(O218="zníž. prenesená",K218,0)</f>
        <v>0</v>
      </c>
      <c r="BI218" s="100">
        <f>IF(O218="nulová",K218,0)</f>
        <v>0</v>
      </c>
      <c r="BJ218" s="15" t="s">
        <v>92</v>
      </c>
      <c r="BK218" s="194">
        <f>ROUND(P218*H218,3)</f>
        <v>0</v>
      </c>
      <c r="BL218" s="15" t="s">
        <v>226</v>
      </c>
      <c r="BM218" s="193" t="s">
        <v>1284</v>
      </c>
    </row>
    <row r="219" spans="2:63" s="11" customFormat="1" ht="22.5" customHeight="1">
      <c r="B219" s="168"/>
      <c r="D219" s="169" t="s">
        <v>79</v>
      </c>
      <c r="E219" s="180" t="s">
        <v>1285</v>
      </c>
      <c r="F219" s="180" t="s">
        <v>1286</v>
      </c>
      <c r="I219" s="171"/>
      <c r="J219" s="171"/>
      <c r="K219" s="181">
        <f>BK219</f>
        <v>0</v>
      </c>
      <c r="M219" s="168"/>
      <c r="N219" s="173"/>
      <c r="O219" s="174"/>
      <c r="P219" s="174"/>
      <c r="Q219" s="175">
        <f>SUM(Q220:Q221)</f>
        <v>0</v>
      </c>
      <c r="R219" s="175">
        <f>SUM(R220:R221)</f>
        <v>0</v>
      </c>
      <c r="S219" s="174"/>
      <c r="T219" s="176">
        <f>SUM(T220:T221)</f>
        <v>0</v>
      </c>
      <c r="U219" s="174"/>
      <c r="V219" s="176">
        <f>SUM(V220:V221)</f>
        <v>0.008400000000000001</v>
      </c>
      <c r="W219" s="174"/>
      <c r="X219" s="177">
        <f>SUM(X220:X221)</f>
        <v>0</v>
      </c>
      <c r="AR219" s="169" t="s">
        <v>92</v>
      </c>
      <c r="AT219" s="178" t="s">
        <v>79</v>
      </c>
      <c r="AU219" s="178" t="s">
        <v>87</v>
      </c>
      <c r="AY219" s="169" t="s">
        <v>196</v>
      </c>
      <c r="BK219" s="179">
        <f>SUM(BK220:BK221)</f>
        <v>0</v>
      </c>
    </row>
    <row r="220" spans="2:65" s="1" customFormat="1" ht="24" customHeight="1">
      <c r="B220" s="151"/>
      <c r="C220" s="182" t="s">
        <v>551</v>
      </c>
      <c r="D220" s="182" t="s">
        <v>199</v>
      </c>
      <c r="E220" s="183" t="s">
        <v>1287</v>
      </c>
      <c r="F220" s="184" t="s">
        <v>1288</v>
      </c>
      <c r="G220" s="185" t="s">
        <v>225</v>
      </c>
      <c r="H220" s="186">
        <v>30</v>
      </c>
      <c r="I220" s="187"/>
      <c r="J220" s="187"/>
      <c r="K220" s="186">
        <f>ROUND(P220*H220,3)</f>
        <v>0</v>
      </c>
      <c r="L220" s="184" t="s">
        <v>249</v>
      </c>
      <c r="M220" s="32"/>
      <c r="N220" s="188" t="s">
        <v>1</v>
      </c>
      <c r="O220" s="189" t="s">
        <v>44</v>
      </c>
      <c r="P220" s="190">
        <f>I220+J220</f>
        <v>0</v>
      </c>
      <c r="Q220" s="190">
        <f>ROUND(I220*H220,3)</f>
        <v>0</v>
      </c>
      <c r="R220" s="190">
        <f>ROUND(J220*H220,3)</f>
        <v>0</v>
      </c>
      <c r="S220" s="54"/>
      <c r="T220" s="191">
        <f>S220*H220</f>
        <v>0</v>
      </c>
      <c r="U220" s="191">
        <v>9E-05</v>
      </c>
      <c r="V220" s="191">
        <f>U220*H220</f>
        <v>0.0027</v>
      </c>
      <c r="W220" s="191">
        <v>0</v>
      </c>
      <c r="X220" s="192">
        <f>W220*H220</f>
        <v>0</v>
      </c>
      <c r="AR220" s="193" t="s">
        <v>226</v>
      </c>
      <c r="AT220" s="193" t="s">
        <v>199</v>
      </c>
      <c r="AU220" s="193" t="s">
        <v>92</v>
      </c>
      <c r="AY220" s="15" t="s">
        <v>196</v>
      </c>
      <c r="BE220" s="100">
        <f>IF(O220="základná",K220,0)</f>
        <v>0</v>
      </c>
      <c r="BF220" s="100">
        <f>IF(O220="znížená",K220,0)</f>
        <v>0</v>
      </c>
      <c r="BG220" s="100">
        <f>IF(O220="zákl. prenesená",K220,0)</f>
        <v>0</v>
      </c>
      <c r="BH220" s="100">
        <f>IF(O220="zníž. prenesená",K220,0)</f>
        <v>0</v>
      </c>
      <c r="BI220" s="100">
        <f>IF(O220="nulová",K220,0)</f>
        <v>0</v>
      </c>
      <c r="BJ220" s="15" t="s">
        <v>92</v>
      </c>
      <c r="BK220" s="194">
        <f>ROUND(P220*H220,3)</f>
        <v>0</v>
      </c>
      <c r="BL220" s="15" t="s">
        <v>226</v>
      </c>
      <c r="BM220" s="193" t="s">
        <v>1289</v>
      </c>
    </row>
    <row r="221" spans="2:65" s="1" customFormat="1" ht="24" customHeight="1">
      <c r="B221" s="151"/>
      <c r="C221" s="182" t="s">
        <v>556</v>
      </c>
      <c r="D221" s="182" t="s">
        <v>199</v>
      </c>
      <c r="E221" s="183" t="s">
        <v>1290</v>
      </c>
      <c r="F221" s="184" t="s">
        <v>1291</v>
      </c>
      <c r="G221" s="185" t="s">
        <v>225</v>
      </c>
      <c r="H221" s="186">
        <v>30</v>
      </c>
      <c r="I221" s="187"/>
      <c r="J221" s="187"/>
      <c r="K221" s="186">
        <f>ROUND(P221*H221,3)</f>
        <v>0</v>
      </c>
      <c r="L221" s="184" t="s">
        <v>249</v>
      </c>
      <c r="M221" s="32"/>
      <c r="N221" s="188" t="s">
        <v>1</v>
      </c>
      <c r="O221" s="189" t="s">
        <v>44</v>
      </c>
      <c r="P221" s="190">
        <f>I221+J221</f>
        <v>0</v>
      </c>
      <c r="Q221" s="190">
        <f>ROUND(I221*H221,3)</f>
        <v>0</v>
      </c>
      <c r="R221" s="190">
        <f>ROUND(J221*H221,3)</f>
        <v>0</v>
      </c>
      <c r="S221" s="54"/>
      <c r="T221" s="191">
        <f>S221*H221</f>
        <v>0</v>
      </c>
      <c r="U221" s="191">
        <v>0.00019</v>
      </c>
      <c r="V221" s="191">
        <f>U221*H221</f>
        <v>0.0057</v>
      </c>
      <c r="W221" s="191">
        <v>0</v>
      </c>
      <c r="X221" s="192">
        <f>W221*H221</f>
        <v>0</v>
      </c>
      <c r="AR221" s="193" t="s">
        <v>226</v>
      </c>
      <c r="AT221" s="193" t="s">
        <v>199</v>
      </c>
      <c r="AU221" s="193" t="s">
        <v>92</v>
      </c>
      <c r="AY221" s="15" t="s">
        <v>196</v>
      </c>
      <c r="BE221" s="100">
        <f>IF(O221="základná",K221,0)</f>
        <v>0</v>
      </c>
      <c r="BF221" s="100">
        <f>IF(O221="znížená",K221,0)</f>
        <v>0</v>
      </c>
      <c r="BG221" s="100">
        <f>IF(O221="zákl. prenesená",K221,0)</f>
        <v>0</v>
      </c>
      <c r="BH221" s="100">
        <f>IF(O221="zníž. prenesená",K221,0)</f>
        <v>0</v>
      </c>
      <c r="BI221" s="100">
        <f>IF(O221="nulová",K221,0)</f>
        <v>0</v>
      </c>
      <c r="BJ221" s="15" t="s">
        <v>92</v>
      </c>
      <c r="BK221" s="194">
        <f>ROUND(P221*H221,3)</f>
        <v>0</v>
      </c>
      <c r="BL221" s="15" t="s">
        <v>226</v>
      </c>
      <c r="BM221" s="193" t="s">
        <v>1292</v>
      </c>
    </row>
    <row r="222" spans="2:63" s="11" customFormat="1" ht="25.5" customHeight="1">
      <c r="B222" s="168"/>
      <c r="D222" s="169" t="s">
        <v>79</v>
      </c>
      <c r="E222" s="170" t="s">
        <v>572</v>
      </c>
      <c r="F222" s="170" t="s">
        <v>573</v>
      </c>
      <c r="I222" s="171"/>
      <c r="J222" s="171"/>
      <c r="K222" s="172">
        <f>BK222</f>
        <v>0</v>
      </c>
      <c r="M222" s="168"/>
      <c r="N222" s="173"/>
      <c r="O222" s="174"/>
      <c r="P222" s="174"/>
      <c r="Q222" s="175">
        <f>SUM(Q223:Q227)</f>
        <v>0</v>
      </c>
      <c r="R222" s="175">
        <f>SUM(R223:R227)</f>
        <v>0</v>
      </c>
      <c r="S222" s="174"/>
      <c r="T222" s="176">
        <f>SUM(T223:T227)</f>
        <v>0</v>
      </c>
      <c r="U222" s="174"/>
      <c r="V222" s="176">
        <f>SUM(V223:V227)</f>
        <v>0</v>
      </c>
      <c r="W222" s="174"/>
      <c r="X222" s="177">
        <f>SUM(X223:X227)</f>
        <v>0</v>
      </c>
      <c r="AR222" s="169" t="s">
        <v>203</v>
      </c>
      <c r="AT222" s="178" t="s">
        <v>79</v>
      </c>
      <c r="AU222" s="178" t="s">
        <v>80</v>
      </c>
      <c r="AY222" s="169" t="s">
        <v>196</v>
      </c>
      <c r="BK222" s="179">
        <f>SUM(BK223:BK227)</f>
        <v>0</v>
      </c>
    </row>
    <row r="223" spans="2:65" s="1" customFormat="1" ht="16.5" customHeight="1">
      <c r="B223" s="151"/>
      <c r="C223" s="182" t="s">
        <v>560</v>
      </c>
      <c r="D223" s="182" t="s">
        <v>199</v>
      </c>
      <c r="E223" s="183" t="s">
        <v>1293</v>
      </c>
      <c r="F223" s="184" t="s">
        <v>1294</v>
      </c>
      <c r="G223" s="185" t="s">
        <v>248</v>
      </c>
      <c r="H223" s="186">
        <v>440</v>
      </c>
      <c r="I223" s="187"/>
      <c r="J223" s="187"/>
      <c r="K223" s="186">
        <f>ROUND(P223*H223,3)</f>
        <v>0</v>
      </c>
      <c r="L223" s="184" t="s">
        <v>1</v>
      </c>
      <c r="M223" s="32"/>
      <c r="N223" s="188" t="s">
        <v>1</v>
      </c>
      <c r="O223" s="189" t="s">
        <v>44</v>
      </c>
      <c r="P223" s="190">
        <f>I223+J223</f>
        <v>0</v>
      </c>
      <c r="Q223" s="190">
        <f>ROUND(I223*H223,3)</f>
        <v>0</v>
      </c>
      <c r="R223" s="190">
        <f>ROUND(J223*H223,3)</f>
        <v>0</v>
      </c>
      <c r="S223" s="54"/>
      <c r="T223" s="191">
        <f>S223*H223</f>
        <v>0</v>
      </c>
      <c r="U223" s="191">
        <v>0</v>
      </c>
      <c r="V223" s="191">
        <f>U223*H223</f>
        <v>0</v>
      </c>
      <c r="W223" s="191">
        <v>0</v>
      </c>
      <c r="X223" s="192">
        <f>W223*H223</f>
        <v>0</v>
      </c>
      <c r="AR223" s="193" t="s">
        <v>578</v>
      </c>
      <c r="AT223" s="193" t="s">
        <v>199</v>
      </c>
      <c r="AU223" s="193" t="s">
        <v>87</v>
      </c>
      <c r="AY223" s="15" t="s">
        <v>196</v>
      </c>
      <c r="BE223" s="100">
        <f>IF(O223="základná",K223,0)</f>
        <v>0</v>
      </c>
      <c r="BF223" s="100">
        <f>IF(O223="znížená",K223,0)</f>
        <v>0</v>
      </c>
      <c r="BG223" s="100">
        <f>IF(O223="zákl. prenesená",K223,0)</f>
        <v>0</v>
      </c>
      <c r="BH223" s="100">
        <f>IF(O223="zníž. prenesená",K223,0)</f>
        <v>0</v>
      </c>
      <c r="BI223" s="100">
        <f>IF(O223="nulová",K223,0)</f>
        <v>0</v>
      </c>
      <c r="BJ223" s="15" t="s">
        <v>92</v>
      </c>
      <c r="BK223" s="194">
        <f>ROUND(P223*H223,3)</f>
        <v>0</v>
      </c>
      <c r="BL223" s="15" t="s">
        <v>578</v>
      </c>
      <c r="BM223" s="193" t="s">
        <v>1295</v>
      </c>
    </row>
    <row r="224" spans="2:65" s="1" customFormat="1" ht="16.5" customHeight="1">
      <c r="B224" s="151"/>
      <c r="C224" s="182" t="s">
        <v>566</v>
      </c>
      <c r="D224" s="182" t="s">
        <v>199</v>
      </c>
      <c r="E224" s="183" t="s">
        <v>1296</v>
      </c>
      <c r="F224" s="184" t="s">
        <v>1297</v>
      </c>
      <c r="G224" s="185" t="s">
        <v>248</v>
      </c>
      <c r="H224" s="186">
        <v>1</v>
      </c>
      <c r="I224" s="187"/>
      <c r="J224" s="187"/>
      <c r="K224" s="186">
        <f>ROUND(P224*H224,3)</f>
        <v>0</v>
      </c>
      <c r="L224" s="184" t="s">
        <v>1</v>
      </c>
      <c r="M224" s="32"/>
      <c r="N224" s="188" t="s">
        <v>1</v>
      </c>
      <c r="O224" s="189" t="s">
        <v>44</v>
      </c>
      <c r="P224" s="190">
        <f>I224+J224</f>
        <v>0</v>
      </c>
      <c r="Q224" s="190">
        <f>ROUND(I224*H224,3)</f>
        <v>0</v>
      </c>
      <c r="R224" s="190">
        <f>ROUND(J224*H224,3)</f>
        <v>0</v>
      </c>
      <c r="S224" s="54"/>
      <c r="T224" s="191">
        <f>S224*H224</f>
        <v>0</v>
      </c>
      <c r="U224" s="191">
        <v>0</v>
      </c>
      <c r="V224" s="191">
        <f>U224*H224</f>
        <v>0</v>
      </c>
      <c r="W224" s="191">
        <v>0</v>
      </c>
      <c r="X224" s="192">
        <f>W224*H224</f>
        <v>0</v>
      </c>
      <c r="AR224" s="193" t="s">
        <v>578</v>
      </c>
      <c r="AT224" s="193" t="s">
        <v>199</v>
      </c>
      <c r="AU224" s="193" t="s">
        <v>87</v>
      </c>
      <c r="AY224" s="15" t="s">
        <v>196</v>
      </c>
      <c r="BE224" s="100">
        <f>IF(O224="základná",K224,0)</f>
        <v>0</v>
      </c>
      <c r="BF224" s="100">
        <f>IF(O224="znížená",K224,0)</f>
        <v>0</v>
      </c>
      <c r="BG224" s="100">
        <f>IF(O224="zákl. prenesená",K224,0)</f>
        <v>0</v>
      </c>
      <c r="BH224" s="100">
        <f>IF(O224="zníž. prenesená",K224,0)</f>
        <v>0</v>
      </c>
      <c r="BI224" s="100">
        <f>IF(O224="nulová",K224,0)</f>
        <v>0</v>
      </c>
      <c r="BJ224" s="15" t="s">
        <v>92</v>
      </c>
      <c r="BK224" s="194">
        <f>ROUND(P224*H224,3)</f>
        <v>0</v>
      </c>
      <c r="BL224" s="15" t="s">
        <v>578</v>
      </c>
      <c r="BM224" s="193" t="s">
        <v>1298</v>
      </c>
    </row>
    <row r="225" spans="2:65" s="1" customFormat="1" ht="24" customHeight="1">
      <c r="B225" s="151"/>
      <c r="C225" s="182" t="s">
        <v>574</v>
      </c>
      <c r="D225" s="182" t="s">
        <v>199</v>
      </c>
      <c r="E225" s="183" t="s">
        <v>1299</v>
      </c>
      <c r="F225" s="184" t="s">
        <v>1300</v>
      </c>
      <c r="G225" s="185" t="s">
        <v>248</v>
      </c>
      <c r="H225" s="186">
        <v>2</v>
      </c>
      <c r="I225" s="187"/>
      <c r="J225" s="187"/>
      <c r="K225" s="186">
        <f>ROUND(P225*H225,3)</f>
        <v>0</v>
      </c>
      <c r="L225" s="184" t="s">
        <v>1</v>
      </c>
      <c r="M225" s="32"/>
      <c r="N225" s="188" t="s">
        <v>1</v>
      </c>
      <c r="O225" s="189" t="s">
        <v>44</v>
      </c>
      <c r="P225" s="190">
        <f>I225+J225</f>
        <v>0</v>
      </c>
      <c r="Q225" s="190">
        <f>ROUND(I225*H225,3)</f>
        <v>0</v>
      </c>
      <c r="R225" s="190">
        <f>ROUND(J225*H225,3)</f>
        <v>0</v>
      </c>
      <c r="S225" s="54"/>
      <c r="T225" s="191">
        <f>S225*H225</f>
        <v>0</v>
      </c>
      <c r="U225" s="191">
        <v>0</v>
      </c>
      <c r="V225" s="191">
        <f>U225*H225</f>
        <v>0</v>
      </c>
      <c r="W225" s="191">
        <v>0</v>
      </c>
      <c r="X225" s="192">
        <f>W225*H225</f>
        <v>0</v>
      </c>
      <c r="AR225" s="193" t="s">
        <v>578</v>
      </c>
      <c r="AT225" s="193" t="s">
        <v>199</v>
      </c>
      <c r="AU225" s="193" t="s">
        <v>87</v>
      </c>
      <c r="AY225" s="15" t="s">
        <v>196</v>
      </c>
      <c r="BE225" s="100">
        <f>IF(O225="základná",K225,0)</f>
        <v>0</v>
      </c>
      <c r="BF225" s="100">
        <f>IF(O225="znížená",K225,0)</f>
        <v>0</v>
      </c>
      <c r="BG225" s="100">
        <f>IF(O225="zákl. prenesená",K225,0)</f>
        <v>0</v>
      </c>
      <c r="BH225" s="100">
        <f>IF(O225="zníž. prenesená",K225,0)</f>
        <v>0</v>
      </c>
      <c r="BI225" s="100">
        <f>IF(O225="nulová",K225,0)</f>
        <v>0</v>
      </c>
      <c r="BJ225" s="15" t="s">
        <v>92</v>
      </c>
      <c r="BK225" s="194">
        <f>ROUND(P225*H225,3)</f>
        <v>0</v>
      </c>
      <c r="BL225" s="15" t="s">
        <v>578</v>
      </c>
      <c r="BM225" s="193" t="s">
        <v>1301</v>
      </c>
    </row>
    <row r="226" spans="2:65" s="1" customFormat="1" ht="16.5" customHeight="1">
      <c r="B226" s="151"/>
      <c r="C226" s="182" t="s">
        <v>581</v>
      </c>
      <c r="D226" s="182" t="s">
        <v>199</v>
      </c>
      <c r="E226" s="183" t="s">
        <v>575</v>
      </c>
      <c r="F226" s="184" t="s">
        <v>576</v>
      </c>
      <c r="G226" s="185" t="s">
        <v>577</v>
      </c>
      <c r="H226" s="186">
        <v>72</v>
      </c>
      <c r="I226" s="187"/>
      <c r="J226" s="187"/>
      <c r="K226" s="186">
        <f>ROUND(P226*H226,3)</f>
        <v>0</v>
      </c>
      <c r="L226" s="184" t="s">
        <v>1</v>
      </c>
      <c r="M226" s="32"/>
      <c r="N226" s="188" t="s">
        <v>1</v>
      </c>
      <c r="O226" s="189" t="s">
        <v>44</v>
      </c>
      <c r="P226" s="190">
        <f>I226+J226</f>
        <v>0</v>
      </c>
      <c r="Q226" s="190">
        <f>ROUND(I226*H226,3)</f>
        <v>0</v>
      </c>
      <c r="R226" s="190">
        <f>ROUND(J226*H226,3)</f>
        <v>0</v>
      </c>
      <c r="S226" s="54"/>
      <c r="T226" s="191">
        <f>S226*H226</f>
        <v>0</v>
      </c>
      <c r="U226" s="191">
        <v>0</v>
      </c>
      <c r="V226" s="191">
        <f>U226*H226</f>
        <v>0</v>
      </c>
      <c r="W226" s="191">
        <v>0</v>
      </c>
      <c r="X226" s="192">
        <f>W226*H226</f>
        <v>0</v>
      </c>
      <c r="AR226" s="193" t="s">
        <v>578</v>
      </c>
      <c r="AT226" s="193" t="s">
        <v>199</v>
      </c>
      <c r="AU226" s="193" t="s">
        <v>87</v>
      </c>
      <c r="AY226" s="15" t="s">
        <v>196</v>
      </c>
      <c r="BE226" s="100">
        <f>IF(O226="základná",K226,0)</f>
        <v>0</v>
      </c>
      <c r="BF226" s="100">
        <f>IF(O226="znížená",K226,0)</f>
        <v>0</v>
      </c>
      <c r="BG226" s="100">
        <f>IF(O226="zákl. prenesená",K226,0)</f>
        <v>0</v>
      </c>
      <c r="BH226" s="100">
        <f>IF(O226="zníž. prenesená",K226,0)</f>
        <v>0</v>
      </c>
      <c r="BI226" s="100">
        <f>IF(O226="nulová",K226,0)</f>
        <v>0</v>
      </c>
      <c r="BJ226" s="15" t="s">
        <v>92</v>
      </c>
      <c r="BK226" s="194">
        <f>ROUND(P226*H226,3)</f>
        <v>0</v>
      </c>
      <c r="BL226" s="15" t="s">
        <v>578</v>
      </c>
      <c r="BM226" s="193" t="s">
        <v>1302</v>
      </c>
    </row>
    <row r="227" spans="2:65" s="1" customFormat="1" ht="16.5" customHeight="1">
      <c r="B227" s="151"/>
      <c r="C227" s="182" t="s">
        <v>584</v>
      </c>
      <c r="D227" s="182" t="s">
        <v>199</v>
      </c>
      <c r="E227" s="183" t="s">
        <v>1303</v>
      </c>
      <c r="F227" s="184" t="s">
        <v>1304</v>
      </c>
      <c r="G227" s="185" t="s">
        <v>1305</v>
      </c>
      <c r="H227" s="186">
        <v>1</v>
      </c>
      <c r="I227" s="187"/>
      <c r="J227" s="187"/>
      <c r="K227" s="186">
        <f>ROUND(P227*H227,3)</f>
        <v>0</v>
      </c>
      <c r="L227" s="184" t="s">
        <v>1</v>
      </c>
      <c r="M227" s="32"/>
      <c r="N227" s="188" t="s">
        <v>1</v>
      </c>
      <c r="O227" s="189" t="s">
        <v>44</v>
      </c>
      <c r="P227" s="190">
        <f>I227+J227</f>
        <v>0</v>
      </c>
      <c r="Q227" s="190">
        <f>ROUND(I227*H227,3)</f>
        <v>0</v>
      </c>
      <c r="R227" s="190">
        <f>ROUND(J227*H227,3)</f>
        <v>0</v>
      </c>
      <c r="S227" s="54"/>
      <c r="T227" s="191">
        <f>S227*H227</f>
        <v>0</v>
      </c>
      <c r="U227" s="191">
        <v>0</v>
      </c>
      <c r="V227" s="191">
        <f>U227*H227</f>
        <v>0</v>
      </c>
      <c r="W227" s="191">
        <v>0</v>
      </c>
      <c r="X227" s="192">
        <f>W227*H227</f>
        <v>0</v>
      </c>
      <c r="AR227" s="193" t="s">
        <v>578</v>
      </c>
      <c r="AT227" s="193" t="s">
        <v>199</v>
      </c>
      <c r="AU227" s="193" t="s">
        <v>87</v>
      </c>
      <c r="AY227" s="15" t="s">
        <v>196</v>
      </c>
      <c r="BE227" s="100">
        <f>IF(O227="základná",K227,0)</f>
        <v>0</v>
      </c>
      <c r="BF227" s="100">
        <f>IF(O227="znížená",K227,0)</f>
        <v>0</v>
      </c>
      <c r="BG227" s="100">
        <f>IF(O227="zákl. prenesená",K227,0)</f>
        <v>0</v>
      </c>
      <c r="BH227" s="100">
        <f>IF(O227="zníž. prenesená",K227,0)</f>
        <v>0</v>
      </c>
      <c r="BI227" s="100">
        <f>IF(O227="nulová",K227,0)</f>
        <v>0</v>
      </c>
      <c r="BJ227" s="15" t="s">
        <v>92</v>
      </c>
      <c r="BK227" s="194">
        <f>ROUND(P227*H227,3)</f>
        <v>0</v>
      </c>
      <c r="BL227" s="15" t="s">
        <v>578</v>
      </c>
      <c r="BM227" s="193" t="s">
        <v>1306</v>
      </c>
    </row>
    <row r="228" spans="2:63" s="11" customFormat="1" ht="25.5" customHeight="1">
      <c r="B228" s="168"/>
      <c r="D228" s="169" t="s">
        <v>79</v>
      </c>
      <c r="E228" s="170" t="s">
        <v>171</v>
      </c>
      <c r="F228" s="170" t="s">
        <v>580</v>
      </c>
      <c r="I228" s="171"/>
      <c r="J228" s="171"/>
      <c r="K228" s="172">
        <f>BK228</f>
        <v>0</v>
      </c>
      <c r="M228" s="168"/>
      <c r="N228" s="173"/>
      <c r="O228" s="174"/>
      <c r="P228" s="174"/>
      <c r="Q228" s="175">
        <f>SUM(Q229:Q230)</f>
        <v>0</v>
      </c>
      <c r="R228" s="175">
        <f>SUM(R229:R230)</f>
        <v>0</v>
      </c>
      <c r="S228" s="174"/>
      <c r="T228" s="176">
        <f>SUM(T229:T230)</f>
        <v>0</v>
      </c>
      <c r="U228" s="174"/>
      <c r="V228" s="176">
        <f>SUM(V229:V230)</f>
        <v>0</v>
      </c>
      <c r="W228" s="174"/>
      <c r="X228" s="177">
        <f>SUM(X229:X230)</f>
        <v>0</v>
      </c>
      <c r="AR228" s="169" t="s">
        <v>222</v>
      </c>
      <c r="AT228" s="178" t="s">
        <v>79</v>
      </c>
      <c r="AU228" s="178" t="s">
        <v>80</v>
      </c>
      <c r="AY228" s="169" t="s">
        <v>196</v>
      </c>
      <c r="BK228" s="179">
        <f>SUM(BK229:BK230)</f>
        <v>0</v>
      </c>
    </row>
    <row r="229" spans="2:65" s="1" customFormat="1" ht="16.5" customHeight="1">
      <c r="B229" s="151"/>
      <c r="C229" s="182"/>
      <c r="D229" s="182"/>
      <c r="E229" s="183"/>
      <c r="F229" s="184"/>
      <c r="G229" s="185"/>
      <c r="H229" s="186"/>
      <c r="I229" s="187"/>
      <c r="J229" s="187"/>
      <c r="K229" s="186"/>
      <c r="L229" s="184"/>
      <c r="M229" s="32"/>
      <c r="N229" s="188" t="s">
        <v>1</v>
      </c>
      <c r="O229" s="189" t="s">
        <v>44</v>
      </c>
      <c r="P229" s="190">
        <f>I229+J229</f>
        <v>0</v>
      </c>
      <c r="Q229" s="190">
        <f>ROUND(I229*H229,3)</f>
        <v>0</v>
      </c>
      <c r="R229" s="190">
        <f>ROUND(J229*H229,3)</f>
        <v>0</v>
      </c>
      <c r="S229" s="54"/>
      <c r="T229" s="191">
        <f>S229*H229</f>
        <v>0</v>
      </c>
      <c r="U229" s="191">
        <v>0</v>
      </c>
      <c r="V229" s="191">
        <f>U229*H229</f>
        <v>0</v>
      </c>
      <c r="W229" s="191">
        <v>0</v>
      </c>
      <c r="X229" s="192">
        <f>W229*H229</f>
        <v>0</v>
      </c>
      <c r="AR229" s="193" t="s">
        <v>582</v>
      </c>
      <c r="AT229" s="193" t="s">
        <v>199</v>
      </c>
      <c r="AU229" s="193" t="s">
        <v>87</v>
      </c>
      <c r="AY229" s="15" t="s">
        <v>196</v>
      </c>
      <c r="BE229" s="100">
        <f>IF(O229="základná",K229,0)</f>
        <v>0</v>
      </c>
      <c r="BF229" s="100">
        <f>IF(O229="znížená",K229,0)</f>
        <v>0</v>
      </c>
      <c r="BG229" s="100">
        <f>IF(O229="zákl. prenesená",K229,0)</f>
        <v>0</v>
      </c>
      <c r="BH229" s="100">
        <f>IF(O229="zníž. prenesená",K229,0)</f>
        <v>0</v>
      </c>
      <c r="BI229" s="100">
        <f>IF(O229="nulová",K229,0)</f>
        <v>0</v>
      </c>
      <c r="BJ229" s="15" t="s">
        <v>92</v>
      </c>
      <c r="BK229" s="194">
        <f>ROUND(P229*H229,3)</f>
        <v>0</v>
      </c>
      <c r="BL229" s="15" t="s">
        <v>582</v>
      </c>
      <c r="BM229" s="193" t="s">
        <v>1307</v>
      </c>
    </row>
    <row r="230" spans="2:65" s="1" customFormat="1" ht="16.5" customHeight="1">
      <c r="B230" s="151"/>
      <c r="C230" s="182"/>
      <c r="D230" s="182"/>
      <c r="E230" s="183"/>
      <c r="F230" s="184"/>
      <c r="G230" s="185"/>
      <c r="H230" s="186"/>
      <c r="I230" s="187"/>
      <c r="J230" s="187"/>
      <c r="K230" s="186"/>
      <c r="L230" s="184"/>
      <c r="M230" s="32"/>
      <c r="N230" s="204" t="s">
        <v>1</v>
      </c>
      <c r="O230" s="205" t="s">
        <v>44</v>
      </c>
      <c r="P230" s="206">
        <f>I230+J230</f>
        <v>0</v>
      </c>
      <c r="Q230" s="206">
        <f>ROUND(I230*H230,3)</f>
        <v>0</v>
      </c>
      <c r="R230" s="206">
        <f>ROUND(J230*H230,3)</f>
        <v>0</v>
      </c>
      <c r="S230" s="207"/>
      <c r="T230" s="208">
        <f>S230*H230</f>
        <v>0</v>
      </c>
      <c r="U230" s="208">
        <v>0</v>
      </c>
      <c r="V230" s="208">
        <f>U230*H230</f>
        <v>0</v>
      </c>
      <c r="W230" s="208">
        <v>0</v>
      </c>
      <c r="X230" s="209">
        <f>W230*H230</f>
        <v>0</v>
      </c>
      <c r="AR230" s="193" t="s">
        <v>582</v>
      </c>
      <c r="AT230" s="193" t="s">
        <v>199</v>
      </c>
      <c r="AU230" s="193" t="s">
        <v>87</v>
      </c>
      <c r="AY230" s="15" t="s">
        <v>196</v>
      </c>
      <c r="BE230" s="100">
        <f>IF(O230="základná",K230,0)</f>
        <v>0</v>
      </c>
      <c r="BF230" s="100">
        <f>IF(O230="znížená",K230,0)</f>
        <v>0</v>
      </c>
      <c r="BG230" s="100">
        <f>IF(O230="zákl. prenesená",K230,0)</f>
        <v>0</v>
      </c>
      <c r="BH230" s="100">
        <f>IF(O230="zníž. prenesená",K230,0)</f>
        <v>0</v>
      </c>
      <c r="BI230" s="100">
        <f>IF(O230="nulová",K230,0)</f>
        <v>0</v>
      </c>
      <c r="BJ230" s="15" t="s">
        <v>92</v>
      </c>
      <c r="BK230" s="194">
        <f>ROUND(P230*H230,3)</f>
        <v>0</v>
      </c>
      <c r="BL230" s="15" t="s">
        <v>582</v>
      </c>
      <c r="BM230" s="193" t="s">
        <v>1308</v>
      </c>
    </row>
    <row r="231" spans="2:13" s="1" customFormat="1" ht="6.75" customHeight="1">
      <c r="B231" s="44"/>
      <c r="C231" s="45"/>
      <c r="D231" s="45"/>
      <c r="E231" s="45"/>
      <c r="F231" s="45"/>
      <c r="G231" s="45"/>
      <c r="H231" s="45"/>
      <c r="I231" s="131"/>
      <c r="J231" s="131"/>
      <c r="K231" s="45"/>
      <c r="L231" s="45"/>
      <c r="M231" s="32"/>
    </row>
  </sheetData>
  <sheetProtection/>
  <autoFilter ref="C142:L230"/>
  <mergeCells count="20">
    <mergeCell ref="M2:Z2"/>
    <mergeCell ref="E135:H135"/>
    <mergeCell ref="E7:H7"/>
    <mergeCell ref="E11:H11"/>
    <mergeCell ref="E9:H9"/>
    <mergeCell ref="E13:H13"/>
    <mergeCell ref="E22:H22"/>
    <mergeCell ref="E31:H31"/>
    <mergeCell ref="E133:H133"/>
    <mergeCell ref="E85:H85"/>
    <mergeCell ref="D116:F116"/>
    <mergeCell ref="D117:F117"/>
    <mergeCell ref="E129:H129"/>
    <mergeCell ref="E131:H131"/>
    <mergeCell ref="E89:H89"/>
    <mergeCell ref="E87:H87"/>
    <mergeCell ref="E91:H91"/>
    <mergeCell ref="D113:F113"/>
    <mergeCell ref="D114:F114"/>
    <mergeCell ref="D115:F11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PC-DANO\Administrátor</dc:creator>
  <cp:keywords/>
  <dc:description/>
  <cp:lastModifiedBy>Oravcová Nora</cp:lastModifiedBy>
  <dcterms:created xsi:type="dcterms:W3CDTF">2019-05-30T08:23:09Z</dcterms:created>
  <dcterms:modified xsi:type="dcterms:W3CDTF">2019-06-17T13:43:56Z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