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ITRA_Stary_park_Tovary_2022\Realizácia VO - St.pa.T\ZVEREJNIT_17.4.23\"/>
    </mc:Choice>
  </mc:AlternateContent>
  <bookViews>
    <workbookView xWindow="0" yWindow="0" windowWidth="15360" windowHeight="8136" activeTab="1"/>
  </bookViews>
  <sheets>
    <sheet name="E1_Mobiliar_KL" sheetId="1" r:id="rId1"/>
    <sheet name="E1_Mobiliar_Vykaz" sheetId="2" r:id="rId2"/>
    <sheet name="E2_Mobiliar_KL" sheetId="3" r:id="rId3"/>
    <sheet name="E2_Mobiliar_Vykaz" sheetId="4" r:id="rId4"/>
    <sheet name="E4_Mobiliar_KL" sheetId="5" r:id="rId5"/>
    <sheet name="E4_Mobiliar_Vykaz" sheetId="6" r:id="rId6"/>
  </sheets>
  <calcPr calcId="152511"/>
</workbook>
</file>

<file path=xl/calcChain.xml><?xml version="1.0" encoding="utf-8"?>
<calcChain xmlns="http://schemas.openxmlformats.org/spreadsheetml/2006/main">
  <c r="BJ29" i="6" l="1"/>
  <c r="AH29" i="6" s="1"/>
  <c r="BF29" i="6"/>
  <c r="BD29" i="6"/>
  <c r="AP29" i="6"/>
  <c r="AX29" i="6" s="1"/>
  <c r="AO29" i="6"/>
  <c r="BH29" i="6" s="1"/>
  <c r="L29" i="6"/>
  <c r="AJ29" i="6" s="1"/>
  <c r="BJ27" i="6"/>
  <c r="Z27" i="6" s="1"/>
  <c r="BF27" i="6"/>
  <c r="BD27" i="6"/>
  <c r="AP27" i="6"/>
  <c r="BI27" i="6" s="1"/>
  <c r="AO27" i="6"/>
  <c r="BH27" i="6" s="1"/>
  <c r="L27" i="6"/>
  <c r="AJ27" i="6" s="1"/>
  <c r="BJ25" i="6"/>
  <c r="AH25" i="6" s="1"/>
  <c r="BF25" i="6"/>
  <c r="BD25" i="6"/>
  <c r="AP25" i="6"/>
  <c r="BI25" i="6" s="1"/>
  <c r="AO25" i="6"/>
  <c r="BH25" i="6" s="1"/>
  <c r="AJ25" i="6"/>
  <c r="Z25" i="6"/>
  <c r="L25" i="6"/>
  <c r="AK25" i="6" s="1"/>
  <c r="BJ23" i="6"/>
  <c r="AH23" i="6" s="1"/>
  <c r="BF23" i="6"/>
  <c r="BD23" i="6"/>
  <c r="AP23" i="6"/>
  <c r="BI23" i="6" s="1"/>
  <c r="AO23" i="6"/>
  <c r="BH23" i="6" s="1"/>
  <c r="AK23" i="6"/>
  <c r="AJ23" i="6"/>
  <c r="Z23" i="6"/>
  <c r="L23" i="6"/>
  <c r="AL23" i="6" s="1"/>
  <c r="BJ21" i="6"/>
  <c r="AH21" i="6" s="1"/>
  <c r="BF21" i="6"/>
  <c r="BD21" i="6"/>
  <c r="AP21" i="6"/>
  <c r="BI21" i="6" s="1"/>
  <c r="AO21" i="6"/>
  <c r="BH21" i="6" s="1"/>
  <c r="AK21" i="6"/>
  <c r="Z21" i="6"/>
  <c r="L21" i="6"/>
  <c r="AJ21" i="6" s="1"/>
  <c r="BJ19" i="6"/>
  <c r="AH19" i="6" s="1"/>
  <c r="BF19" i="6"/>
  <c r="BD19" i="6"/>
  <c r="AP19" i="6"/>
  <c r="BI19" i="6" s="1"/>
  <c r="AO19" i="6"/>
  <c r="J19" i="6" s="1"/>
  <c r="AK19" i="6"/>
  <c r="AJ19" i="6"/>
  <c r="Z19" i="6"/>
  <c r="L19" i="6"/>
  <c r="AL19" i="6" s="1"/>
  <c r="BJ17" i="6"/>
  <c r="AH17" i="6" s="1"/>
  <c r="BF17" i="6"/>
  <c r="BD17" i="6"/>
  <c r="AP17" i="6"/>
  <c r="K17" i="6" s="1"/>
  <c r="AO17" i="6"/>
  <c r="J17" i="6" s="1"/>
  <c r="AK17" i="6"/>
  <c r="AJ17" i="6"/>
  <c r="Z17" i="6"/>
  <c r="L17" i="6"/>
  <c r="AL17" i="6" s="1"/>
  <c r="BJ15" i="6"/>
  <c r="BF15" i="6"/>
  <c r="BD15" i="6"/>
  <c r="AP15" i="6"/>
  <c r="BI15" i="6" s="1"/>
  <c r="AO15" i="6"/>
  <c r="J15" i="6" s="1"/>
  <c r="AK15" i="6"/>
  <c r="AJ15" i="6"/>
  <c r="AH15" i="6"/>
  <c r="Z15" i="6"/>
  <c r="L15" i="6"/>
  <c r="AL15" i="6" s="1"/>
  <c r="K15" i="6"/>
  <c r="BJ14" i="6"/>
  <c r="BF14" i="6"/>
  <c r="BD14" i="6"/>
  <c r="AP14" i="6"/>
  <c r="K14" i="6" s="1"/>
  <c r="AO14" i="6"/>
  <c r="J14" i="6" s="1"/>
  <c r="AK14" i="6"/>
  <c r="AJ14" i="6"/>
  <c r="AH14" i="6"/>
  <c r="Z14" i="6"/>
  <c r="L14" i="6"/>
  <c r="AL14" i="6" s="1"/>
  <c r="I10" i="5"/>
  <c r="F10" i="5"/>
  <c r="C10" i="5"/>
  <c r="F8" i="5"/>
  <c r="C8" i="5"/>
  <c r="F6" i="5"/>
  <c r="C6" i="5"/>
  <c r="F4" i="5"/>
  <c r="C4" i="5"/>
  <c r="F2" i="5"/>
  <c r="C2" i="5"/>
  <c r="BJ29" i="4"/>
  <c r="AH29" i="4" s="1"/>
  <c r="BF29" i="4"/>
  <c r="BD29" i="4"/>
  <c r="AP29" i="4"/>
  <c r="AX29" i="4" s="1"/>
  <c r="AO29" i="4"/>
  <c r="BH29" i="4" s="1"/>
  <c r="L29" i="4"/>
  <c r="AJ29" i="4" s="1"/>
  <c r="BJ27" i="4"/>
  <c r="Z27" i="4" s="1"/>
  <c r="BF27" i="4"/>
  <c r="BD27" i="4"/>
  <c r="AP27" i="4"/>
  <c r="BI27" i="4" s="1"/>
  <c r="AO27" i="4"/>
  <c r="BH27" i="4" s="1"/>
  <c r="L27" i="4"/>
  <c r="AJ27" i="4" s="1"/>
  <c r="BJ25" i="4"/>
  <c r="AH25" i="4" s="1"/>
  <c r="BF25" i="4"/>
  <c r="BD25" i="4"/>
  <c r="AP25" i="4"/>
  <c r="BI25" i="4" s="1"/>
  <c r="AO25" i="4"/>
  <c r="BH25" i="4" s="1"/>
  <c r="Z25" i="4"/>
  <c r="L25" i="4"/>
  <c r="AK25" i="4" s="1"/>
  <c r="BJ23" i="4"/>
  <c r="AH23" i="4" s="1"/>
  <c r="BF23" i="4"/>
  <c r="BD23" i="4"/>
  <c r="AP23" i="4"/>
  <c r="BI23" i="4" s="1"/>
  <c r="AO23" i="4"/>
  <c r="BH23" i="4" s="1"/>
  <c r="AK23" i="4"/>
  <c r="AJ23" i="4"/>
  <c r="Z23" i="4"/>
  <c r="L23" i="4"/>
  <c r="AL23" i="4" s="1"/>
  <c r="BJ21" i="4"/>
  <c r="AH21" i="4" s="1"/>
  <c r="BF21" i="4"/>
  <c r="BD21" i="4"/>
  <c r="AP21" i="4"/>
  <c r="BI21" i="4" s="1"/>
  <c r="AO21" i="4"/>
  <c r="BH21" i="4" s="1"/>
  <c r="AK21" i="4"/>
  <c r="AJ21" i="4"/>
  <c r="Z21" i="4"/>
  <c r="L21" i="4"/>
  <c r="AL21" i="4" s="1"/>
  <c r="BJ19" i="4"/>
  <c r="AH19" i="4" s="1"/>
  <c r="BF19" i="4"/>
  <c r="BD19" i="4"/>
  <c r="AP19" i="4"/>
  <c r="BI19" i="4" s="1"/>
  <c r="AO19" i="4"/>
  <c r="J19" i="4" s="1"/>
  <c r="AK19" i="4"/>
  <c r="AJ19" i="4"/>
  <c r="Z19" i="4"/>
  <c r="L19" i="4"/>
  <c r="AL19" i="4" s="1"/>
  <c r="BJ17" i="4"/>
  <c r="AH17" i="4" s="1"/>
  <c r="BF17" i="4"/>
  <c r="BD17" i="4"/>
  <c r="AP17" i="4"/>
  <c r="K17" i="4" s="1"/>
  <c r="AO17" i="4"/>
  <c r="J17" i="4" s="1"/>
  <c r="AK17" i="4"/>
  <c r="AJ17" i="4"/>
  <c r="Z17" i="4"/>
  <c r="L17" i="4"/>
  <c r="BJ15" i="4"/>
  <c r="BF15" i="4"/>
  <c r="BD15" i="4"/>
  <c r="AP15" i="4"/>
  <c r="BI15" i="4" s="1"/>
  <c r="AO15" i="4"/>
  <c r="J15" i="4" s="1"/>
  <c r="AK15" i="4"/>
  <c r="AJ15" i="4"/>
  <c r="AH15" i="4"/>
  <c r="Z15" i="4"/>
  <c r="L15" i="4"/>
  <c r="AL15" i="4" s="1"/>
  <c r="BJ14" i="4"/>
  <c r="BF14" i="4"/>
  <c r="BD14" i="4"/>
  <c r="AP14" i="4"/>
  <c r="K14" i="4" s="1"/>
  <c r="AO14" i="4"/>
  <c r="J14" i="4" s="1"/>
  <c r="AK14" i="4"/>
  <c r="AJ14" i="4"/>
  <c r="AH14" i="4"/>
  <c r="Z14" i="4"/>
  <c r="L14" i="4"/>
  <c r="AL14" i="4" s="1"/>
  <c r="I10" i="3"/>
  <c r="F10" i="3"/>
  <c r="C10" i="3"/>
  <c r="F8" i="3"/>
  <c r="C8" i="3"/>
  <c r="F6" i="3"/>
  <c r="C6" i="3"/>
  <c r="F4" i="3"/>
  <c r="C4" i="3"/>
  <c r="F2" i="3"/>
  <c r="C2" i="3"/>
  <c r="C2" i="1"/>
  <c r="F2" i="1"/>
  <c r="C4" i="1"/>
  <c r="F4" i="1"/>
  <c r="C6" i="1"/>
  <c r="F6" i="1"/>
  <c r="C8" i="1"/>
  <c r="F8" i="1"/>
  <c r="C10" i="1"/>
  <c r="F10" i="1"/>
  <c r="I10" i="1"/>
  <c r="L14" i="2"/>
  <c r="AF14" i="2"/>
  <c r="AJ14" i="2"/>
  <c r="AO14" i="2"/>
  <c r="BH14" i="2" s="1"/>
  <c r="AB14" i="2" s="1"/>
  <c r="AP14" i="2"/>
  <c r="AX14" i="2" s="1"/>
  <c r="BD14" i="2"/>
  <c r="BF14" i="2"/>
  <c r="AD14" i="2"/>
  <c r="AG14" i="2"/>
  <c r="BJ14" i="2"/>
  <c r="Z14" i="2"/>
  <c r="L16" i="2"/>
  <c r="AL16" i="2" s="1"/>
  <c r="Z16" i="2"/>
  <c r="AH16" i="2"/>
  <c r="AK16" i="2"/>
  <c r="AO16" i="2"/>
  <c r="BH16" i="2" s="1"/>
  <c r="AB16" i="2" s="1"/>
  <c r="AP16" i="2"/>
  <c r="K16" i="2" s="1"/>
  <c r="BD16" i="2"/>
  <c r="BF16" i="2"/>
  <c r="AF16" i="2"/>
  <c r="AE16" i="2"/>
  <c r="BJ16" i="2"/>
  <c r="L17" i="2"/>
  <c r="AL17" i="2" s="1"/>
  <c r="Z17" i="2"/>
  <c r="AG17" i="2"/>
  <c r="AH17" i="2"/>
  <c r="AJ17" i="2"/>
  <c r="AO17" i="2"/>
  <c r="BH17" i="2" s="1"/>
  <c r="AB17" i="2" s="1"/>
  <c r="AP17" i="2"/>
  <c r="K17" i="2" s="1"/>
  <c r="BD17" i="2"/>
  <c r="BF17" i="2"/>
  <c r="AE17" i="2"/>
  <c r="BJ17" i="2"/>
  <c r="L18" i="2"/>
  <c r="AL18" i="2" s="1"/>
  <c r="AF18" i="2"/>
  <c r="AG18" i="2"/>
  <c r="AO18" i="2"/>
  <c r="AW18" i="2" s="1"/>
  <c r="AP18" i="2"/>
  <c r="AX18" i="2" s="1"/>
  <c r="BD18" i="2"/>
  <c r="BF18" i="2"/>
  <c r="AD18" i="2"/>
  <c r="AE18" i="2"/>
  <c r="BJ18" i="2"/>
  <c r="Z18" i="2"/>
  <c r="L19" i="2"/>
  <c r="AL19" i="2" s="1"/>
  <c r="AF19" i="2"/>
  <c r="AJ19" i="2"/>
  <c r="AK19" i="2"/>
  <c r="AO19" i="2"/>
  <c r="BH19" i="2" s="1"/>
  <c r="AB19" i="2" s="1"/>
  <c r="AP19" i="2"/>
  <c r="AX19" i="2" s="1"/>
  <c r="BD19" i="2"/>
  <c r="BF19" i="2"/>
  <c r="AD19" i="2"/>
  <c r="BJ19" i="2"/>
  <c r="Z19" i="2"/>
  <c r="L22" i="2"/>
  <c r="AL22" i="2" s="1"/>
  <c r="AB22" i="2"/>
  <c r="AC22" i="2"/>
  <c r="AF22" i="2"/>
  <c r="AG22" i="2"/>
  <c r="AO22" i="2"/>
  <c r="AW22" i="2" s="1"/>
  <c r="AP22" i="2"/>
  <c r="K22" i="2" s="1"/>
  <c r="BD22" i="2"/>
  <c r="BF22" i="2"/>
  <c r="AD22" i="2"/>
  <c r="AE22" i="2"/>
  <c r="BJ22" i="2"/>
  <c r="AH22" i="2" s="1"/>
  <c r="Z22" i="2"/>
  <c r="L24" i="2"/>
  <c r="AL24" i="2" s="1"/>
  <c r="AB24" i="2"/>
  <c r="AF24" i="2"/>
  <c r="AJ24" i="2"/>
  <c r="AK24" i="2"/>
  <c r="AO24" i="2"/>
  <c r="BH24" i="2" s="1"/>
  <c r="AP24" i="2"/>
  <c r="K24" i="2" s="1"/>
  <c r="BD24" i="2"/>
  <c r="BF24" i="2"/>
  <c r="AD24" i="2"/>
  <c r="AC24" i="2"/>
  <c r="BJ24" i="2"/>
  <c r="AH24" i="2" s="1"/>
  <c r="Z24" i="2"/>
  <c r="L26" i="2"/>
  <c r="AL26" i="2" s="1"/>
  <c r="AK26" i="2"/>
  <c r="AO26" i="2"/>
  <c r="AW26" i="2" s="1"/>
  <c r="AP26" i="2"/>
  <c r="BI26" i="2" s="1"/>
  <c r="BD26" i="2"/>
  <c r="BF26" i="2"/>
  <c r="AG26" i="2"/>
  <c r="BJ26" i="2"/>
  <c r="AH26" i="2" s="1"/>
  <c r="L28" i="2"/>
  <c r="AL28" i="2" s="1"/>
  <c r="AJ28" i="2"/>
  <c r="AO28" i="2"/>
  <c r="BH28" i="2" s="1"/>
  <c r="AP28" i="2"/>
  <c r="AX28" i="2" s="1"/>
  <c r="BD28" i="2"/>
  <c r="BF28" i="2"/>
  <c r="BJ28" i="2"/>
  <c r="AH28" i="2" s="1"/>
  <c r="Z28" i="2"/>
  <c r="L30" i="2"/>
  <c r="AL30" i="2" s="1"/>
  <c r="AB30" i="2"/>
  <c r="AC30" i="2"/>
  <c r="AG30" i="2"/>
  <c r="AJ30" i="2"/>
  <c r="AK30" i="2"/>
  <c r="AO30" i="2"/>
  <c r="J30" i="2" s="1"/>
  <c r="AP30" i="2"/>
  <c r="K30" i="2" s="1"/>
  <c r="BD30" i="2"/>
  <c r="BF30" i="2"/>
  <c r="AF30" i="2"/>
  <c r="AE30" i="2"/>
  <c r="BJ30" i="2"/>
  <c r="AH30" i="2" s="1"/>
  <c r="AF17" i="2"/>
  <c r="AD17" i="2"/>
  <c r="Z26" i="2"/>
  <c r="Z30" i="2"/>
  <c r="AK28" i="2"/>
  <c r="AC26" i="2"/>
  <c r="AG16" i="2"/>
  <c r="AH14" i="2"/>
  <c r="AE24" i="2"/>
  <c r="AE19" i="2"/>
  <c r="AE26" i="2"/>
  <c r="AJ16" i="2"/>
  <c r="AK14" i="2"/>
  <c r="AG24" i="2"/>
  <c r="AG19" i="2"/>
  <c r="AH18" i="2"/>
  <c r="AD30" i="2"/>
  <c r="AJ22" i="2"/>
  <c r="AH19" i="2"/>
  <c r="AJ18" i="2"/>
  <c r="AK17" i="2"/>
  <c r="AK22" i="2"/>
  <c r="AK18" i="2"/>
  <c r="AD16" i="2"/>
  <c r="AE14" i="2"/>
  <c r="AJ26" i="2"/>
  <c r="AG28" i="2"/>
  <c r="AC28" i="2"/>
  <c r="AE28" i="2"/>
  <c r="AB26" i="2"/>
  <c r="AD26" i="2"/>
  <c r="AF26" i="2"/>
  <c r="AF28" i="2"/>
  <c r="AD28" i="2"/>
  <c r="AB28" i="2"/>
  <c r="AW16" i="2" l="1"/>
  <c r="BI16" i="2"/>
  <c r="AC16" i="2" s="1"/>
  <c r="BI18" i="2"/>
  <c r="AC18" i="2" s="1"/>
  <c r="AU13" i="4"/>
  <c r="AW24" i="2"/>
  <c r="BC24" i="2" s="1"/>
  <c r="BI17" i="2"/>
  <c r="AC17" i="2" s="1"/>
  <c r="AX16" i="2"/>
  <c r="AU13" i="6"/>
  <c r="J23" i="6"/>
  <c r="AX24" i="2"/>
  <c r="AW29" i="4"/>
  <c r="AW30" i="2"/>
  <c r="AT13" i="4"/>
  <c r="AT13" i="6"/>
  <c r="AS13" i="4"/>
  <c r="J29" i="4"/>
  <c r="C17" i="1"/>
  <c r="J26" i="2"/>
  <c r="BI19" i="2"/>
  <c r="AC19" i="2" s="1"/>
  <c r="J17" i="2"/>
  <c r="J13" i="6"/>
  <c r="BI24" i="2"/>
  <c r="K15" i="4"/>
  <c r="K13" i="4" s="1"/>
  <c r="AX15" i="4"/>
  <c r="K13" i="6"/>
  <c r="AS13" i="6"/>
  <c r="K19" i="2"/>
  <c r="BH30" i="2"/>
  <c r="BH22" i="2"/>
  <c r="J25" i="4"/>
  <c r="AV16" i="2"/>
  <c r="AW28" i="2"/>
  <c r="AV28" i="2" s="1"/>
  <c r="AX26" i="2"/>
  <c r="AV26" i="2" s="1"/>
  <c r="J24" i="2"/>
  <c r="BI22" i="2"/>
  <c r="J28" i="2"/>
  <c r="AW25" i="4"/>
  <c r="AW17" i="2"/>
  <c r="L13" i="4"/>
  <c r="L16" i="4"/>
  <c r="BI28" i="2"/>
  <c r="AW19" i="2"/>
  <c r="BC19" i="2" s="1"/>
  <c r="C16" i="1"/>
  <c r="K28" i="2"/>
  <c r="AS21" i="2"/>
  <c r="J22" i="2"/>
  <c r="AX17" i="2"/>
  <c r="J16" i="2"/>
  <c r="AW14" i="2"/>
  <c r="AV14" i="2" s="1"/>
  <c r="L13" i="2"/>
  <c r="K25" i="4"/>
  <c r="K29" i="4"/>
  <c r="K19" i="6"/>
  <c r="C19" i="1"/>
  <c r="J14" i="2"/>
  <c r="AW27" i="6"/>
  <c r="K29" i="6"/>
  <c r="BH26" i="2"/>
  <c r="L21" i="2"/>
  <c r="C18" i="1"/>
  <c r="C28" i="1"/>
  <c r="F28" i="1" s="1"/>
  <c r="K14" i="2"/>
  <c r="AL17" i="4"/>
  <c r="J21" i="4"/>
  <c r="AX15" i="6"/>
  <c r="K23" i="6"/>
  <c r="AW23" i="6"/>
  <c r="AW25" i="6"/>
  <c r="AS13" i="2"/>
  <c r="AT21" i="2"/>
  <c r="C21" i="1"/>
  <c r="K21" i="4"/>
  <c r="AX25" i="4"/>
  <c r="K27" i="4"/>
  <c r="AX27" i="4"/>
  <c r="AL21" i="6"/>
  <c r="AX23" i="6"/>
  <c r="J25" i="6"/>
  <c r="BC26" i="2"/>
  <c r="C20" i="1"/>
  <c r="AU21" i="2"/>
  <c r="AV18" i="2"/>
  <c r="BC18" i="2"/>
  <c r="K19" i="4"/>
  <c r="K18" i="2"/>
  <c r="L16" i="6"/>
  <c r="AL29" i="6"/>
  <c r="J21" i="6"/>
  <c r="AT13" i="2"/>
  <c r="C27" i="1"/>
  <c r="AX30" i="2"/>
  <c r="AX22" i="2"/>
  <c r="AV22" i="2" s="1"/>
  <c r="BI14" i="2"/>
  <c r="AC14" i="2" s="1"/>
  <c r="K23" i="4"/>
  <c r="AW23" i="4"/>
  <c r="K21" i="6"/>
  <c r="AW21" i="6"/>
  <c r="K26" i="2"/>
  <c r="J19" i="2"/>
  <c r="AL14" i="2"/>
  <c r="AX23" i="4"/>
  <c r="AW27" i="4"/>
  <c r="AX21" i="6"/>
  <c r="K27" i="6"/>
  <c r="AW29" i="6"/>
  <c r="BC29" i="6" s="1"/>
  <c r="L13" i="6"/>
  <c r="AH27" i="4"/>
  <c r="C20" i="3" s="1"/>
  <c r="J18" i="2"/>
  <c r="AX27" i="6"/>
  <c r="BC16" i="2"/>
  <c r="BI30" i="2"/>
  <c r="AX21" i="4"/>
  <c r="J27" i="4"/>
  <c r="BC29" i="4"/>
  <c r="AX19" i="6"/>
  <c r="AH27" i="6"/>
  <c r="C20" i="5" s="1"/>
  <c r="J29" i="6"/>
  <c r="AV25" i="4"/>
  <c r="BH18" i="2"/>
  <c r="AB18" i="2" s="1"/>
  <c r="C14" i="1" s="1"/>
  <c r="J23" i="4"/>
  <c r="AX25" i="6"/>
  <c r="AC23" i="6"/>
  <c r="AE23" i="6"/>
  <c r="AG23" i="6"/>
  <c r="AB27" i="6"/>
  <c r="AD27" i="6"/>
  <c r="AF27" i="6"/>
  <c r="AD23" i="6"/>
  <c r="AF23" i="6"/>
  <c r="AB23" i="6"/>
  <c r="AE19" i="6"/>
  <c r="AG19" i="6"/>
  <c r="AC19" i="6"/>
  <c r="AC25" i="6"/>
  <c r="AE25" i="6"/>
  <c r="AG25" i="6"/>
  <c r="AE15" i="6"/>
  <c r="AG15" i="6"/>
  <c r="AC15" i="6"/>
  <c r="AB25" i="6"/>
  <c r="AD25" i="6"/>
  <c r="AF25" i="6"/>
  <c r="C27" i="5"/>
  <c r="AS16" i="6"/>
  <c r="AE21" i="6"/>
  <c r="AG21" i="6"/>
  <c r="AC21" i="6"/>
  <c r="AB29" i="6"/>
  <c r="AD29" i="6"/>
  <c r="AF29" i="6"/>
  <c r="AD21" i="6"/>
  <c r="AF21" i="6"/>
  <c r="AB21" i="6"/>
  <c r="AC27" i="6"/>
  <c r="AE27" i="6"/>
  <c r="AG27" i="6"/>
  <c r="BI14" i="6"/>
  <c r="BH15" i="6"/>
  <c r="BI17" i="6"/>
  <c r="BH19" i="6"/>
  <c r="BH14" i="6"/>
  <c r="BH17" i="6"/>
  <c r="K25" i="6"/>
  <c r="J27" i="6"/>
  <c r="BI29" i="6"/>
  <c r="AX14" i="6"/>
  <c r="AW15" i="6"/>
  <c r="AX17" i="6"/>
  <c r="AW19" i="6"/>
  <c r="AL27" i="6"/>
  <c r="AK29" i="6"/>
  <c r="AW14" i="6"/>
  <c r="AW17" i="6"/>
  <c r="AL25" i="6"/>
  <c r="AK27" i="6"/>
  <c r="AT16" i="6" s="1"/>
  <c r="Z29" i="6"/>
  <c r="C21" i="5" s="1"/>
  <c r="AD23" i="4"/>
  <c r="AF23" i="4"/>
  <c r="AB23" i="4"/>
  <c r="AE15" i="4"/>
  <c r="AG15" i="4"/>
  <c r="AC15" i="4"/>
  <c r="AC25" i="4"/>
  <c r="AE25" i="4"/>
  <c r="AG25" i="4"/>
  <c r="AB25" i="4"/>
  <c r="AD25" i="4"/>
  <c r="AF25" i="4"/>
  <c r="AE19" i="4"/>
  <c r="AG19" i="4"/>
  <c r="AC19" i="4"/>
  <c r="AE21" i="4"/>
  <c r="AG21" i="4"/>
  <c r="AC21" i="4"/>
  <c r="AD21" i="4"/>
  <c r="AF21" i="4"/>
  <c r="AB21" i="4"/>
  <c r="AB29" i="4"/>
  <c r="AD29" i="4"/>
  <c r="AF29" i="4"/>
  <c r="AC27" i="4"/>
  <c r="AE27" i="4"/>
  <c r="AG27" i="4"/>
  <c r="AC23" i="4"/>
  <c r="AE23" i="4"/>
  <c r="AG23" i="4"/>
  <c r="AB27" i="4"/>
  <c r="AD27" i="4"/>
  <c r="AF27" i="4"/>
  <c r="J13" i="4"/>
  <c r="BI14" i="4"/>
  <c r="BH15" i="4"/>
  <c r="BI17" i="4"/>
  <c r="BH19" i="4"/>
  <c r="AJ25" i="4"/>
  <c r="AS16" i="4" s="1"/>
  <c r="BH14" i="4"/>
  <c r="BH17" i="4"/>
  <c r="AV29" i="4"/>
  <c r="BI29" i="4"/>
  <c r="AX19" i="4"/>
  <c r="AW21" i="4"/>
  <c r="AL29" i="4"/>
  <c r="AX14" i="4"/>
  <c r="AW15" i="4"/>
  <c r="AX17" i="4"/>
  <c r="AW19" i="4"/>
  <c r="AL27" i="4"/>
  <c r="AK29" i="4"/>
  <c r="AW14" i="4"/>
  <c r="AW17" i="4"/>
  <c r="AL25" i="4"/>
  <c r="AK27" i="4"/>
  <c r="Z29" i="4"/>
  <c r="C21" i="3" s="1"/>
  <c r="BC25" i="4" l="1"/>
  <c r="L32" i="2"/>
  <c r="BC27" i="4"/>
  <c r="L31" i="4"/>
  <c r="AV27" i="6"/>
  <c r="BC30" i="2"/>
  <c r="AV24" i="2"/>
  <c r="BC28" i="2"/>
  <c r="C29" i="3"/>
  <c r="F29" i="3" s="1"/>
  <c r="C15" i="1"/>
  <c r="C22" i="1" s="1"/>
  <c r="I14" i="1" s="1"/>
  <c r="L12" i="4"/>
  <c r="J16" i="4"/>
  <c r="J12" i="4" s="1"/>
  <c r="AV19" i="2"/>
  <c r="AU16" i="6"/>
  <c r="J13" i="2"/>
  <c r="AV21" i="6"/>
  <c r="AV30" i="2"/>
  <c r="BC14" i="2"/>
  <c r="AT16" i="4"/>
  <c r="AV27" i="4"/>
  <c r="BC27" i="6"/>
  <c r="K13" i="2"/>
  <c r="J16" i="6"/>
  <c r="J12" i="6" s="1"/>
  <c r="L12" i="2"/>
  <c r="BC17" i="2"/>
  <c r="BC25" i="6"/>
  <c r="J21" i="2"/>
  <c r="BC22" i="2"/>
  <c r="L12" i="6"/>
  <c r="AV17" i="2"/>
  <c r="AV29" i="6"/>
  <c r="K21" i="2"/>
  <c r="K16" i="4"/>
  <c r="K12" i="4" s="1"/>
  <c r="BC23" i="6"/>
  <c r="AV23" i="6"/>
  <c r="AU16" i="4"/>
  <c r="C29" i="1"/>
  <c r="F29" i="1" s="1"/>
  <c r="AU13" i="2"/>
  <c r="L31" i="6"/>
  <c r="AV25" i="6"/>
  <c r="AV23" i="4"/>
  <c r="BC23" i="4"/>
  <c r="K16" i="6"/>
  <c r="K12" i="6" s="1"/>
  <c r="BC21" i="6"/>
  <c r="C28" i="5"/>
  <c r="F28" i="5" s="1"/>
  <c r="AF14" i="6"/>
  <c r="AB14" i="6"/>
  <c r="AD14" i="6"/>
  <c r="AF17" i="6"/>
  <c r="AB17" i="6"/>
  <c r="AD17" i="6"/>
  <c r="AC29" i="6"/>
  <c r="AE29" i="6"/>
  <c r="AG29" i="6"/>
  <c r="AV17" i="6"/>
  <c r="BC17" i="6"/>
  <c r="AV19" i="6"/>
  <c r="BC19" i="6"/>
  <c r="C29" i="5"/>
  <c r="F29" i="5" s="1"/>
  <c r="AG14" i="6"/>
  <c r="AC14" i="6"/>
  <c r="AE14" i="6"/>
  <c r="AV15" i="6"/>
  <c r="BC15" i="6"/>
  <c r="AF15" i="6"/>
  <c r="AB15" i="6"/>
  <c r="AD15" i="6"/>
  <c r="AG17" i="6"/>
  <c r="AC17" i="6"/>
  <c r="AE17" i="6"/>
  <c r="AV14" i="6"/>
  <c r="BC14" i="6"/>
  <c r="AF19" i="6"/>
  <c r="AB19" i="6"/>
  <c r="AD19" i="6"/>
  <c r="AF17" i="4"/>
  <c r="AB17" i="4"/>
  <c r="AD17" i="4"/>
  <c r="AG14" i="4"/>
  <c r="AC14" i="4"/>
  <c r="AE14" i="4"/>
  <c r="C27" i="3"/>
  <c r="C28" i="3"/>
  <c r="F28" i="3" s="1"/>
  <c r="AV15" i="4"/>
  <c r="BC15" i="4"/>
  <c r="AG17" i="4"/>
  <c r="AC17" i="4"/>
  <c r="AE17" i="4"/>
  <c r="AF19" i="4"/>
  <c r="AB19" i="4"/>
  <c r="AD19" i="4"/>
  <c r="AV14" i="4"/>
  <c r="BC14" i="4"/>
  <c r="AF15" i="4"/>
  <c r="AB15" i="4"/>
  <c r="AD15" i="4"/>
  <c r="AV19" i="4"/>
  <c r="BC19" i="4"/>
  <c r="AC29" i="4"/>
  <c r="AE29" i="4"/>
  <c r="AG29" i="4"/>
  <c r="AV21" i="4"/>
  <c r="BC21" i="4"/>
  <c r="AV17" i="4"/>
  <c r="BC17" i="4"/>
  <c r="AF14" i="4"/>
  <c r="AB14" i="4"/>
  <c r="AD14" i="4"/>
  <c r="K12" i="2" l="1"/>
  <c r="C14" i="5"/>
  <c r="J12" i="2"/>
  <c r="I28" i="1"/>
  <c r="I29" i="1" s="1"/>
  <c r="C15" i="3"/>
  <c r="C16" i="5"/>
  <c r="C18" i="5"/>
  <c r="C16" i="3"/>
  <c r="I28" i="3"/>
  <c r="I29" i="3" s="1"/>
  <c r="I28" i="5"/>
  <c r="I29" i="5" s="1"/>
  <c r="C19" i="5"/>
  <c r="C17" i="5"/>
  <c r="C15" i="5"/>
  <c r="C19" i="3"/>
  <c r="C17" i="3"/>
  <c r="C18" i="3"/>
  <c r="C14" i="3"/>
  <c r="C22" i="5" l="1"/>
  <c r="I14" i="5" s="1"/>
  <c r="C22" i="3"/>
  <c r="I14" i="3" s="1"/>
</calcChain>
</file>

<file path=xl/sharedStrings.xml><?xml version="1.0" encoding="utf-8"?>
<sst xmlns="http://schemas.openxmlformats.org/spreadsheetml/2006/main" count="766" uniqueCount="152">
  <si>
    <t>Hydrogeologická sonda</t>
  </si>
  <si>
    <t>Doba výstavby:</t>
  </si>
  <si>
    <t>Projektant</t>
  </si>
  <si>
    <t>Základ 15%</t>
  </si>
  <si>
    <t>materiál: kov, žiarový zinok, farba antracit_x000D_
kotvenie podľa výrobce</t>
  </si>
  <si>
    <t>Odpadkový kôš z kovov s výklopným vekom vč. kotvenie do betónovej pätky, vč. dopravy</t>
  </si>
  <si>
    <t>Dodávka</t>
  </si>
  <si>
    <t>Název stavby:</t>
  </si>
  <si>
    <t>Ostatní materiál</t>
  </si>
  <si>
    <t>Č</t>
  </si>
  <si>
    <t>Poznámka:</t>
  </si>
  <si>
    <t>Lokalita:</t>
  </si>
  <si>
    <t>PSV</t>
  </si>
  <si>
    <t>Celkem</t>
  </si>
  <si>
    <t>Mobiliár (SO.1.06)</t>
  </si>
  <si>
    <t>25_</t>
  </si>
  <si>
    <t>4</t>
  </si>
  <si>
    <t>25_Z_</t>
  </si>
  <si>
    <t>Základní rozpočtové náklady</t>
  </si>
  <si>
    <t>u lavičky parkové, atyp</t>
  </si>
  <si>
    <t>Celkem bez DPH</t>
  </si>
  <si>
    <t>Náklady (€)</t>
  </si>
  <si>
    <t>6</t>
  </si>
  <si>
    <t>Návrh obnovy Starého parku v Nitre, Etapa 1</t>
  </si>
  <si>
    <t>311VD_</t>
  </si>
  <si>
    <t>B</t>
  </si>
  <si>
    <t>Náklady na umístění stavby (NUS)</t>
  </si>
  <si>
    <t>Montáž</t>
  </si>
  <si>
    <t>Datum, razítko a podpis</t>
  </si>
  <si>
    <t>ZRN celkem</t>
  </si>
  <si>
    <t>bm</t>
  </si>
  <si>
    <t>Z99999_</t>
  </si>
  <si>
    <t>31187RVD</t>
  </si>
  <si>
    <t>DPH 15%</t>
  </si>
  <si>
    <t>Krycí list slepého rozpočtu</t>
  </si>
  <si>
    <t>25</t>
  </si>
  <si>
    <t>kus</t>
  </si>
  <si>
    <t>Dodávky</t>
  </si>
  <si>
    <t>soustava</t>
  </si>
  <si>
    <t>Ostatní mat.</t>
  </si>
  <si>
    <t>Cenová</t>
  </si>
  <si>
    <t>HSV prac</t>
  </si>
  <si>
    <t>(€)</t>
  </si>
  <si>
    <t>"M"</t>
  </si>
  <si>
    <t>Cena/MJ</t>
  </si>
  <si>
    <t>Konec výstavby:</t>
  </si>
  <si>
    <t>Lavička parková atyp  vč. kotvenie do betónovej pätky, vč. dopravy</t>
  </si>
  <si>
    <t>Kód</t>
  </si>
  <si>
    <t>MJ</t>
  </si>
  <si>
    <t>Doplňkové náklady</t>
  </si>
  <si>
    <t>Dílenská dokumentace - lehátko dvojité</t>
  </si>
  <si>
    <t>PSV prac</t>
  </si>
  <si>
    <t>HSV</t>
  </si>
  <si>
    <t>9</t>
  </si>
  <si>
    <t>ISWORK</t>
  </si>
  <si>
    <t>Celkem včetně DPH</t>
  </si>
  <si>
    <t>Základ 0%</t>
  </si>
  <si>
    <t>Mont prac</t>
  </si>
  <si>
    <t> </t>
  </si>
  <si>
    <t>JKSO:</t>
  </si>
  <si>
    <t>Dílenská dokumentace - knihobudka</t>
  </si>
  <si>
    <t>GROUPCODE</t>
  </si>
  <si>
    <t>0</t>
  </si>
  <si>
    <t>5</t>
  </si>
  <si>
    <t>7491000R</t>
  </si>
  <si>
    <t>Druh stavby:</t>
  </si>
  <si>
    <t>Zpracováno dne:</t>
  </si>
  <si>
    <t>RTS II / 2020</t>
  </si>
  <si>
    <t>10</t>
  </si>
  <si>
    <t>Množství</t>
  </si>
  <si>
    <t>Typ skupiny</t>
  </si>
  <si>
    <t>C</t>
  </si>
  <si>
    <t>IČO/DIČ:</t>
  </si>
  <si>
    <t>Zpracoval:</t>
  </si>
  <si>
    <t>Ateliér Krejčiříkovi, s.r.o.</t>
  </si>
  <si>
    <t>Zhotovitel</t>
  </si>
  <si>
    <t>DPH 20%</t>
  </si>
  <si>
    <t>2</t>
  </si>
  <si>
    <t>Projektant:</t>
  </si>
  <si>
    <t/>
  </si>
  <si>
    <t>3118700R</t>
  </si>
  <si>
    <t>00308307/2021102853</t>
  </si>
  <si>
    <t>311VD</t>
  </si>
  <si>
    <t>74910387R</t>
  </si>
  <si>
    <t>Přesuny</t>
  </si>
  <si>
    <t>MAT</t>
  </si>
  <si>
    <t>8</t>
  </si>
  <si>
    <t>Celkem:</t>
  </si>
  <si>
    <t>Knihobudka, vč. dodávky a montáže, vč. dopravy</t>
  </si>
  <si>
    <t>Objednatel:</t>
  </si>
  <si>
    <t>RTS I / 2019</t>
  </si>
  <si>
    <t>PSV mat</t>
  </si>
  <si>
    <t>Mobiliář - úprava 2023</t>
  </si>
  <si>
    <t>3</t>
  </si>
  <si>
    <t>Zhotovitel:</t>
  </si>
  <si>
    <t>Začátek výstavby:</t>
  </si>
  <si>
    <t>A</t>
  </si>
  <si>
    <t>Mont mat</t>
  </si>
  <si>
    <t>Základ 20%</t>
  </si>
  <si>
    <t>Dílenská dokumentace</t>
  </si>
  <si>
    <t xml:space="preserve"> </t>
  </si>
  <si>
    <t>Objednatel</t>
  </si>
  <si>
    <t>Datum:</t>
  </si>
  <si>
    <t>Přesun hmot a sutí</t>
  </si>
  <si>
    <t>1</t>
  </si>
  <si>
    <t>7</t>
  </si>
  <si>
    <t>Rozměry</t>
  </si>
  <si>
    <t>25_3_</t>
  </si>
  <si>
    <t>Položek:</t>
  </si>
  <si>
    <t>Ing. Daniela Plandorová</t>
  </si>
  <si>
    <t>WORK</t>
  </si>
  <si>
    <t>HSV mat</t>
  </si>
  <si>
    <t>Lehátko dvojité vč. kotvenie do betónovej pätky, vč. dopravy</t>
  </si>
  <si>
    <t>Dílenská dokumentace - lavička parková atyp</t>
  </si>
  <si>
    <t>Rozpočtové náklady v €</t>
  </si>
  <si>
    <t>Lehátko obyčajné vč. kotvenie do betónovej pätky, vč. dopravy</t>
  </si>
  <si>
    <t>Zkrácený popis</t>
  </si>
  <si>
    <t>Mesto Nitra</t>
  </si>
  <si>
    <t>CELK</t>
  </si>
  <si>
    <t>052 91 895/CZ052 91 895</t>
  </si>
  <si>
    <t>01.02.2023</t>
  </si>
  <si>
    <t>Lavička parková typová bez podrúčok vč. kotvenie do betónovej pätky, vč. dopravy</t>
  </si>
  <si>
    <t>SK20211028/2021102853</t>
  </si>
  <si>
    <t>Návrh obnovy Starého parku v Nitre, Etapa 2</t>
  </si>
  <si>
    <t>Mobiliár (SO.2.05)</t>
  </si>
  <si>
    <t>17</t>
  </si>
  <si>
    <t>Hydrogeologická sonda - mobiliář</t>
  </si>
  <si>
    <t>17_3_</t>
  </si>
  <si>
    <t>17_</t>
  </si>
  <si>
    <t>17_Z_</t>
  </si>
  <si>
    <t>Stojan na bicykle vč. kotvenie do betónovej pätky, vč. dopravy</t>
  </si>
  <si>
    <t>Set lavičiek a stola - malý vč. kotvenie do betónovej pätky, vč. dopravy</t>
  </si>
  <si>
    <t>Set lavičiek a stola - velký vč. kotvenie do betónovej pätky, vč. dopravy</t>
  </si>
  <si>
    <t>00308307/SK2021102853</t>
  </si>
  <si>
    <t>Návrh obnovy Starého parku v Nitre, Etapa 4</t>
  </si>
  <si>
    <t>park</t>
  </si>
  <si>
    <t>Mobiliár (SO.4.06)</t>
  </si>
  <si>
    <t>31</t>
  </si>
  <si>
    <t>31_3_</t>
  </si>
  <si>
    <t>31_</t>
  </si>
  <si>
    <t>31_Z_</t>
  </si>
  <si>
    <t>Grill</t>
  </si>
  <si>
    <t>Vedlejší rozpočtové náklady</t>
  </si>
  <si>
    <t xml:space="preserve">Poznámka: žltou farbou zvýraznené položky dodá predávajúci kupujúcemu v lehote a za podmienok uvedených v čl. 3 bod 3.1.1.1. kúpnej zmluvy </t>
  </si>
  <si>
    <t>Špecifikácia: grill do verejného priestoru.
Materiál: kov, žiarový zinok.
Kotvenie kotvené pätkou 600x350x300 mm z betónu C 16/20</t>
  </si>
  <si>
    <t>základná konštrukcia z ohýbanej oceľovej pásoviny hr. 8 mm (žiarový zinok, farba antracit), drevo smrekovec s náterom na báze prírodných olejov s UV ochranou
kotvenie podľa výrobce</t>
  </si>
  <si>
    <t>Materiál: kombinácia kov hr. 6 mm (žiarový zinok, farba antracit) a drevo (smrekovec s náterom na báze prírodných olejov s UV ochranou).
kotvenie podľa výrobce</t>
  </si>
  <si>
    <t>Lavička parková atyp, verzia č. 2,  vč. kotvenie do betónovej pätky, vč. dopravy</t>
  </si>
  <si>
    <t>nosná kostra z oceľového jeklu 50x50x4 mm, plášť lavice z ohýbanej oceľovej pásoviny hr. 8 mm (žiarový zinok, farba antracit), drevo smrekovec s náterom na báze prírodných olejov s UV ochranou.
kotvenie podľa výrobce do pätky 435x250x600 mm z betónu C 16/20 
jednotlivé prvky + 10% nepredvídané dodávky a s tým súvisiaca montáž:
drevený hranol 400x60x60 mm, smrekovec, bezbarva lazúra s UV ochranou bez pigmentace - 388 ks
oceĺový pás 60x10 mm - 55,44 bm
spojovací materiál - 2 ks
závitová tyč M10 100 mm, 2x matica M10 a podložka, nerez - 56 ks
drevený špunt, d = 30 mm, smrekovec (akostné trieda reziva I.), bezbarva lazúra s UV ochranou bez pigmentace - 56 ks
oceľový pás 210x10 mm po 1 ks 435 mm - 13,4 bm
závitová tyč M12 130 mm, 2x matica M12 a podložka, nerez - 123 ks
oceľový jakel 50x50x4 mm, povrchová úprava pozinkovanie - 84 bm
ohýbaný plech 8 mm, oceľ, žiarový zinok, farba antracit - 55,5 m2
beton C 16/20 (betonová patka 435x250x600 mm) - 1,9 m3</t>
  </si>
  <si>
    <t xml:space="preserve">nosná kostra z oceľového jeklu 50x50x4 mm, plášť lavice z ohýbanej oceľovej pásoviny hr. 8 mm (žiarový zinok, farba antracit), drevo smrekovec s náterom na báze prírodných olejov s UV ochranou.
kotvenie podľa výrobce do pätky 435x250x600 mm z betónu C 16/20
jednotlivé prvky + 10% nepredvídané dodávky s tým súvisiaca montáž:
drevený hranol 400x60x60 mm, smrekovec, bezbarva lazúra s UV ochranou bez pigmentace - 678 ks
oceĺový pás 60x10 mm - 48,4 bm
spojovací materiál - 1 ks
závitový tyč M10 100 mm, 2x matica M10 a podložka, nerez - 48 ks
drevený špunt, d = 30 mm, smrekovec (akostné trieda reziva I.), bezbarva lazúra s UV ochranou bez pigmentace - 48 ks
oceľový pás 210x10 mm po 1 ks 435 mm - 10,5 bm
závitová tyč M12 130 mm, 2x matica M12 a podložka, nerez - závitová tyč M12 130 mm, 2x matica M12 a podložka, nerez - 97 ks
oceĺový jakel 50x50x4 mm, povrchová úprava pozinkovanie - 66 bm
ohýbaný plech 8 mm, oceľ, žiarový zinok, farba antracit - 48 m2
</t>
  </si>
  <si>
    <t xml:space="preserve">nosná kostra z oceľového jeklu 50x50x4 mm, plášť lavice z ohýbanej oceľovej pásoviny hr. 8 mm (žiarový zinok, farba antracit), drevo smrekovec s náterom na báze prírodných olejov s UV ochranou.
kotvenie podľa výrobce do pätky 435x250x600 mm z betónu C 16/20
jednotlivé prvky + 10% nepredvídané dodávky s tým súvisiaca montáž:
drevený hranol 400x60x60 mm, smrekovec, bezbarva lazúra s UV ochranou bez pigmentace - 1155 ks
oceĺový pás 60x10 mm - 83 bm
spojovací materiál - 4 ks
závitový tyč M10 100 mm, 2x matica M10 a podložka, nerez - 83 ks
drevený špunt, d = 30 mm, smrekovec (akostné trieda reziva I.), bezbarva lazúra s UV ochranou bez pigmentace - 83 ks
oceľový pás 210x10 mm po 1 ks 435 mm - 20 bm
závitová tyč M12 130 mm, 2x matica M12 a podložka, nerez - závitová tyč M12 130 mm, 2x matica M12 a podložka, nerez - 189
oceĺový jakel 50x50x4 mm, povrchová úprava pozinkovanie - 117 bm
ohýbaný plech 8 mm, oceľ, žiarový zinok, farba antracit - 83 m2
</t>
  </si>
  <si>
    <t xml:space="preserve">Hobľovaná doska smrekovec 1800x100x30 mm, povrchová úprava: 2 x náter na báze prírodných olejov s UV ochranou - 9 m_x000D_
Hobľovaná doska smrekovec 800x100x30 mm, povrchová úprava: 2 x náter na báze prírodných olejov s UV ochranou - 4 m_x000D_
Hobľovaná doska smrekovec 750x400x30 mm, povrchová úprava: 2 x náter na báze prírodných olejov - 3 m_x000D_
Obojstranná dvierka - oceľová pozinkovaná konštrukcia s náterom vo farbe antracit s výplňou z tvrdeného skla 2 ks_x000D_
Oceľová pozinkovaná konštrukcia s náterom vo farbe antracit hr. 5 mm - 3 m2_x000D_
Betónová pätka z betónu C16/20 900x600x800 mm - 0,44 m3_x000D_
Kotvenie - kotevný tŕň - 4 ks_x000D_
Spojovací materiál vratane dverových závesov - 1 ks_x000D_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</si>
</sst>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7"/>
      <name val="Arial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3B5E4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35">
    <xf numFmtId="0" fontId="1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3" borderId="3" xfId="0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lef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8" fillId="3" borderId="14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right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 vertical="center"/>
    </xf>
    <xf numFmtId="0" fontId="4" fillId="2" borderId="7" xfId="0" applyNumberFormat="1" applyFont="1" applyFill="1" applyBorder="1" applyAlignment="1" applyProtection="1">
      <alignment horizontal="right" vertical="center"/>
    </xf>
    <xf numFmtId="4" fontId="4" fillId="3" borderId="0" xfId="0" applyNumberFormat="1" applyFont="1" applyFill="1" applyBorder="1" applyAlignment="1" applyProtection="1">
      <alignment horizontal="right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0" fontId="4" fillId="3" borderId="7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2" fillId="4" borderId="3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Alignment="1" applyProtection="1">
      <alignment horizontal="left" vertical="center"/>
    </xf>
    <xf numFmtId="4" fontId="2" fillId="4" borderId="0" xfId="0" applyNumberFormat="1" applyFont="1" applyFill="1" applyBorder="1" applyAlignment="1" applyProtection="1">
      <alignment horizontal="right" vertical="center"/>
    </xf>
    <xf numFmtId="0" fontId="2" fillId="4" borderId="31" xfId="0" applyNumberFormat="1" applyFont="1" applyFill="1" applyBorder="1" applyAlignment="1" applyProtection="1">
      <alignment horizontal="right" vertical="center"/>
    </xf>
    <xf numFmtId="0" fontId="2" fillId="5" borderId="4" xfId="0" applyNumberFormat="1" applyFont="1" applyFill="1" applyBorder="1" applyAlignment="1" applyProtection="1">
      <alignment horizontal="left" vertical="center"/>
    </xf>
    <xf numFmtId="0" fontId="2" fillId="5" borderId="0" xfId="0" applyNumberFormat="1" applyFont="1" applyFill="1" applyBorder="1" applyAlignment="1" applyProtection="1">
      <alignment horizontal="left" vertical="center"/>
    </xf>
    <xf numFmtId="4" fontId="2" fillId="5" borderId="0" xfId="0" applyNumberFormat="1" applyFont="1" applyFill="1" applyBorder="1" applyAlignment="1" applyProtection="1">
      <alignment horizontal="right" vertical="center"/>
    </xf>
    <xf numFmtId="0" fontId="2" fillId="5" borderId="7" xfId="0" applyNumberFormat="1" applyFont="1" applyFill="1" applyBorder="1" applyAlignment="1" applyProtection="1">
      <alignment horizontal="right" vertical="center"/>
    </xf>
    <xf numFmtId="0" fontId="2" fillId="5" borderId="30" xfId="0" applyNumberFormat="1" applyFont="1" applyFill="1" applyBorder="1" applyAlignment="1" applyProtection="1">
      <alignment horizontal="left" vertical="center"/>
    </xf>
    <xf numFmtId="0" fontId="2" fillId="5" borderId="31" xfId="0" applyNumberFormat="1" applyFont="1" applyFill="1" applyBorder="1" applyAlignment="1" applyProtection="1">
      <alignment horizontal="right" vertical="center"/>
    </xf>
    <xf numFmtId="0" fontId="2" fillId="0" borderId="30" xfId="0" applyNumberFormat="1" applyFont="1" applyFill="1" applyBorder="1" applyAlignment="1" applyProtection="1">
      <alignment horizontal="left" vertical="center"/>
    </xf>
    <xf numFmtId="0" fontId="2" fillId="0" borderId="31" xfId="0" applyNumberFormat="1" applyFont="1" applyFill="1" applyBorder="1" applyAlignment="1" applyProtection="1">
      <alignment horizontal="right" vertical="center"/>
    </xf>
    <xf numFmtId="0" fontId="6" fillId="5" borderId="0" xfId="0" applyNumberFormat="1" applyFont="1" applyFill="1" applyBorder="1" applyAlignment="1" applyProtection="1">
      <alignment horizontal="left" vertical="center"/>
    </xf>
    <xf numFmtId="0" fontId="1" fillId="5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1" fontId="2" fillId="0" borderId="7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left" vertical="center" wrapText="1"/>
    </xf>
    <xf numFmtId="0" fontId="4" fillId="0" borderId="19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1" fillId="0" borderId="2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4" fontId="5" fillId="0" borderId="32" xfId="0" applyNumberFormat="1" applyFont="1" applyFill="1" applyBorder="1" applyAlignment="1" applyProtection="1">
      <alignment horizontal="center" vertical="center"/>
    </xf>
    <xf numFmtId="4" fontId="5" fillId="0" borderId="9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0" fontId="3" fillId="0" borderId="21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3" borderId="22" xfId="0" applyNumberFormat="1" applyFont="1" applyFill="1" applyBorder="1" applyAlignment="1" applyProtection="1">
      <alignment horizontal="left" vertical="center"/>
    </xf>
    <xf numFmtId="0" fontId="3" fillId="3" borderId="21" xfId="0" applyNumberFormat="1" applyFont="1" applyFill="1" applyBorder="1" applyAlignment="1" applyProtection="1">
      <alignment horizontal="left" vertical="center"/>
    </xf>
    <xf numFmtId="0" fontId="3" fillId="3" borderId="5" xfId="0" applyNumberFormat="1" applyFont="1" applyFill="1" applyBorder="1" applyAlignment="1" applyProtection="1">
      <alignment horizontal="left" vertical="center"/>
    </xf>
    <xf numFmtId="0" fontId="3" fillId="3" borderId="16" xfId="0" applyNumberFormat="1" applyFont="1" applyFill="1" applyBorder="1" applyAlignment="1" applyProtection="1">
      <alignment horizontal="lef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horizontal="left" vertical="center"/>
    </xf>
    <xf numFmtId="0" fontId="5" fillId="0" borderId="24" xfId="0" applyNumberFormat="1" applyFont="1" applyFill="1" applyBorder="1" applyAlignment="1" applyProtection="1">
      <alignment horizontal="left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left" vertical="center"/>
    </xf>
    <xf numFmtId="0" fontId="5" fillId="0" borderId="26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7" xfId="0" applyNumberFormat="1" applyFont="1" applyFill="1" applyBorder="1" applyAlignment="1" applyProtection="1">
      <alignment horizontal="left" vertical="center"/>
    </xf>
    <xf numFmtId="0" fontId="2" fillId="5" borderId="0" xfId="0" applyNumberFormat="1" applyFont="1" applyFill="1" applyBorder="1" applyAlignment="1" applyProtection="1">
      <alignment horizontal="left" vertical="center"/>
    </xf>
    <xf numFmtId="0" fontId="7" fillId="0" borderId="16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205740</xdr:colOff>
      <xdr:row>0</xdr:row>
      <xdr:rowOff>662940</xdr:rowOff>
    </xdr:to>
    <xdr:pic>
      <xdr:nvPicPr>
        <xdr:cNvPr id="1029" name="Picture 2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510540</xdr:colOff>
      <xdr:row>0</xdr:row>
      <xdr:rowOff>662940</xdr:rowOff>
    </xdr:to>
    <xdr:pic>
      <xdr:nvPicPr>
        <xdr:cNvPr id="2048" name="Picture 4">
          <a:extLst>
            <a:ext uri="{FF2B5EF4-FFF2-40B4-BE49-F238E27FC236}">
              <a16:creationId xmlns:a16="http://schemas.microsoft.com/office/drawing/2014/main" xmlns="" id="{00000000-0008-0000-01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205740</xdr:colOff>
      <xdr:row>0</xdr:row>
      <xdr:rowOff>662940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510540</xdr:colOff>
      <xdr:row>0</xdr:row>
      <xdr:rowOff>662940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205740</xdr:colOff>
      <xdr:row>0</xdr:row>
      <xdr:rowOff>662940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510540</xdr:colOff>
      <xdr:row>0</xdr:row>
      <xdr:rowOff>662940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7"/>
  <sheetViews>
    <sheetView showOutlineSymbols="0" workbookViewId="0">
      <selection activeCell="N24" sqref="N24"/>
    </sheetView>
  </sheetViews>
  <sheetFormatPr defaultColWidth="17" defaultRowHeight="15" customHeight="1" x14ac:dyDescent="0.3"/>
  <cols>
    <col min="1" max="1" width="10.140625" customWidth="1"/>
    <col min="2" max="2" width="14.42578125" customWidth="1"/>
    <col min="3" max="3" width="30.42578125" customWidth="1"/>
    <col min="4" max="4" width="11.140625" customWidth="1"/>
    <col min="5" max="5" width="15.5703125" customWidth="1"/>
    <col min="6" max="6" width="30.42578125" customWidth="1"/>
    <col min="7" max="7" width="10.140625" customWidth="1"/>
    <col min="8" max="8" width="14.42578125" customWidth="1"/>
    <col min="9" max="9" width="30.42578125" customWidth="1"/>
  </cols>
  <sheetData>
    <row r="1" spans="1:9" ht="54.75" customHeight="1" x14ac:dyDescent="0.3">
      <c r="A1" s="62" t="s">
        <v>34</v>
      </c>
      <c r="B1" s="63"/>
      <c r="C1" s="63"/>
      <c r="D1" s="63"/>
      <c r="E1" s="63"/>
      <c r="F1" s="63"/>
      <c r="G1" s="63"/>
      <c r="H1" s="63"/>
      <c r="I1" s="63"/>
    </row>
    <row r="2" spans="1:9" ht="15" customHeight="1" x14ac:dyDescent="0.3">
      <c r="A2" s="64" t="s">
        <v>7</v>
      </c>
      <c r="B2" s="65"/>
      <c r="C2" s="74" t="str">
        <f>E1_Mobiliar_Vykaz!C2</f>
        <v>Návrh obnovy Starého parku v Nitre, Etapa 1</v>
      </c>
      <c r="D2" s="75"/>
      <c r="E2" s="80" t="s">
        <v>89</v>
      </c>
      <c r="F2" s="80" t="str">
        <f>E1_Mobiliar_Vykaz!K2</f>
        <v>Mesto Nitra</v>
      </c>
      <c r="G2" s="65"/>
      <c r="H2" s="80" t="s">
        <v>72</v>
      </c>
      <c r="I2" s="69" t="s">
        <v>81</v>
      </c>
    </row>
    <row r="3" spans="1:9" ht="15" customHeight="1" x14ac:dyDescent="0.3">
      <c r="A3" s="66"/>
      <c r="B3" s="67"/>
      <c r="C3" s="76"/>
      <c r="D3" s="76"/>
      <c r="E3" s="67"/>
      <c r="F3" s="67"/>
      <c r="G3" s="67"/>
      <c r="H3" s="67"/>
      <c r="I3" s="70"/>
    </row>
    <row r="4" spans="1:9" ht="15" customHeight="1" x14ac:dyDescent="0.3">
      <c r="A4" s="68" t="s">
        <v>65</v>
      </c>
      <c r="B4" s="67"/>
      <c r="C4" s="72" t="str">
        <f>E1_Mobiliar_Vykaz!C4</f>
        <v>Mobiliář - úprava 2023</v>
      </c>
      <c r="D4" s="67"/>
      <c r="E4" s="72" t="s">
        <v>78</v>
      </c>
      <c r="F4" s="72" t="str">
        <f>E1_Mobiliar_Vykaz!K4</f>
        <v>Ateliér Krejčiříkovi, s.r.o.</v>
      </c>
      <c r="G4" s="67"/>
      <c r="H4" s="72" t="s">
        <v>72</v>
      </c>
      <c r="I4" s="70" t="s">
        <v>119</v>
      </c>
    </row>
    <row r="5" spans="1:9" ht="15" customHeight="1" x14ac:dyDescent="0.3">
      <c r="A5" s="66"/>
      <c r="B5" s="67"/>
      <c r="C5" s="67"/>
      <c r="D5" s="67"/>
      <c r="E5" s="67"/>
      <c r="F5" s="67"/>
      <c r="G5" s="67"/>
      <c r="H5" s="67"/>
      <c r="I5" s="70"/>
    </row>
    <row r="6" spans="1:9" ht="15" customHeight="1" x14ac:dyDescent="0.3">
      <c r="A6" s="68" t="s">
        <v>11</v>
      </c>
      <c r="B6" s="67"/>
      <c r="C6" s="72" t="str">
        <f>E1_Mobiliar_Vykaz!C6</f>
        <v>Mesto Nitra</v>
      </c>
      <c r="D6" s="67"/>
      <c r="E6" s="72" t="s">
        <v>94</v>
      </c>
      <c r="F6" s="72" t="str">
        <f>E1_Mobiliar_Vykaz!K6</f>
        <v> </v>
      </c>
      <c r="G6" s="67"/>
      <c r="H6" s="72" t="s">
        <v>72</v>
      </c>
      <c r="I6" s="70" t="s">
        <v>79</v>
      </c>
    </row>
    <row r="7" spans="1:9" ht="15" customHeight="1" x14ac:dyDescent="0.3">
      <c r="A7" s="66"/>
      <c r="B7" s="67"/>
      <c r="C7" s="67"/>
      <c r="D7" s="67"/>
      <c r="E7" s="67"/>
      <c r="F7" s="67"/>
      <c r="G7" s="67"/>
      <c r="H7" s="67"/>
      <c r="I7" s="70"/>
    </row>
    <row r="8" spans="1:9" ht="15" customHeight="1" x14ac:dyDescent="0.3">
      <c r="A8" s="68" t="s">
        <v>95</v>
      </c>
      <c r="B8" s="67"/>
      <c r="C8" s="72" t="str">
        <f>E1_Mobiliar_Vykaz!G4</f>
        <v xml:space="preserve"> </v>
      </c>
      <c r="D8" s="67"/>
      <c r="E8" s="72" t="s">
        <v>45</v>
      </c>
      <c r="F8" s="72" t="str">
        <f>E1_Mobiliar_Vykaz!G6</f>
        <v xml:space="preserve"> </v>
      </c>
      <c r="G8" s="67"/>
      <c r="H8" s="67" t="s">
        <v>108</v>
      </c>
      <c r="I8" s="71">
        <v>10</v>
      </c>
    </row>
    <row r="9" spans="1:9" ht="15" customHeight="1" x14ac:dyDescent="0.3">
      <c r="A9" s="66"/>
      <c r="B9" s="67"/>
      <c r="C9" s="67"/>
      <c r="D9" s="67"/>
      <c r="E9" s="67"/>
      <c r="F9" s="67"/>
      <c r="G9" s="67"/>
      <c r="H9" s="67"/>
      <c r="I9" s="70"/>
    </row>
    <row r="10" spans="1:9" ht="15" customHeight="1" x14ac:dyDescent="0.3">
      <c r="A10" s="68" t="s">
        <v>59</v>
      </c>
      <c r="B10" s="67"/>
      <c r="C10" s="72" t="str">
        <f>E1_Mobiliar_Vykaz!C8</f>
        <v xml:space="preserve"> </v>
      </c>
      <c r="D10" s="67"/>
      <c r="E10" s="72" t="s">
        <v>73</v>
      </c>
      <c r="F10" s="72" t="str">
        <f>E1_Mobiliar_Vykaz!K8</f>
        <v>Ing. Daniela Plandorová</v>
      </c>
      <c r="G10" s="67"/>
      <c r="H10" s="67" t="s">
        <v>102</v>
      </c>
      <c r="I10" s="77" t="str">
        <f>E1_Mobiliar_Vykaz!G8</f>
        <v>01.02.2023</v>
      </c>
    </row>
    <row r="11" spans="1:9" ht="15" customHeight="1" x14ac:dyDescent="0.3">
      <c r="A11" s="81"/>
      <c r="B11" s="73"/>
      <c r="C11" s="73"/>
      <c r="D11" s="73"/>
      <c r="E11" s="73"/>
      <c r="F11" s="73"/>
      <c r="G11" s="73"/>
      <c r="H11" s="73"/>
      <c r="I11" s="78"/>
    </row>
    <row r="12" spans="1:9" ht="22.5" customHeight="1" x14ac:dyDescent="0.3">
      <c r="A12" s="79" t="s">
        <v>114</v>
      </c>
      <c r="B12" s="79"/>
      <c r="C12" s="79"/>
      <c r="D12" s="79"/>
      <c r="E12" s="79"/>
      <c r="F12" s="79"/>
      <c r="G12" s="79"/>
      <c r="H12" s="79"/>
      <c r="I12" s="79"/>
    </row>
    <row r="13" spans="1:9" ht="26.25" customHeight="1" x14ac:dyDescent="0.3">
      <c r="A13" s="26" t="s">
        <v>96</v>
      </c>
      <c r="B13" s="82" t="s">
        <v>18</v>
      </c>
      <c r="C13" s="83"/>
      <c r="D13" s="27" t="s">
        <v>25</v>
      </c>
      <c r="E13" s="82" t="s">
        <v>49</v>
      </c>
      <c r="F13" s="83"/>
      <c r="G13" s="27" t="s">
        <v>71</v>
      </c>
      <c r="H13" s="82" t="s">
        <v>26</v>
      </c>
      <c r="I13" s="83"/>
    </row>
    <row r="14" spans="1:9" ht="15" customHeight="1" x14ac:dyDescent="0.3">
      <c r="A14" s="17" t="s">
        <v>52</v>
      </c>
      <c r="B14" s="15" t="s">
        <v>37</v>
      </c>
      <c r="C14" s="10">
        <f>SUM(E1_Mobiliar_Vykaz!AB12:AB31)</f>
        <v>0</v>
      </c>
      <c r="D14" s="99"/>
      <c r="E14" s="100"/>
      <c r="F14" s="10"/>
      <c r="G14" s="91" t="s">
        <v>142</v>
      </c>
      <c r="H14" s="92"/>
      <c r="I14" s="88">
        <f>(C22/100)*5.3</f>
        <v>0</v>
      </c>
    </row>
    <row r="15" spans="1:9" ht="15" customHeight="1" x14ac:dyDescent="0.3">
      <c r="A15" s="4" t="s">
        <v>79</v>
      </c>
      <c r="B15" s="15" t="s">
        <v>27</v>
      </c>
      <c r="C15" s="10">
        <f>SUM(E1_Mobiliar_Vykaz!AC12:AC31)</f>
        <v>0</v>
      </c>
      <c r="D15" s="99"/>
      <c r="E15" s="100"/>
      <c r="F15" s="10"/>
      <c r="G15" s="93"/>
      <c r="H15" s="94"/>
      <c r="I15" s="89"/>
    </row>
    <row r="16" spans="1:9" ht="15" customHeight="1" x14ac:dyDescent="0.3">
      <c r="A16" s="17" t="s">
        <v>12</v>
      </c>
      <c r="B16" s="15" t="s">
        <v>37</v>
      </c>
      <c r="C16" s="10">
        <f>SUM(E1_Mobiliar_Vykaz!AD12:AD31)</f>
        <v>0</v>
      </c>
      <c r="D16" s="99"/>
      <c r="E16" s="100"/>
      <c r="F16" s="10"/>
      <c r="G16" s="95"/>
      <c r="H16" s="96"/>
      <c r="I16" s="90"/>
    </row>
    <row r="17" spans="1:9" ht="15" customHeight="1" x14ac:dyDescent="0.3">
      <c r="A17" s="4" t="s">
        <v>79</v>
      </c>
      <c r="B17" s="15" t="s">
        <v>27</v>
      </c>
      <c r="C17" s="10">
        <f>SUM(E1_Mobiliar_Vykaz!AE12:AE31)</f>
        <v>0</v>
      </c>
      <c r="D17" s="99"/>
      <c r="E17" s="100"/>
      <c r="F17" s="47"/>
      <c r="G17" s="99"/>
      <c r="H17" s="100"/>
      <c r="I17" s="47"/>
    </row>
    <row r="18" spans="1:9" ht="15" customHeight="1" x14ac:dyDescent="0.3">
      <c r="A18" s="17" t="s">
        <v>43</v>
      </c>
      <c r="B18" s="15" t="s">
        <v>37</v>
      </c>
      <c r="C18" s="10">
        <f>SUM(E1_Mobiliar_Vykaz!AF12:AF31)</f>
        <v>0</v>
      </c>
      <c r="D18" s="99"/>
      <c r="E18" s="100"/>
      <c r="F18" s="47"/>
      <c r="G18" s="99"/>
      <c r="H18" s="100"/>
      <c r="I18" s="47"/>
    </row>
    <row r="19" spans="1:9" ht="15" customHeight="1" x14ac:dyDescent="0.3">
      <c r="A19" s="4" t="s">
        <v>79</v>
      </c>
      <c r="B19" s="15" t="s">
        <v>27</v>
      </c>
      <c r="C19" s="10">
        <f>SUM(E1_Mobiliar_Vykaz!AG12:AG31)</f>
        <v>0</v>
      </c>
      <c r="D19" s="99"/>
      <c r="E19" s="100"/>
      <c r="F19" s="47"/>
      <c r="G19" s="99"/>
      <c r="H19" s="100"/>
      <c r="I19" s="47"/>
    </row>
    <row r="20" spans="1:9" ht="15" customHeight="1" x14ac:dyDescent="0.3">
      <c r="A20" s="84" t="s">
        <v>8</v>
      </c>
      <c r="B20" s="85"/>
      <c r="C20" s="10">
        <f>SUM(E1_Mobiliar_Vykaz!AH12:AH31)</f>
        <v>0</v>
      </c>
      <c r="D20" s="99"/>
      <c r="E20" s="100"/>
      <c r="F20" s="47"/>
      <c r="G20" s="99"/>
      <c r="H20" s="100"/>
      <c r="I20" s="47"/>
    </row>
    <row r="21" spans="1:9" ht="15" customHeight="1" x14ac:dyDescent="0.3">
      <c r="A21" s="86" t="s">
        <v>103</v>
      </c>
      <c r="B21" s="87"/>
      <c r="C21" s="12">
        <f>SUM(E1_Mobiliar_Vykaz!Z12:Z31)</f>
        <v>0</v>
      </c>
      <c r="D21" s="101"/>
      <c r="E21" s="102"/>
      <c r="F21" s="20"/>
      <c r="G21" s="101"/>
      <c r="H21" s="102"/>
      <c r="I21" s="20"/>
    </row>
    <row r="22" spans="1:9" ht="16.5" customHeight="1" x14ac:dyDescent="0.3">
      <c r="A22" s="97" t="s">
        <v>29</v>
      </c>
      <c r="B22" s="98"/>
      <c r="C22" s="40">
        <f>SUM(C14:C21)</f>
        <v>0</v>
      </c>
      <c r="D22" s="103"/>
      <c r="E22" s="98"/>
      <c r="F22" s="40"/>
      <c r="G22" s="103"/>
      <c r="H22" s="98"/>
      <c r="I22" s="40"/>
    </row>
    <row r="23" spans="1:9" ht="15" customHeight="1" x14ac:dyDescent="0.3">
      <c r="D23" s="84"/>
      <c r="E23" s="85"/>
      <c r="F23" s="45"/>
      <c r="G23" s="104"/>
      <c r="H23" s="85"/>
      <c r="I23" s="10"/>
    </row>
    <row r="24" spans="1:9" ht="15" customHeight="1" x14ac:dyDescent="0.3">
      <c r="G24" s="84"/>
      <c r="H24" s="85"/>
    </row>
    <row r="25" spans="1:9" ht="15" customHeight="1" x14ac:dyDescent="0.3">
      <c r="G25" s="84"/>
      <c r="H25" s="85"/>
      <c r="I25" s="40"/>
    </row>
    <row r="27" spans="1:9" ht="15" customHeight="1" x14ac:dyDescent="0.3">
      <c r="A27" s="105" t="s">
        <v>56</v>
      </c>
      <c r="B27" s="106"/>
      <c r="C27" s="2">
        <f>SUM(E1_Mobiliar_Vykaz!AJ12:AJ31)</f>
        <v>0</v>
      </c>
    </row>
    <row r="28" spans="1:9" ht="15" customHeight="1" x14ac:dyDescent="0.3">
      <c r="A28" s="107" t="s">
        <v>3</v>
      </c>
      <c r="B28" s="108"/>
      <c r="C28" s="6">
        <f>SUM(E1_Mobiliar_Vykaz!AK12:AK31)</f>
        <v>0</v>
      </c>
      <c r="D28" s="106" t="s">
        <v>33</v>
      </c>
      <c r="E28" s="106"/>
      <c r="F28" s="2">
        <f>ROUND(C28*(15/100),2)</f>
        <v>0</v>
      </c>
      <c r="G28" s="106" t="s">
        <v>20</v>
      </c>
      <c r="H28" s="106"/>
      <c r="I28" s="2">
        <f>SUM(C27:C29)</f>
        <v>0</v>
      </c>
    </row>
    <row r="29" spans="1:9" ht="15" customHeight="1" x14ac:dyDescent="0.3">
      <c r="A29" s="107" t="s">
        <v>98</v>
      </c>
      <c r="B29" s="108"/>
      <c r="C29" s="6">
        <f>SUM(E1_Mobiliar_Vykaz!AL12:AL31)+(F22+I22+F23+I23+I24+I25)</f>
        <v>0</v>
      </c>
      <c r="D29" s="108" t="s">
        <v>76</v>
      </c>
      <c r="E29" s="108"/>
      <c r="F29" s="6">
        <f>ROUND(C29*(20/100),2)</f>
        <v>0</v>
      </c>
      <c r="G29" s="108" t="s">
        <v>55</v>
      </c>
      <c r="H29" s="108"/>
      <c r="I29" s="6">
        <f>SUM(F28:F29)+I28</f>
        <v>0</v>
      </c>
    </row>
    <row r="31" spans="1:9" ht="15" customHeight="1" x14ac:dyDescent="0.3">
      <c r="A31" s="109" t="s">
        <v>2</v>
      </c>
      <c r="B31" s="110"/>
      <c r="C31" s="111"/>
      <c r="D31" s="110" t="s">
        <v>101</v>
      </c>
      <c r="E31" s="110"/>
      <c r="F31" s="111"/>
      <c r="G31" s="110" t="s">
        <v>75</v>
      </c>
      <c r="H31" s="110"/>
      <c r="I31" s="111"/>
    </row>
    <row r="32" spans="1:9" ht="15" customHeight="1" x14ac:dyDescent="0.3">
      <c r="A32" s="112" t="s">
        <v>79</v>
      </c>
      <c r="B32" s="101"/>
      <c r="C32" s="113"/>
      <c r="D32" s="101" t="s">
        <v>79</v>
      </c>
      <c r="E32" s="101"/>
      <c r="F32" s="113"/>
      <c r="G32" s="101" t="s">
        <v>79</v>
      </c>
      <c r="H32" s="101"/>
      <c r="I32" s="113"/>
    </row>
    <row r="33" spans="1:9" ht="15" customHeight="1" x14ac:dyDescent="0.3">
      <c r="A33" s="112" t="s">
        <v>79</v>
      </c>
      <c r="B33" s="101"/>
      <c r="C33" s="113"/>
      <c r="D33" s="101" t="s">
        <v>79</v>
      </c>
      <c r="E33" s="101"/>
      <c r="F33" s="113"/>
      <c r="G33" s="101" t="s">
        <v>79</v>
      </c>
      <c r="H33" s="101"/>
      <c r="I33" s="113"/>
    </row>
    <row r="34" spans="1:9" ht="15" customHeight="1" x14ac:dyDescent="0.3">
      <c r="A34" s="112" t="s">
        <v>79</v>
      </c>
      <c r="B34" s="101"/>
      <c r="C34" s="113"/>
      <c r="D34" s="101" t="s">
        <v>79</v>
      </c>
      <c r="E34" s="101"/>
      <c r="F34" s="113"/>
      <c r="G34" s="101" t="s">
        <v>79</v>
      </c>
      <c r="H34" s="101"/>
      <c r="I34" s="113"/>
    </row>
    <row r="35" spans="1:9" ht="15" customHeight="1" x14ac:dyDescent="0.3">
      <c r="A35" s="116" t="s">
        <v>28</v>
      </c>
      <c r="B35" s="114"/>
      <c r="C35" s="115"/>
      <c r="D35" s="114" t="s">
        <v>28</v>
      </c>
      <c r="E35" s="114"/>
      <c r="F35" s="115"/>
      <c r="G35" s="114" t="s">
        <v>28</v>
      </c>
      <c r="H35" s="114"/>
      <c r="I35" s="115"/>
    </row>
    <row r="36" spans="1:9" ht="15" customHeight="1" x14ac:dyDescent="0.3">
      <c r="A36" s="13" t="s">
        <v>10</v>
      </c>
    </row>
    <row r="37" spans="1:9" ht="12.75" customHeight="1" x14ac:dyDescent="0.3">
      <c r="A37" s="72" t="s">
        <v>79</v>
      </c>
      <c r="B37" s="67"/>
      <c r="C37" s="67"/>
      <c r="D37" s="67"/>
      <c r="E37" s="67"/>
      <c r="F37" s="67"/>
      <c r="G37" s="67"/>
      <c r="H37" s="67"/>
      <c r="I37" s="67"/>
    </row>
  </sheetData>
  <mergeCells count="82">
    <mergeCell ref="A37:I37"/>
    <mergeCell ref="A31:C31"/>
    <mergeCell ref="A32:C32"/>
    <mergeCell ref="A33:C33"/>
    <mergeCell ref="A34:C34"/>
    <mergeCell ref="G31:I31"/>
    <mergeCell ref="G32:I32"/>
    <mergeCell ref="G33:I33"/>
    <mergeCell ref="G34:I34"/>
    <mergeCell ref="G35:I35"/>
    <mergeCell ref="A35:C35"/>
    <mergeCell ref="D31:F31"/>
    <mergeCell ref="D32:F32"/>
    <mergeCell ref="D33:F33"/>
    <mergeCell ref="D34:F34"/>
    <mergeCell ref="D35:F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7:H17"/>
    <mergeCell ref="G18:H18"/>
    <mergeCell ref="G19:H19"/>
    <mergeCell ref="G20:H20"/>
    <mergeCell ref="G21:H21"/>
    <mergeCell ref="G22:H22"/>
    <mergeCell ref="G23:H23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13:C13"/>
    <mergeCell ref="E13:F13"/>
    <mergeCell ref="H13:I13"/>
    <mergeCell ref="A20:B20"/>
    <mergeCell ref="A21:B21"/>
    <mergeCell ref="I14:I16"/>
    <mergeCell ref="G14:H16"/>
    <mergeCell ref="I10:I11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I2:I3"/>
    <mergeCell ref="I4:I5"/>
    <mergeCell ref="I6:I7"/>
    <mergeCell ref="I8:I9"/>
    <mergeCell ref="E8:E9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V34"/>
  <sheetViews>
    <sheetView tabSelected="1" showOutlineSymbols="0" workbookViewId="0">
      <pane ySplit="11" topLeftCell="A25" activePane="bottomLeft" state="frozenSplit"/>
      <selection activeCell="A34" sqref="A34:M34"/>
      <selection pane="bottomLeft" activeCell="C19" sqref="C19:F19"/>
    </sheetView>
  </sheetViews>
  <sheetFormatPr defaultColWidth="17" defaultRowHeight="15" customHeight="1" x14ac:dyDescent="0.3"/>
  <cols>
    <col min="1" max="1" width="4.42578125" customWidth="1"/>
    <col min="2" max="2" width="20" customWidth="1"/>
    <col min="3" max="3" width="1.85546875" customWidth="1"/>
    <col min="4" max="4" width="101.140625" customWidth="1"/>
    <col min="5" max="6" width="13.5703125" customWidth="1"/>
    <col min="7" max="7" width="5" customWidth="1"/>
    <col min="8" max="8" width="14.42578125" customWidth="1"/>
    <col min="9" max="9" width="13.42578125" customWidth="1"/>
    <col min="10" max="12" width="17.5703125" customWidth="1"/>
    <col min="13" max="13" width="16.42578125" customWidth="1"/>
    <col min="25" max="74" width="17" hidden="1" customWidth="1"/>
  </cols>
  <sheetData>
    <row r="1" spans="1:64" ht="54.75" customHeigh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64" ht="15" customHeight="1" x14ac:dyDescent="0.3">
      <c r="A2" s="64" t="s">
        <v>7</v>
      </c>
      <c r="B2" s="65"/>
      <c r="C2" s="74" t="s">
        <v>23</v>
      </c>
      <c r="D2" s="75"/>
      <c r="E2" s="65" t="s">
        <v>1</v>
      </c>
      <c r="F2" s="65"/>
      <c r="G2" s="65" t="s">
        <v>100</v>
      </c>
      <c r="H2" s="65"/>
      <c r="I2" s="80" t="s">
        <v>89</v>
      </c>
      <c r="J2" s="65"/>
      <c r="K2" s="80" t="s">
        <v>117</v>
      </c>
      <c r="L2" s="65"/>
      <c r="M2" s="69"/>
    </row>
    <row r="3" spans="1:64" ht="15" customHeight="1" x14ac:dyDescent="0.3">
      <c r="A3" s="66"/>
      <c r="B3" s="67"/>
      <c r="C3" s="76"/>
      <c r="D3" s="76"/>
      <c r="E3" s="67"/>
      <c r="F3" s="67"/>
      <c r="G3" s="67"/>
      <c r="H3" s="67"/>
      <c r="I3" s="67"/>
      <c r="J3" s="67"/>
      <c r="K3" s="67"/>
      <c r="L3" s="67"/>
      <c r="M3" s="70"/>
    </row>
    <row r="4" spans="1:64" ht="15" customHeight="1" x14ac:dyDescent="0.3">
      <c r="A4" s="68" t="s">
        <v>65</v>
      </c>
      <c r="B4" s="67"/>
      <c r="C4" s="72" t="s">
        <v>92</v>
      </c>
      <c r="D4" s="67"/>
      <c r="E4" s="67" t="s">
        <v>95</v>
      </c>
      <c r="F4" s="67"/>
      <c r="G4" s="67" t="s">
        <v>100</v>
      </c>
      <c r="H4" s="67"/>
      <c r="I4" s="72" t="s">
        <v>78</v>
      </c>
      <c r="J4" s="67"/>
      <c r="K4" s="72" t="s">
        <v>74</v>
      </c>
      <c r="L4" s="67"/>
      <c r="M4" s="70"/>
    </row>
    <row r="5" spans="1:64" ht="15" customHeight="1" x14ac:dyDescent="0.3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70"/>
    </row>
    <row r="6" spans="1:64" ht="15" customHeight="1" x14ac:dyDescent="0.3">
      <c r="A6" s="68" t="s">
        <v>11</v>
      </c>
      <c r="B6" s="67"/>
      <c r="C6" s="72" t="s">
        <v>117</v>
      </c>
      <c r="D6" s="67"/>
      <c r="E6" s="67" t="s">
        <v>45</v>
      </c>
      <c r="F6" s="67"/>
      <c r="G6" s="67" t="s">
        <v>100</v>
      </c>
      <c r="H6" s="67"/>
      <c r="I6" s="72" t="s">
        <v>94</v>
      </c>
      <c r="J6" s="67"/>
      <c r="K6" s="67" t="s">
        <v>58</v>
      </c>
      <c r="L6" s="67"/>
      <c r="M6" s="70"/>
    </row>
    <row r="7" spans="1:64" ht="15" customHeight="1" x14ac:dyDescent="0.3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70"/>
    </row>
    <row r="8" spans="1:64" ht="15" customHeight="1" x14ac:dyDescent="0.3">
      <c r="A8" s="68" t="s">
        <v>59</v>
      </c>
      <c r="B8" s="67"/>
      <c r="C8" s="72" t="s">
        <v>100</v>
      </c>
      <c r="D8" s="67"/>
      <c r="E8" s="67" t="s">
        <v>66</v>
      </c>
      <c r="F8" s="67"/>
      <c r="G8" s="67" t="s">
        <v>120</v>
      </c>
      <c r="H8" s="67"/>
      <c r="I8" s="72" t="s">
        <v>73</v>
      </c>
      <c r="J8" s="67"/>
      <c r="K8" s="72" t="s">
        <v>109</v>
      </c>
      <c r="L8" s="67"/>
      <c r="M8" s="70"/>
    </row>
    <row r="9" spans="1:64" ht="15" customHeight="1" x14ac:dyDescent="0.3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70"/>
    </row>
    <row r="10" spans="1:64" ht="15" customHeight="1" x14ac:dyDescent="0.3">
      <c r="A10" s="14" t="s">
        <v>9</v>
      </c>
      <c r="B10" s="9" t="s">
        <v>47</v>
      </c>
      <c r="C10" s="124" t="s">
        <v>116</v>
      </c>
      <c r="D10" s="124"/>
      <c r="E10" s="124"/>
      <c r="F10" s="125"/>
      <c r="G10" s="9" t="s">
        <v>48</v>
      </c>
      <c r="H10" s="11" t="s">
        <v>69</v>
      </c>
      <c r="I10" s="31" t="s">
        <v>44</v>
      </c>
      <c r="J10" s="119" t="s">
        <v>21</v>
      </c>
      <c r="K10" s="120"/>
      <c r="L10" s="121"/>
      <c r="M10" s="44" t="s">
        <v>40</v>
      </c>
      <c r="BK10" s="30" t="s">
        <v>54</v>
      </c>
      <c r="BL10" s="28" t="s">
        <v>61</v>
      </c>
    </row>
    <row r="11" spans="1:64" ht="15" customHeight="1" x14ac:dyDescent="0.3">
      <c r="A11" s="33" t="s">
        <v>100</v>
      </c>
      <c r="B11" s="38" t="s">
        <v>100</v>
      </c>
      <c r="C11" s="117" t="s">
        <v>106</v>
      </c>
      <c r="D11" s="117"/>
      <c r="E11" s="117"/>
      <c r="F11" s="118"/>
      <c r="G11" s="38" t="s">
        <v>100</v>
      </c>
      <c r="H11" s="38" t="s">
        <v>100</v>
      </c>
      <c r="I11" s="18" t="s">
        <v>42</v>
      </c>
      <c r="J11" s="19" t="s">
        <v>6</v>
      </c>
      <c r="K11" s="21" t="s">
        <v>27</v>
      </c>
      <c r="L11" s="22" t="s">
        <v>13</v>
      </c>
      <c r="M11" s="22" t="s">
        <v>38</v>
      </c>
      <c r="Z11" s="30" t="s">
        <v>84</v>
      </c>
      <c r="AA11" s="30" t="s">
        <v>70</v>
      </c>
      <c r="AB11" s="30" t="s">
        <v>111</v>
      </c>
      <c r="AC11" s="30" t="s">
        <v>41</v>
      </c>
      <c r="AD11" s="30" t="s">
        <v>91</v>
      </c>
      <c r="AE11" s="30" t="s">
        <v>51</v>
      </c>
      <c r="AF11" s="30" t="s">
        <v>97</v>
      </c>
      <c r="AG11" s="30" t="s">
        <v>57</v>
      </c>
      <c r="AH11" s="30" t="s">
        <v>39</v>
      </c>
      <c r="BH11" s="30" t="s">
        <v>85</v>
      </c>
      <c r="BI11" s="30" t="s">
        <v>110</v>
      </c>
      <c r="BJ11" s="30" t="s">
        <v>118</v>
      </c>
    </row>
    <row r="12" spans="1:64" ht="15" customHeight="1" x14ac:dyDescent="0.3">
      <c r="A12" s="7" t="s">
        <v>79</v>
      </c>
      <c r="B12" s="32" t="s">
        <v>79</v>
      </c>
      <c r="C12" s="122" t="s">
        <v>14</v>
      </c>
      <c r="D12" s="122"/>
      <c r="E12" s="122"/>
      <c r="F12" s="122"/>
      <c r="G12" s="1" t="s">
        <v>100</v>
      </c>
      <c r="H12" s="1" t="s">
        <v>100</v>
      </c>
      <c r="I12" s="1" t="s">
        <v>100</v>
      </c>
      <c r="J12" s="37">
        <f>J13+J21</f>
        <v>0</v>
      </c>
      <c r="K12" s="37">
        <f>K13+K21</f>
        <v>0</v>
      </c>
      <c r="L12" s="37">
        <f>L13+L21</f>
        <v>0</v>
      </c>
      <c r="M12" s="42" t="s">
        <v>79</v>
      </c>
    </row>
    <row r="13" spans="1:64" ht="15" customHeight="1" x14ac:dyDescent="0.3">
      <c r="A13" s="23" t="s">
        <v>79</v>
      </c>
      <c r="B13" s="39" t="s">
        <v>82</v>
      </c>
      <c r="C13" s="123" t="s">
        <v>99</v>
      </c>
      <c r="D13" s="123"/>
      <c r="E13" s="123"/>
      <c r="F13" s="123"/>
      <c r="G13" s="34" t="s">
        <v>100</v>
      </c>
      <c r="H13" s="34" t="s">
        <v>100</v>
      </c>
      <c r="I13" s="34" t="s">
        <v>100</v>
      </c>
      <c r="J13" s="43">
        <f>SUM(J14:J19)</f>
        <v>0</v>
      </c>
      <c r="K13" s="43">
        <f>SUM(K14:K19)</f>
        <v>0</v>
      </c>
      <c r="L13" s="43">
        <f>SUM(L14:L19)</f>
        <v>0</v>
      </c>
      <c r="M13" s="46" t="s">
        <v>79</v>
      </c>
      <c r="AI13" s="30" t="s">
        <v>35</v>
      </c>
      <c r="AS13" s="43">
        <f>SUM(AJ14:AJ19)</f>
        <v>0</v>
      </c>
      <c r="AT13" s="43">
        <f>SUM(AK14:AK19)</f>
        <v>0</v>
      </c>
      <c r="AU13" s="43">
        <f>SUM(AL14:AL19)</f>
        <v>0</v>
      </c>
    </row>
    <row r="14" spans="1:64" ht="15" customHeight="1" x14ac:dyDescent="0.3">
      <c r="A14" s="36" t="s">
        <v>104</v>
      </c>
      <c r="B14" s="16" t="s">
        <v>80</v>
      </c>
      <c r="C14" s="67" t="s">
        <v>0</v>
      </c>
      <c r="D14" s="67"/>
      <c r="E14" s="67"/>
      <c r="F14" s="67"/>
      <c r="G14" s="16" t="s">
        <v>36</v>
      </c>
      <c r="H14" s="5">
        <v>1</v>
      </c>
      <c r="I14" s="5">
        <v>0</v>
      </c>
      <c r="J14" s="5">
        <f>H14*AO14</f>
        <v>0</v>
      </c>
      <c r="K14" s="5">
        <f>H14*AP14</f>
        <v>0</v>
      </c>
      <c r="L14" s="5">
        <f>H14*I14</f>
        <v>0</v>
      </c>
      <c r="M14" s="41" t="s">
        <v>79</v>
      </c>
      <c r="Z14" s="5">
        <f>IF(AQ14="5",BJ14,0)</f>
        <v>0</v>
      </c>
      <c r="AB14" s="5">
        <f>IF(AQ14="1",BH14,0)</f>
        <v>0</v>
      </c>
      <c r="AC14" s="5">
        <f>IF(AQ14="1",BI14,0)</f>
        <v>0</v>
      </c>
      <c r="AD14" s="5">
        <f>IF(AQ14="7",BH14,0)</f>
        <v>0</v>
      </c>
      <c r="AE14" s="5">
        <f>IF(AQ14="7",BI14,0)</f>
        <v>0</v>
      </c>
      <c r="AF14" s="5">
        <f>IF(AQ14="2",BH14,0)</f>
        <v>0</v>
      </c>
      <c r="AG14" s="5">
        <f>IF(AQ14="2",BI14,0)</f>
        <v>0</v>
      </c>
      <c r="AH14" s="5">
        <f>IF(AQ14="0",BJ14,0)</f>
        <v>0</v>
      </c>
      <c r="AI14" s="30" t="s">
        <v>35</v>
      </c>
      <c r="AJ14" s="5">
        <f>IF(AN14=0,L14,0)</f>
        <v>0</v>
      </c>
      <c r="AK14" s="5">
        <f>IF(AN14=15,L14,0)</f>
        <v>0</v>
      </c>
      <c r="AL14" s="5">
        <f>IF(AN14=20,L14,0)</f>
        <v>0</v>
      </c>
      <c r="AN14" s="5">
        <v>20</v>
      </c>
      <c r="AO14" s="5">
        <f>I14*1</f>
        <v>0</v>
      </c>
      <c r="AP14" s="5">
        <f>I14*(1-1)</f>
        <v>0</v>
      </c>
      <c r="AQ14" s="3" t="s">
        <v>104</v>
      </c>
      <c r="AV14" s="5">
        <f>AW14+AX14</f>
        <v>0</v>
      </c>
      <c r="AW14" s="5">
        <f>H14*AO14</f>
        <v>0</v>
      </c>
      <c r="AX14" s="5">
        <f>H14*AP14</f>
        <v>0</v>
      </c>
      <c r="AY14" s="3" t="s">
        <v>24</v>
      </c>
      <c r="AZ14" s="3" t="s">
        <v>107</v>
      </c>
      <c r="BA14" s="30" t="s">
        <v>15</v>
      </c>
      <c r="BC14" s="5">
        <f>AW14+AX14</f>
        <v>0</v>
      </c>
      <c r="BD14" s="5">
        <f>I14/(100-BE14)*100</f>
        <v>0</v>
      </c>
      <c r="BE14" s="5">
        <v>0</v>
      </c>
      <c r="BF14" s="5">
        <f>14</f>
        <v>14</v>
      </c>
      <c r="BH14" s="5">
        <f>H14*AO14</f>
        <v>0</v>
      </c>
      <c r="BI14" s="5">
        <f>H14*AP14</f>
        <v>0</v>
      </c>
      <c r="BJ14" s="5">
        <f>H14*I14</f>
        <v>0</v>
      </c>
      <c r="BK14" s="5"/>
      <c r="BL14" s="5"/>
    </row>
    <row r="15" spans="1:64" ht="13.5" customHeight="1" x14ac:dyDescent="0.3">
      <c r="A15" s="24"/>
      <c r="B15" s="25" t="s">
        <v>10</v>
      </c>
      <c r="C15" s="126" t="s">
        <v>19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8"/>
    </row>
    <row r="16" spans="1:64" ht="15" customHeight="1" x14ac:dyDescent="0.3">
      <c r="A16" s="36" t="s">
        <v>77</v>
      </c>
      <c r="B16" s="16" t="s">
        <v>80</v>
      </c>
      <c r="C16" s="67" t="s">
        <v>50</v>
      </c>
      <c r="D16" s="67"/>
      <c r="E16" s="67"/>
      <c r="F16" s="67"/>
      <c r="G16" s="16" t="s">
        <v>36</v>
      </c>
      <c r="H16" s="5">
        <v>1</v>
      </c>
      <c r="I16" s="5">
        <v>0</v>
      </c>
      <c r="J16" s="5">
        <f>H16*AO16</f>
        <v>0</v>
      </c>
      <c r="K16" s="5">
        <f>H16*AP16</f>
        <v>0</v>
      </c>
      <c r="L16" s="5">
        <f>H16*I16</f>
        <v>0</v>
      </c>
      <c r="M16" s="41" t="s">
        <v>79</v>
      </c>
      <c r="Z16" s="5">
        <f>IF(AQ16="5",BJ16,0)</f>
        <v>0</v>
      </c>
      <c r="AB16" s="5">
        <f>IF(AQ16="1",BH16,0)</f>
        <v>0</v>
      </c>
      <c r="AC16" s="5">
        <f>IF(AQ16="1",BI16,0)</f>
        <v>0</v>
      </c>
      <c r="AD16" s="5">
        <f>IF(AQ16="7",BH16,0)</f>
        <v>0</v>
      </c>
      <c r="AE16" s="5">
        <f>IF(AQ16="7",BI16,0)</f>
        <v>0</v>
      </c>
      <c r="AF16" s="5">
        <f>IF(AQ16="2",BH16,0)</f>
        <v>0</v>
      </c>
      <c r="AG16" s="5">
        <f>IF(AQ16="2",BI16,0)</f>
        <v>0</v>
      </c>
      <c r="AH16" s="5">
        <f>IF(AQ16="0",BJ16,0)</f>
        <v>0</v>
      </c>
      <c r="AI16" s="30" t="s">
        <v>35</v>
      </c>
      <c r="AJ16" s="5">
        <f>IF(AN16=0,L16,0)</f>
        <v>0</v>
      </c>
      <c r="AK16" s="5">
        <f>IF(AN16=15,L16,0)</f>
        <v>0</v>
      </c>
      <c r="AL16" s="5">
        <f>IF(AN16=20,L16,0)</f>
        <v>0</v>
      </c>
      <c r="AN16" s="5">
        <v>20</v>
      </c>
      <c r="AO16" s="5">
        <f>I16*1.000016000256</f>
        <v>0</v>
      </c>
      <c r="AP16" s="5">
        <f>I16*(1-1.000016000256)</f>
        <v>0</v>
      </c>
      <c r="AQ16" s="3" t="s">
        <v>104</v>
      </c>
      <c r="AV16" s="5">
        <f>AW16+AX16</f>
        <v>0</v>
      </c>
      <c r="AW16" s="5">
        <f>H16*AO16</f>
        <v>0</v>
      </c>
      <c r="AX16" s="5">
        <f>H16*AP16</f>
        <v>0</v>
      </c>
      <c r="AY16" s="3" t="s">
        <v>24</v>
      </c>
      <c r="AZ16" s="3" t="s">
        <v>107</v>
      </c>
      <c r="BA16" s="30" t="s">
        <v>15</v>
      </c>
      <c r="BC16" s="5">
        <f>AW16+AX16</f>
        <v>0</v>
      </c>
      <c r="BD16" s="5">
        <f>I16/(100-BE16)*100</f>
        <v>0</v>
      </c>
      <c r="BE16" s="5">
        <v>0</v>
      </c>
      <c r="BF16" s="5">
        <f>16</f>
        <v>16</v>
      </c>
      <c r="BH16" s="5">
        <f>H16*AO16</f>
        <v>0</v>
      </c>
      <c r="BI16" s="5">
        <f>H16*AP16</f>
        <v>0</v>
      </c>
      <c r="BJ16" s="5">
        <f>H16*I16</f>
        <v>0</v>
      </c>
      <c r="BK16" s="5"/>
      <c r="BL16" s="5"/>
    </row>
    <row r="17" spans="1:64" ht="15" customHeight="1" x14ac:dyDescent="0.3">
      <c r="A17" s="36" t="s">
        <v>93</v>
      </c>
      <c r="B17" s="16" t="s">
        <v>80</v>
      </c>
      <c r="C17" s="67" t="s">
        <v>113</v>
      </c>
      <c r="D17" s="67"/>
      <c r="E17" s="67"/>
      <c r="F17" s="67"/>
      <c r="G17" s="16" t="s">
        <v>36</v>
      </c>
      <c r="H17" s="5">
        <v>1</v>
      </c>
      <c r="I17" s="5">
        <v>0</v>
      </c>
      <c r="J17" s="5">
        <f>H17*AO17</f>
        <v>0</v>
      </c>
      <c r="K17" s="5">
        <f>H17*AP17</f>
        <v>0</v>
      </c>
      <c r="L17" s="5">
        <f>H17*I17</f>
        <v>0</v>
      </c>
      <c r="M17" s="41" t="s">
        <v>79</v>
      </c>
      <c r="Z17" s="5">
        <f>IF(AQ17="5",BJ17,0)</f>
        <v>0</v>
      </c>
      <c r="AB17" s="5">
        <f>IF(AQ17="1",BH17,0)</f>
        <v>0</v>
      </c>
      <c r="AC17" s="5">
        <f>IF(AQ17="1",BI17,0)</f>
        <v>0</v>
      </c>
      <c r="AD17" s="5">
        <f>IF(AQ17="7",BH17,0)</f>
        <v>0</v>
      </c>
      <c r="AE17" s="5">
        <f>IF(AQ17="7",BI17,0)</f>
        <v>0</v>
      </c>
      <c r="AF17" s="5">
        <f>IF(AQ17="2",BH17,0)</f>
        <v>0</v>
      </c>
      <c r="AG17" s="5">
        <f>IF(AQ17="2",BI17,0)</f>
        <v>0</v>
      </c>
      <c r="AH17" s="5">
        <f>IF(AQ17="0",BJ17,0)</f>
        <v>0</v>
      </c>
      <c r="AI17" s="30" t="s">
        <v>35</v>
      </c>
      <c r="AJ17" s="5">
        <f>IF(AN17=0,L17,0)</f>
        <v>0</v>
      </c>
      <c r="AK17" s="5">
        <f>IF(AN17=15,L17,0)</f>
        <v>0</v>
      </c>
      <c r="AL17" s="5">
        <f>IF(AN17=20,L17,0)</f>
        <v>0</v>
      </c>
      <c r="AN17" s="5">
        <v>20</v>
      </c>
      <c r="AO17" s="5">
        <f>I17*1.000016000256</f>
        <v>0</v>
      </c>
      <c r="AP17" s="5">
        <f>I17*(1-1.000016000256)</f>
        <v>0</v>
      </c>
      <c r="AQ17" s="3" t="s">
        <v>104</v>
      </c>
      <c r="AV17" s="5">
        <f>AW17+AX17</f>
        <v>0</v>
      </c>
      <c r="AW17" s="5">
        <f>H17*AO17</f>
        <v>0</v>
      </c>
      <c r="AX17" s="5">
        <f>H17*AP17</f>
        <v>0</v>
      </c>
      <c r="AY17" s="3" t="s">
        <v>24</v>
      </c>
      <c r="AZ17" s="3" t="s">
        <v>107</v>
      </c>
      <c r="BA17" s="30" t="s">
        <v>15</v>
      </c>
      <c r="BC17" s="5">
        <f>AW17+AX17</f>
        <v>0</v>
      </c>
      <c r="BD17" s="5">
        <f>I17/(100-BE17)*100</f>
        <v>0</v>
      </c>
      <c r="BE17" s="5">
        <v>0</v>
      </c>
      <c r="BF17" s="5">
        <f>17</f>
        <v>17</v>
      </c>
      <c r="BH17" s="5">
        <f>H17*AO17</f>
        <v>0</v>
      </c>
      <c r="BI17" s="5">
        <f>H17*AP17</f>
        <v>0</v>
      </c>
      <c r="BJ17" s="5">
        <f>H17*I17</f>
        <v>0</v>
      </c>
      <c r="BK17" s="5"/>
      <c r="BL17" s="5"/>
    </row>
    <row r="18" spans="1:64" ht="15" customHeight="1" x14ac:dyDescent="0.3">
      <c r="A18" s="36" t="s">
        <v>16</v>
      </c>
      <c r="B18" s="16" t="s">
        <v>32</v>
      </c>
      <c r="C18" s="67" t="s">
        <v>60</v>
      </c>
      <c r="D18" s="67"/>
      <c r="E18" s="67"/>
      <c r="F18" s="67"/>
      <c r="G18" s="16" t="s">
        <v>36</v>
      </c>
      <c r="H18" s="5">
        <v>1</v>
      </c>
      <c r="I18" s="5">
        <v>0</v>
      </c>
      <c r="J18" s="5">
        <f>H18*AO18</f>
        <v>0</v>
      </c>
      <c r="K18" s="5">
        <f>H18*AP18</f>
        <v>0</v>
      </c>
      <c r="L18" s="5">
        <f>H18*I18</f>
        <v>0</v>
      </c>
      <c r="M18" s="41" t="s">
        <v>79</v>
      </c>
      <c r="Z18" s="5">
        <f>IF(AQ18="5",BJ18,0)</f>
        <v>0</v>
      </c>
      <c r="AB18" s="5">
        <f>IF(AQ18="1",BH18,0)</f>
        <v>0</v>
      </c>
      <c r="AC18" s="5">
        <f>IF(AQ18="1",BI18,0)</f>
        <v>0</v>
      </c>
      <c r="AD18" s="5">
        <f>IF(AQ18="7",BH18,0)</f>
        <v>0</v>
      </c>
      <c r="AE18" s="5">
        <f>IF(AQ18="7",BI18,0)</f>
        <v>0</v>
      </c>
      <c r="AF18" s="5">
        <f>IF(AQ18="2",BH18,0)</f>
        <v>0</v>
      </c>
      <c r="AG18" s="5">
        <f>IF(AQ18="2",BI18,0)</f>
        <v>0</v>
      </c>
      <c r="AH18" s="5">
        <f>IF(AQ18="0",BJ18,0)</f>
        <v>0</v>
      </c>
      <c r="AI18" s="30" t="s">
        <v>35</v>
      </c>
      <c r="AJ18" s="5">
        <f>IF(AN18=0,L18,0)</f>
        <v>0</v>
      </c>
      <c r="AK18" s="5">
        <f>IF(AN18=15,L18,0)</f>
        <v>0</v>
      </c>
      <c r="AL18" s="5">
        <f>IF(AN18=20,L18,0)</f>
        <v>0</v>
      </c>
      <c r="AN18" s="5">
        <v>20</v>
      </c>
      <c r="AO18" s="5">
        <f>I18*1</f>
        <v>0</v>
      </c>
      <c r="AP18" s="5">
        <f>I18*(1-1)</f>
        <v>0</v>
      </c>
      <c r="AQ18" s="3" t="s">
        <v>104</v>
      </c>
      <c r="AV18" s="5">
        <f>AW18+AX18</f>
        <v>0</v>
      </c>
      <c r="AW18" s="5">
        <f>H18*AO18</f>
        <v>0</v>
      </c>
      <c r="AX18" s="5">
        <f>H18*AP18</f>
        <v>0</v>
      </c>
      <c r="AY18" s="3" t="s">
        <v>24</v>
      </c>
      <c r="AZ18" s="3" t="s">
        <v>107</v>
      </c>
      <c r="BA18" s="30" t="s">
        <v>15</v>
      </c>
      <c r="BC18" s="5">
        <f>AW18+AX18</f>
        <v>0</v>
      </c>
      <c r="BD18" s="5">
        <f>I18/(100-BE18)*100</f>
        <v>0</v>
      </c>
      <c r="BE18" s="5">
        <v>0</v>
      </c>
      <c r="BF18" s="5">
        <f>18</f>
        <v>18</v>
      </c>
      <c r="BH18" s="5">
        <f>H18*AO18</f>
        <v>0</v>
      </c>
      <c r="BI18" s="5">
        <f>H18*AP18</f>
        <v>0</v>
      </c>
      <c r="BJ18" s="5">
        <f>H18*I18</f>
        <v>0</v>
      </c>
      <c r="BK18" s="5"/>
      <c r="BL18" s="5"/>
    </row>
    <row r="19" spans="1:64" ht="15" customHeight="1" x14ac:dyDescent="0.3">
      <c r="A19" s="36" t="s">
        <v>63</v>
      </c>
      <c r="B19" s="16" t="s">
        <v>64</v>
      </c>
      <c r="C19" s="67" t="s">
        <v>88</v>
      </c>
      <c r="D19" s="67"/>
      <c r="E19" s="67"/>
      <c r="F19" s="67"/>
      <c r="G19" s="16" t="s">
        <v>36</v>
      </c>
      <c r="H19" s="5">
        <v>1</v>
      </c>
      <c r="I19" s="5">
        <v>0</v>
      </c>
      <c r="J19" s="5">
        <f>H19*AO19</f>
        <v>0</v>
      </c>
      <c r="K19" s="5">
        <f>H19*AP19</f>
        <v>0</v>
      </c>
      <c r="L19" s="5">
        <f>H19*I19</f>
        <v>0</v>
      </c>
      <c r="M19" s="41" t="s">
        <v>67</v>
      </c>
      <c r="Z19" s="5">
        <f>IF(AQ19="5",BJ19,0)</f>
        <v>0</v>
      </c>
      <c r="AB19" s="5">
        <f>IF(AQ19="1",BH19,0)</f>
        <v>0</v>
      </c>
      <c r="AC19" s="5">
        <f>IF(AQ19="1",BI19,0)</f>
        <v>0</v>
      </c>
      <c r="AD19" s="5">
        <f>IF(AQ19="7",BH19,0)</f>
        <v>0</v>
      </c>
      <c r="AE19" s="5">
        <f>IF(AQ19="7",BI19,0)</f>
        <v>0</v>
      </c>
      <c r="AF19" s="5">
        <f>IF(AQ19="2",BH19,0)</f>
        <v>0</v>
      </c>
      <c r="AG19" s="5">
        <f>IF(AQ19="2",BI19,0)</f>
        <v>0</v>
      </c>
      <c r="AH19" s="5">
        <f>IF(AQ19="0",BJ19,0)</f>
        <v>0</v>
      </c>
      <c r="AI19" s="30" t="s">
        <v>35</v>
      </c>
      <c r="AJ19" s="5">
        <f>IF(AN19=0,L19,0)</f>
        <v>0</v>
      </c>
      <c r="AK19" s="5">
        <f>IF(AN19=15,L19,0)</f>
        <v>0</v>
      </c>
      <c r="AL19" s="5">
        <f>IF(AN19=20,L19,0)</f>
        <v>0</v>
      </c>
      <c r="AN19" s="5">
        <v>20</v>
      </c>
      <c r="AO19" s="5">
        <f>I19*1</f>
        <v>0</v>
      </c>
      <c r="AP19" s="5">
        <f>I19*(1-1)</f>
        <v>0</v>
      </c>
      <c r="AQ19" s="3" t="s">
        <v>104</v>
      </c>
      <c r="AV19" s="5">
        <f>AW19+AX19</f>
        <v>0</v>
      </c>
      <c r="AW19" s="5">
        <f>H19*AO19</f>
        <v>0</v>
      </c>
      <c r="AX19" s="5">
        <f>H19*AP19</f>
        <v>0</v>
      </c>
      <c r="AY19" s="3" t="s">
        <v>24</v>
      </c>
      <c r="AZ19" s="3" t="s">
        <v>107</v>
      </c>
      <c r="BA19" s="30" t="s">
        <v>15</v>
      </c>
      <c r="BC19" s="5">
        <f>AW19+AX19</f>
        <v>0</v>
      </c>
      <c r="BD19" s="5">
        <f>I19/(100-BE19)*100</f>
        <v>0</v>
      </c>
      <c r="BE19" s="5">
        <v>0</v>
      </c>
      <c r="BF19" s="5">
        <f>19</f>
        <v>19</v>
      </c>
      <c r="BH19" s="5">
        <f>H19*AO19</f>
        <v>0</v>
      </c>
      <c r="BI19" s="5">
        <f>H19*AP19</f>
        <v>0</v>
      </c>
      <c r="BJ19" s="5">
        <f>H19*I19</f>
        <v>0</v>
      </c>
      <c r="BK19" s="5"/>
      <c r="BL19" s="5"/>
    </row>
    <row r="20" spans="1:64" ht="189" customHeight="1" x14ac:dyDescent="0.3">
      <c r="A20" s="24"/>
      <c r="B20" s="25" t="s">
        <v>10</v>
      </c>
      <c r="C20" s="126" t="s">
        <v>151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8"/>
    </row>
    <row r="21" spans="1:64" ht="15" customHeight="1" x14ac:dyDescent="0.3">
      <c r="A21" s="23" t="s">
        <v>79</v>
      </c>
      <c r="B21" s="39" t="s">
        <v>79</v>
      </c>
      <c r="C21" s="123" t="s">
        <v>8</v>
      </c>
      <c r="D21" s="123"/>
      <c r="E21" s="123"/>
      <c r="F21" s="123"/>
      <c r="G21" s="34" t="s">
        <v>100</v>
      </c>
      <c r="H21" s="34" t="s">
        <v>100</v>
      </c>
      <c r="I21" s="34" t="s">
        <v>100</v>
      </c>
      <c r="J21" s="43">
        <f>SUM(J22:J30)</f>
        <v>0</v>
      </c>
      <c r="K21" s="43">
        <f>SUM(K22:K30)</f>
        <v>0</v>
      </c>
      <c r="L21" s="43">
        <f>SUM(L22:L30)</f>
        <v>0</v>
      </c>
      <c r="M21" s="46" t="s">
        <v>79</v>
      </c>
      <c r="AI21" s="30" t="s">
        <v>35</v>
      </c>
      <c r="AS21" s="43">
        <f>SUM(AJ22:AJ30)</f>
        <v>0</v>
      </c>
      <c r="AT21" s="43">
        <f>SUM(AK22:AK30)</f>
        <v>0</v>
      </c>
      <c r="AU21" s="43">
        <f>SUM(AL22:AL30)</f>
        <v>0</v>
      </c>
    </row>
    <row r="22" spans="1:64" ht="15" customHeight="1" x14ac:dyDescent="0.3">
      <c r="A22" s="52" t="s">
        <v>22</v>
      </c>
      <c r="B22" s="53" t="s">
        <v>83</v>
      </c>
      <c r="C22" s="129" t="s">
        <v>121</v>
      </c>
      <c r="D22" s="129"/>
      <c r="E22" s="129"/>
      <c r="F22" s="129"/>
      <c r="G22" s="53" t="s">
        <v>36</v>
      </c>
      <c r="H22" s="54">
        <v>32</v>
      </c>
      <c r="I22" s="54">
        <v>0</v>
      </c>
      <c r="J22" s="54">
        <f>H22*AO22</f>
        <v>0</v>
      </c>
      <c r="K22" s="54">
        <f>H22*AP22</f>
        <v>0</v>
      </c>
      <c r="L22" s="54">
        <f>H22*I22</f>
        <v>0</v>
      </c>
      <c r="M22" s="55" t="s">
        <v>90</v>
      </c>
      <c r="Z22" s="5">
        <f>IF(AQ22="5",BJ22,0)</f>
        <v>0</v>
      </c>
      <c r="AB22" s="5">
        <f>IF(AQ22="1",BH22,0)</f>
        <v>0</v>
      </c>
      <c r="AC22" s="5">
        <f>IF(AQ22="1",BI22,0)</f>
        <v>0</v>
      </c>
      <c r="AD22" s="5">
        <f>IF(AQ22="7",BH22,0)</f>
        <v>0</v>
      </c>
      <c r="AE22" s="5">
        <f>IF(AQ22="7",BI22,0)</f>
        <v>0</v>
      </c>
      <c r="AF22" s="5">
        <f>IF(AQ22="2",BH22,0)</f>
        <v>0</v>
      </c>
      <c r="AG22" s="5">
        <f>IF(AQ22="2",BI22,0)</f>
        <v>0</v>
      </c>
      <c r="AH22" s="5">
        <f>IF(AQ22="0",BJ22,0)</f>
        <v>0</v>
      </c>
      <c r="AI22" s="30" t="s">
        <v>35</v>
      </c>
      <c r="AJ22" s="5">
        <f>IF(AN22=0,L22,0)</f>
        <v>0</v>
      </c>
      <c r="AK22" s="5">
        <f>IF(AN22=15,L22,0)</f>
        <v>0</v>
      </c>
      <c r="AL22" s="5">
        <f>IF(AN22=20,L22,0)</f>
        <v>0</v>
      </c>
      <c r="AN22" s="5">
        <v>20</v>
      </c>
      <c r="AO22" s="5">
        <f>I22*1</f>
        <v>0</v>
      </c>
      <c r="AP22" s="5">
        <f>I22*(1-1)</f>
        <v>0</v>
      </c>
      <c r="AQ22" s="3" t="s">
        <v>62</v>
      </c>
      <c r="AV22" s="5">
        <f>AW22+AX22</f>
        <v>0</v>
      </c>
      <c r="AW22" s="5">
        <f>H22*AO22</f>
        <v>0</v>
      </c>
      <c r="AX22" s="5">
        <f>H22*AP22</f>
        <v>0</v>
      </c>
      <c r="AY22" s="3" t="s">
        <v>31</v>
      </c>
      <c r="AZ22" s="3" t="s">
        <v>17</v>
      </c>
      <c r="BA22" s="30" t="s">
        <v>15</v>
      </c>
      <c r="BC22" s="5">
        <f>AW22+AX22</f>
        <v>0</v>
      </c>
      <c r="BD22" s="5">
        <f>I22/(100-BE22)*100</f>
        <v>0</v>
      </c>
      <c r="BE22" s="5">
        <v>0</v>
      </c>
      <c r="BF22" s="5">
        <f>22</f>
        <v>22</v>
      </c>
      <c r="BH22" s="5">
        <f>H22*AO22</f>
        <v>0</v>
      </c>
      <c r="BI22" s="5">
        <f>H22*AP22</f>
        <v>0</v>
      </c>
      <c r="BJ22" s="5">
        <f>H22*I22</f>
        <v>0</v>
      </c>
      <c r="BK22" s="5"/>
      <c r="BL22" s="5"/>
    </row>
    <row r="23" spans="1:64" ht="54" customHeight="1" x14ac:dyDescent="0.3">
      <c r="A23" s="24"/>
      <c r="B23" s="25" t="s">
        <v>10</v>
      </c>
      <c r="C23" s="126" t="s">
        <v>145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8"/>
    </row>
    <row r="24" spans="1:64" ht="15" customHeight="1" x14ac:dyDescent="0.3">
      <c r="A24" s="36" t="s">
        <v>105</v>
      </c>
      <c r="B24" s="16" t="s">
        <v>83</v>
      </c>
      <c r="C24" s="67" t="s">
        <v>46</v>
      </c>
      <c r="D24" s="67"/>
      <c r="E24" s="67"/>
      <c r="F24" s="67"/>
      <c r="G24" s="16" t="s">
        <v>30</v>
      </c>
      <c r="H24" s="5">
        <v>37.5</v>
      </c>
      <c r="I24" s="5">
        <v>0</v>
      </c>
      <c r="J24" s="5">
        <f>H24*AO24</f>
        <v>0</v>
      </c>
      <c r="K24" s="5">
        <f>H24*AP24</f>
        <v>0</v>
      </c>
      <c r="L24" s="5">
        <f>H24*I24</f>
        <v>0</v>
      </c>
      <c r="M24" s="41" t="s">
        <v>90</v>
      </c>
      <c r="Z24" s="5">
        <f>IF(AQ24="5",BJ24,0)</f>
        <v>0</v>
      </c>
      <c r="AB24" s="5">
        <f>IF(AQ24="1",BH24,0)</f>
        <v>0</v>
      </c>
      <c r="AC24" s="5">
        <f>IF(AQ24="1",BI24,0)</f>
        <v>0</v>
      </c>
      <c r="AD24" s="5">
        <f>IF(AQ24="7",BH24,0)</f>
        <v>0</v>
      </c>
      <c r="AE24" s="5">
        <f>IF(AQ24="7",BI24,0)</f>
        <v>0</v>
      </c>
      <c r="AF24" s="5">
        <f>IF(AQ24="2",BH24,0)</f>
        <v>0</v>
      </c>
      <c r="AG24" s="5">
        <f>IF(AQ24="2",BI24,0)</f>
        <v>0</v>
      </c>
      <c r="AH24" s="5">
        <f>IF(AQ24="0",BJ24,0)</f>
        <v>0</v>
      </c>
      <c r="AI24" s="30" t="s">
        <v>35</v>
      </c>
      <c r="AJ24" s="5">
        <f>IF(AN24=0,L24,0)</f>
        <v>0</v>
      </c>
      <c r="AK24" s="5">
        <f>IF(AN24=15,L24,0)</f>
        <v>0</v>
      </c>
      <c r="AL24" s="5">
        <f>IF(AN24=20,L24,0)</f>
        <v>0</v>
      </c>
      <c r="AN24" s="5">
        <v>20</v>
      </c>
      <c r="AO24" s="5">
        <f>I24*1</f>
        <v>0</v>
      </c>
      <c r="AP24" s="5">
        <f>I24*(1-1)</f>
        <v>0</v>
      </c>
      <c r="AQ24" s="3" t="s">
        <v>62</v>
      </c>
      <c r="AV24" s="5">
        <f>AW24+AX24</f>
        <v>0</v>
      </c>
      <c r="AW24" s="5">
        <f>H24*AO24</f>
        <v>0</v>
      </c>
      <c r="AX24" s="5">
        <f>H24*AP24</f>
        <v>0</v>
      </c>
      <c r="AY24" s="3" t="s">
        <v>31</v>
      </c>
      <c r="AZ24" s="3" t="s">
        <v>17</v>
      </c>
      <c r="BA24" s="30" t="s">
        <v>15</v>
      </c>
      <c r="BC24" s="5">
        <f>AW24+AX24</f>
        <v>0</v>
      </c>
      <c r="BD24" s="5">
        <f>I24/(100-BE24)*100</f>
        <v>0</v>
      </c>
      <c r="BE24" s="5">
        <v>0</v>
      </c>
      <c r="BF24" s="5">
        <f>24</f>
        <v>24</v>
      </c>
      <c r="BH24" s="5">
        <f>H24*AO24</f>
        <v>0</v>
      </c>
      <c r="BI24" s="5">
        <f>H24*AP24</f>
        <v>0</v>
      </c>
      <c r="BJ24" s="5">
        <f>H24*I24</f>
        <v>0</v>
      </c>
      <c r="BK24" s="5"/>
      <c r="BL24" s="5"/>
    </row>
    <row r="25" spans="1:64" ht="243" customHeight="1" x14ac:dyDescent="0.3">
      <c r="A25" s="24"/>
      <c r="B25" s="25" t="s">
        <v>10</v>
      </c>
      <c r="C25" s="126" t="s">
        <v>150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8"/>
    </row>
    <row r="26" spans="1:64" ht="15" customHeight="1" x14ac:dyDescent="0.3">
      <c r="A26" s="36" t="s">
        <v>86</v>
      </c>
      <c r="B26" s="16" t="s">
        <v>83</v>
      </c>
      <c r="C26" s="67" t="s">
        <v>115</v>
      </c>
      <c r="D26" s="67"/>
      <c r="E26" s="67"/>
      <c r="F26" s="67"/>
      <c r="G26" s="16" t="s">
        <v>36</v>
      </c>
      <c r="H26" s="5">
        <v>28</v>
      </c>
      <c r="I26" s="5">
        <v>0</v>
      </c>
      <c r="J26" s="5">
        <f>H26*AO26</f>
        <v>0</v>
      </c>
      <c r="K26" s="5">
        <f>H26*AP26</f>
        <v>0</v>
      </c>
      <c r="L26" s="5">
        <f>H26*I26</f>
        <v>0</v>
      </c>
      <c r="M26" s="41" t="s">
        <v>90</v>
      </c>
      <c r="Z26" s="5">
        <f>IF(AQ26="5",BJ26,0)</f>
        <v>0</v>
      </c>
      <c r="AB26" s="5">
        <f>IF(AQ26="1",BH26,0)</f>
        <v>0</v>
      </c>
      <c r="AC26" s="5">
        <f>IF(AQ26="1",BI26,0)</f>
        <v>0</v>
      </c>
      <c r="AD26" s="5">
        <f>IF(AQ26="7",BH26,0)</f>
        <v>0</v>
      </c>
      <c r="AE26" s="5">
        <f>IF(AQ26="7",BI26,0)</f>
        <v>0</v>
      </c>
      <c r="AF26" s="5">
        <f>IF(AQ26="2",BH26,0)</f>
        <v>0</v>
      </c>
      <c r="AG26" s="5">
        <f>IF(AQ26="2",BI26,0)</f>
        <v>0</v>
      </c>
      <c r="AH26" s="5">
        <f>IF(AQ26="0",BJ26,0)</f>
        <v>0</v>
      </c>
      <c r="AI26" s="30" t="s">
        <v>35</v>
      </c>
      <c r="AJ26" s="5">
        <f>IF(AN26=0,L26,0)</f>
        <v>0</v>
      </c>
      <c r="AK26" s="5">
        <f>IF(AN26=15,L26,0)</f>
        <v>0</v>
      </c>
      <c r="AL26" s="5">
        <f>IF(AN26=20,L26,0)</f>
        <v>0</v>
      </c>
      <c r="AN26" s="5">
        <v>20</v>
      </c>
      <c r="AO26" s="5">
        <f>I26*1</f>
        <v>0</v>
      </c>
      <c r="AP26" s="5">
        <f>I26*(1-1)</f>
        <v>0</v>
      </c>
      <c r="AQ26" s="3" t="s">
        <v>62</v>
      </c>
      <c r="AV26" s="5">
        <f>AW26+AX26</f>
        <v>0</v>
      </c>
      <c r="AW26" s="5">
        <f>H26*AO26</f>
        <v>0</v>
      </c>
      <c r="AX26" s="5">
        <f>H26*AP26</f>
        <v>0</v>
      </c>
      <c r="AY26" s="3" t="s">
        <v>31</v>
      </c>
      <c r="AZ26" s="3" t="s">
        <v>17</v>
      </c>
      <c r="BA26" s="30" t="s">
        <v>15</v>
      </c>
      <c r="BC26" s="5">
        <f>AW26+AX26</f>
        <v>0</v>
      </c>
      <c r="BD26" s="5">
        <f>I26/(100-BE26)*100</f>
        <v>0</v>
      </c>
      <c r="BE26" s="5">
        <v>0</v>
      </c>
      <c r="BF26" s="5">
        <f>26</f>
        <v>26</v>
      </c>
      <c r="BH26" s="5">
        <f>H26*AO26</f>
        <v>0</v>
      </c>
      <c r="BI26" s="5">
        <f>H26*AP26</f>
        <v>0</v>
      </c>
      <c r="BJ26" s="5">
        <f>H26*I26</f>
        <v>0</v>
      </c>
      <c r="BK26" s="5"/>
      <c r="BL26" s="5"/>
    </row>
    <row r="27" spans="1:64" ht="54" customHeight="1" x14ac:dyDescent="0.3">
      <c r="A27" s="24"/>
      <c r="B27" s="25" t="s">
        <v>10</v>
      </c>
      <c r="C27" s="126" t="s">
        <v>145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8"/>
    </row>
    <row r="28" spans="1:64" ht="15" customHeight="1" x14ac:dyDescent="0.3">
      <c r="A28" s="36" t="s">
        <v>53</v>
      </c>
      <c r="B28" s="16" t="s">
        <v>83</v>
      </c>
      <c r="C28" s="67" t="s">
        <v>112</v>
      </c>
      <c r="D28" s="67"/>
      <c r="E28" s="67"/>
      <c r="F28" s="67"/>
      <c r="G28" s="16" t="s">
        <v>36</v>
      </c>
      <c r="H28" s="5">
        <v>7</v>
      </c>
      <c r="I28" s="5">
        <v>0</v>
      </c>
      <c r="J28" s="5">
        <f>H28*AO28</f>
        <v>0</v>
      </c>
      <c r="K28" s="5">
        <f>H28*AP28</f>
        <v>0</v>
      </c>
      <c r="L28" s="5">
        <f>H28*I28</f>
        <v>0</v>
      </c>
      <c r="M28" s="41" t="s">
        <v>90</v>
      </c>
      <c r="Z28" s="5">
        <f>IF(AQ28="5",BJ28,0)</f>
        <v>0</v>
      </c>
      <c r="AB28" s="5">
        <f>IF(AQ28="1",BH28,0)</f>
        <v>0</v>
      </c>
      <c r="AC28" s="5">
        <f>IF(AQ28="1",BI28,0)</f>
        <v>0</v>
      </c>
      <c r="AD28" s="5">
        <f>IF(AQ28="7",BH28,0)</f>
        <v>0</v>
      </c>
      <c r="AE28" s="5">
        <f>IF(AQ28="7",BI28,0)</f>
        <v>0</v>
      </c>
      <c r="AF28" s="5">
        <f>IF(AQ28="2",BH28,0)</f>
        <v>0</v>
      </c>
      <c r="AG28" s="5">
        <f>IF(AQ28="2",BI28,0)</f>
        <v>0</v>
      </c>
      <c r="AH28" s="5">
        <f>IF(AQ28="0",BJ28,0)</f>
        <v>0</v>
      </c>
      <c r="AI28" s="30" t="s">
        <v>35</v>
      </c>
      <c r="AJ28" s="5">
        <f>IF(AN28=0,L28,0)</f>
        <v>0</v>
      </c>
      <c r="AK28" s="5">
        <f>IF(AN28=15,L28,0)</f>
        <v>0</v>
      </c>
      <c r="AL28" s="5">
        <f>IF(AN28=20,L28,0)</f>
        <v>0</v>
      </c>
      <c r="AN28" s="5">
        <v>20</v>
      </c>
      <c r="AO28" s="5">
        <f>I28*1</f>
        <v>0</v>
      </c>
      <c r="AP28" s="5">
        <f>I28*(1-1)</f>
        <v>0</v>
      </c>
      <c r="AQ28" s="3" t="s">
        <v>62</v>
      </c>
      <c r="AV28" s="5">
        <f>AW28+AX28</f>
        <v>0</v>
      </c>
      <c r="AW28" s="5">
        <f>H28*AO28</f>
        <v>0</v>
      </c>
      <c r="AX28" s="5">
        <f>H28*AP28</f>
        <v>0</v>
      </c>
      <c r="AY28" s="3" t="s">
        <v>31</v>
      </c>
      <c r="AZ28" s="3" t="s">
        <v>17</v>
      </c>
      <c r="BA28" s="30" t="s">
        <v>15</v>
      </c>
      <c r="BC28" s="5">
        <f>AW28+AX28</f>
        <v>0</v>
      </c>
      <c r="BD28" s="5">
        <f>I28/(100-BE28)*100</f>
        <v>0</v>
      </c>
      <c r="BE28" s="5">
        <v>0</v>
      </c>
      <c r="BF28" s="5">
        <f>28</f>
        <v>28</v>
      </c>
      <c r="BH28" s="5">
        <f>H28*AO28</f>
        <v>0</v>
      </c>
      <c r="BI28" s="5">
        <f>H28*AP28</f>
        <v>0</v>
      </c>
      <c r="BJ28" s="5">
        <f>H28*I28</f>
        <v>0</v>
      </c>
      <c r="BK28" s="5"/>
      <c r="BL28" s="5"/>
    </row>
    <row r="29" spans="1:64" ht="54" customHeight="1" x14ac:dyDescent="0.3">
      <c r="A29" s="24"/>
      <c r="B29" s="25" t="s">
        <v>10</v>
      </c>
      <c r="C29" s="126" t="s">
        <v>145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8"/>
    </row>
    <row r="30" spans="1:64" ht="15" customHeight="1" x14ac:dyDescent="0.3">
      <c r="A30" s="52" t="s">
        <v>68</v>
      </c>
      <c r="B30" s="53" t="s">
        <v>83</v>
      </c>
      <c r="C30" s="129" t="s">
        <v>5</v>
      </c>
      <c r="D30" s="129"/>
      <c r="E30" s="129"/>
      <c r="F30" s="129"/>
      <c r="G30" s="53" t="s">
        <v>36</v>
      </c>
      <c r="H30" s="54">
        <v>3</v>
      </c>
      <c r="I30" s="54">
        <v>0</v>
      </c>
      <c r="J30" s="54">
        <f>H30*AO30</f>
        <v>0</v>
      </c>
      <c r="K30" s="54">
        <f>H30*AP30</f>
        <v>0</v>
      </c>
      <c r="L30" s="54">
        <f>H30*I30</f>
        <v>0</v>
      </c>
      <c r="M30" s="55" t="s">
        <v>90</v>
      </c>
      <c r="Z30" s="5">
        <f>IF(AQ30="5",BJ30,0)</f>
        <v>0</v>
      </c>
      <c r="AB30" s="5">
        <f>IF(AQ30="1",BH30,0)</f>
        <v>0</v>
      </c>
      <c r="AC30" s="5">
        <f>IF(AQ30="1",BI30,0)</f>
        <v>0</v>
      </c>
      <c r="AD30" s="5">
        <f>IF(AQ30="7",BH30,0)</f>
        <v>0</v>
      </c>
      <c r="AE30" s="5">
        <f>IF(AQ30="7",BI30,0)</f>
        <v>0</v>
      </c>
      <c r="AF30" s="5">
        <f>IF(AQ30="2",BH30,0)</f>
        <v>0</v>
      </c>
      <c r="AG30" s="5">
        <f>IF(AQ30="2",BI30,0)</f>
        <v>0</v>
      </c>
      <c r="AH30" s="5">
        <f>IF(AQ30="0",BJ30,0)</f>
        <v>0</v>
      </c>
      <c r="AI30" s="30" t="s">
        <v>35</v>
      </c>
      <c r="AJ30" s="5">
        <f>IF(AN30=0,L30,0)</f>
        <v>0</v>
      </c>
      <c r="AK30" s="5">
        <f>IF(AN30=15,L30,0)</f>
        <v>0</v>
      </c>
      <c r="AL30" s="5">
        <f>IF(AN30=20,L30,0)</f>
        <v>0</v>
      </c>
      <c r="AN30" s="5">
        <v>20</v>
      </c>
      <c r="AO30" s="5">
        <f>I30*1</f>
        <v>0</v>
      </c>
      <c r="AP30" s="5">
        <f>I30*(1-1)</f>
        <v>0</v>
      </c>
      <c r="AQ30" s="3" t="s">
        <v>62</v>
      </c>
      <c r="AV30" s="5">
        <f>AW30+AX30</f>
        <v>0</v>
      </c>
      <c r="AW30" s="5">
        <f>H30*AO30</f>
        <v>0</v>
      </c>
      <c r="AX30" s="5">
        <f>H30*AP30</f>
        <v>0</v>
      </c>
      <c r="AY30" s="3" t="s">
        <v>31</v>
      </c>
      <c r="AZ30" s="3" t="s">
        <v>17</v>
      </c>
      <c r="BA30" s="30" t="s">
        <v>15</v>
      </c>
      <c r="BC30" s="5">
        <f>AW30+AX30</f>
        <v>0</v>
      </c>
      <c r="BD30" s="5">
        <f>I30/(100-BE30)*100</f>
        <v>0</v>
      </c>
      <c r="BE30" s="5">
        <v>0</v>
      </c>
      <c r="BF30" s="5">
        <f>30</f>
        <v>30</v>
      </c>
      <c r="BH30" s="5">
        <f>H30*AO30</f>
        <v>0</v>
      </c>
      <c r="BI30" s="5">
        <f>H30*AP30</f>
        <v>0</v>
      </c>
      <c r="BJ30" s="5">
        <f>H30*I30</f>
        <v>0</v>
      </c>
      <c r="BK30" s="5"/>
      <c r="BL30" s="5"/>
    </row>
    <row r="31" spans="1:64" ht="27" customHeight="1" x14ac:dyDescent="0.3">
      <c r="A31" s="8"/>
      <c r="B31" s="35" t="s">
        <v>10</v>
      </c>
      <c r="C31" s="130" t="s">
        <v>4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2"/>
    </row>
    <row r="32" spans="1:64" ht="15" customHeight="1" x14ac:dyDescent="0.3">
      <c r="J32" s="76" t="s">
        <v>87</v>
      </c>
      <c r="K32" s="76"/>
      <c r="L32" s="29">
        <f>L13+L21</f>
        <v>0</v>
      </c>
    </row>
    <row r="33" spans="1:13" ht="15" customHeight="1" x14ac:dyDescent="0.3">
      <c r="A33" s="60" t="s">
        <v>143</v>
      </c>
      <c r="B33" s="61"/>
      <c r="C33" s="61"/>
      <c r="D33" s="61"/>
    </row>
    <row r="34" spans="1:13" ht="12.75" customHeight="1" x14ac:dyDescent="0.3">
      <c r="A34" s="72" t="s">
        <v>79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</sheetData>
  <mergeCells count="50">
    <mergeCell ref="C30:F30"/>
    <mergeCell ref="C31:M31"/>
    <mergeCell ref="J32:K32"/>
    <mergeCell ref="A34:M34"/>
    <mergeCell ref="C25:M25"/>
    <mergeCell ref="C26:F26"/>
    <mergeCell ref="C27:M27"/>
    <mergeCell ref="C28:F28"/>
    <mergeCell ref="C29:M29"/>
    <mergeCell ref="C20:M20"/>
    <mergeCell ref="C21:F21"/>
    <mergeCell ref="C22:F22"/>
    <mergeCell ref="C23:M23"/>
    <mergeCell ref="C24:F24"/>
    <mergeCell ref="C15:M15"/>
    <mergeCell ref="C16:F16"/>
    <mergeCell ref="C17:F17"/>
    <mergeCell ref="C18:F18"/>
    <mergeCell ref="C19:F19"/>
    <mergeCell ref="C11:F11"/>
    <mergeCell ref="J10:L10"/>
    <mergeCell ref="C12:F12"/>
    <mergeCell ref="C13:F13"/>
    <mergeCell ref="C14:F14"/>
    <mergeCell ref="C10:F10"/>
    <mergeCell ref="I4:J5"/>
    <mergeCell ref="I6:J7"/>
    <mergeCell ref="I8:J9"/>
    <mergeCell ref="C2:D3"/>
    <mergeCell ref="G8:H9"/>
    <mergeCell ref="C8:D9"/>
    <mergeCell ref="G2:H3"/>
    <mergeCell ref="G4:H5"/>
    <mergeCell ref="G6:H7"/>
    <mergeCell ref="K2:M3"/>
    <mergeCell ref="K4:M5"/>
    <mergeCell ref="K6:M7"/>
    <mergeCell ref="K8:M9"/>
    <mergeCell ref="A1:M1"/>
    <mergeCell ref="A2:B3"/>
    <mergeCell ref="A4:B5"/>
    <mergeCell ref="A6:B7"/>
    <mergeCell ref="A8:B9"/>
    <mergeCell ref="E2:F3"/>
    <mergeCell ref="E4:F5"/>
    <mergeCell ref="E6:F7"/>
    <mergeCell ref="E8:F9"/>
    <mergeCell ref="I2:J3"/>
    <mergeCell ref="C4:D5"/>
    <mergeCell ref="C6:D7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7"/>
  <sheetViews>
    <sheetView showOutlineSymbols="0" topLeftCell="A5" workbookViewId="0">
      <selection activeCell="G14" sqref="G14:I16"/>
    </sheetView>
  </sheetViews>
  <sheetFormatPr defaultColWidth="17" defaultRowHeight="15" customHeight="1" x14ac:dyDescent="0.3"/>
  <cols>
    <col min="1" max="1" width="10.140625" customWidth="1"/>
    <col min="2" max="2" width="14.42578125" customWidth="1"/>
    <col min="3" max="3" width="30.42578125" customWidth="1"/>
    <col min="4" max="4" width="11.140625" customWidth="1"/>
    <col min="5" max="5" width="15.5703125" customWidth="1"/>
    <col min="6" max="6" width="30.42578125" customWidth="1"/>
    <col min="7" max="7" width="10.140625" customWidth="1"/>
    <col min="8" max="8" width="14.42578125" customWidth="1"/>
    <col min="9" max="9" width="30.42578125" customWidth="1"/>
  </cols>
  <sheetData>
    <row r="1" spans="1:9" ht="54.75" customHeight="1" x14ac:dyDescent="0.3">
      <c r="A1" s="62" t="s">
        <v>34</v>
      </c>
      <c r="B1" s="63"/>
      <c r="C1" s="63"/>
      <c r="D1" s="63"/>
      <c r="E1" s="63"/>
      <c r="F1" s="63"/>
      <c r="G1" s="63"/>
      <c r="H1" s="63"/>
      <c r="I1" s="63"/>
    </row>
    <row r="2" spans="1:9" ht="15" customHeight="1" x14ac:dyDescent="0.3">
      <c r="A2" s="64" t="s">
        <v>7</v>
      </c>
      <c r="B2" s="65"/>
      <c r="C2" s="74" t="str">
        <f>E2_Mobiliar_Vykaz!C2</f>
        <v>Návrh obnovy Starého parku v Nitre, Etapa 2</v>
      </c>
      <c r="D2" s="75"/>
      <c r="E2" s="80" t="s">
        <v>89</v>
      </c>
      <c r="F2" s="80" t="str">
        <f>E2_Mobiliar_Vykaz!K2</f>
        <v>Mesto Nitra</v>
      </c>
      <c r="G2" s="65"/>
      <c r="H2" s="80" t="s">
        <v>72</v>
      </c>
      <c r="I2" s="69" t="s">
        <v>122</v>
      </c>
    </row>
    <row r="3" spans="1:9" ht="15" customHeight="1" x14ac:dyDescent="0.3">
      <c r="A3" s="66"/>
      <c r="B3" s="67"/>
      <c r="C3" s="76"/>
      <c r="D3" s="76"/>
      <c r="E3" s="67"/>
      <c r="F3" s="67"/>
      <c r="G3" s="67"/>
      <c r="H3" s="67"/>
      <c r="I3" s="70"/>
    </row>
    <row r="4" spans="1:9" ht="15" customHeight="1" x14ac:dyDescent="0.3">
      <c r="A4" s="68" t="s">
        <v>65</v>
      </c>
      <c r="B4" s="67"/>
      <c r="C4" s="72" t="str">
        <f>E2_Mobiliar_Vykaz!C4</f>
        <v>Mobiliář - úprava 2023</v>
      </c>
      <c r="D4" s="67"/>
      <c r="E4" s="72" t="s">
        <v>78</v>
      </c>
      <c r="F4" s="72" t="str">
        <f>E2_Mobiliar_Vykaz!K4</f>
        <v>Ateliér Krejčiříkovi, s.r.o.</v>
      </c>
      <c r="G4" s="67"/>
      <c r="H4" s="72" t="s">
        <v>72</v>
      </c>
      <c r="I4" s="70" t="s">
        <v>119</v>
      </c>
    </row>
    <row r="5" spans="1:9" ht="15" customHeight="1" x14ac:dyDescent="0.3">
      <c r="A5" s="66"/>
      <c r="B5" s="67"/>
      <c r="C5" s="67"/>
      <c r="D5" s="67"/>
      <c r="E5" s="67"/>
      <c r="F5" s="67"/>
      <c r="G5" s="67"/>
      <c r="H5" s="67"/>
      <c r="I5" s="70"/>
    </row>
    <row r="6" spans="1:9" ht="15" customHeight="1" x14ac:dyDescent="0.3">
      <c r="A6" s="68" t="s">
        <v>11</v>
      </c>
      <c r="B6" s="67"/>
      <c r="C6" s="72" t="str">
        <f>E2_Mobiliar_Vykaz!C6</f>
        <v>Mesto Nitra</v>
      </c>
      <c r="D6" s="67"/>
      <c r="E6" s="72" t="s">
        <v>94</v>
      </c>
      <c r="F6" s="72" t="str">
        <f>E2_Mobiliar_Vykaz!K6</f>
        <v> </v>
      </c>
      <c r="G6" s="67"/>
      <c r="H6" s="72" t="s">
        <v>72</v>
      </c>
      <c r="I6" s="70" t="s">
        <v>79</v>
      </c>
    </row>
    <row r="7" spans="1:9" ht="15" customHeight="1" x14ac:dyDescent="0.3">
      <c r="A7" s="66"/>
      <c r="B7" s="67"/>
      <c r="C7" s="67"/>
      <c r="D7" s="67"/>
      <c r="E7" s="67"/>
      <c r="F7" s="67"/>
      <c r="G7" s="67"/>
      <c r="H7" s="67"/>
      <c r="I7" s="70"/>
    </row>
    <row r="8" spans="1:9" ht="15" customHeight="1" x14ac:dyDescent="0.3">
      <c r="A8" s="68" t="s">
        <v>95</v>
      </c>
      <c r="B8" s="67"/>
      <c r="C8" s="72" t="str">
        <f>E2_Mobiliar_Vykaz!G4</f>
        <v xml:space="preserve"> </v>
      </c>
      <c r="D8" s="67"/>
      <c r="E8" s="72" t="s">
        <v>45</v>
      </c>
      <c r="F8" s="72" t="str">
        <f>E2_Mobiliar_Vykaz!G6</f>
        <v xml:space="preserve"> </v>
      </c>
      <c r="G8" s="67"/>
      <c r="H8" s="67" t="s">
        <v>108</v>
      </c>
      <c r="I8" s="71">
        <v>9</v>
      </c>
    </row>
    <row r="9" spans="1:9" ht="15" customHeight="1" x14ac:dyDescent="0.3">
      <c r="A9" s="66"/>
      <c r="B9" s="67"/>
      <c r="C9" s="67"/>
      <c r="D9" s="67"/>
      <c r="E9" s="67"/>
      <c r="F9" s="67"/>
      <c r="G9" s="67"/>
      <c r="H9" s="67"/>
      <c r="I9" s="70"/>
    </row>
    <row r="10" spans="1:9" ht="15" customHeight="1" x14ac:dyDescent="0.3">
      <c r="A10" s="68" t="s">
        <v>59</v>
      </c>
      <c r="B10" s="67"/>
      <c r="C10" s="72" t="str">
        <f>E2_Mobiliar_Vykaz!C8</f>
        <v xml:space="preserve"> </v>
      </c>
      <c r="D10" s="67"/>
      <c r="E10" s="72" t="s">
        <v>73</v>
      </c>
      <c r="F10" s="72" t="str">
        <f>E2_Mobiliar_Vykaz!K8</f>
        <v>Ing. Daniela Plandorová</v>
      </c>
      <c r="G10" s="67"/>
      <c r="H10" s="67" t="s">
        <v>102</v>
      </c>
      <c r="I10" s="77" t="str">
        <f>E2_Mobiliar_Vykaz!G8</f>
        <v>01.02.2023</v>
      </c>
    </row>
    <row r="11" spans="1:9" ht="15" customHeight="1" x14ac:dyDescent="0.3">
      <c r="A11" s="81"/>
      <c r="B11" s="73"/>
      <c r="C11" s="73"/>
      <c r="D11" s="73"/>
      <c r="E11" s="73"/>
      <c r="F11" s="73"/>
      <c r="G11" s="73"/>
      <c r="H11" s="73"/>
      <c r="I11" s="78"/>
    </row>
    <row r="12" spans="1:9" ht="22.5" customHeight="1" x14ac:dyDescent="0.3">
      <c r="A12" s="79" t="s">
        <v>114</v>
      </c>
      <c r="B12" s="79"/>
      <c r="C12" s="79"/>
      <c r="D12" s="79"/>
      <c r="E12" s="79"/>
      <c r="F12" s="79"/>
      <c r="G12" s="79"/>
      <c r="H12" s="79"/>
      <c r="I12" s="79"/>
    </row>
    <row r="13" spans="1:9" ht="26.25" customHeight="1" x14ac:dyDescent="0.3">
      <c r="A13" s="26" t="s">
        <v>96</v>
      </c>
      <c r="B13" s="82" t="s">
        <v>18</v>
      </c>
      <c r="C13" s="83"/>
      <c r="D13" s="27" t="s">
        <v>25</v>
      </c>
      <c r="E13" s="82" t="s">
        <v>49</v>
      </c>
      <c r="F13" s="83"/>
      <c r="G13" s="27" t="s">
        <v>71</v>
      </c>
      <c r="H13" s="82" t="s">
        <v>26</v>
      </c>
      <c r="I13" s="83"/>
    </row>
    <row r="14" spans="1:9" ht="15" customHeight="1" x14ac:dyDescent="0.3">
      <c r="A14" s="17" t="s">
        <v>52</v>
      </c>
      <c r="B14" s="15" t="s">
        <v>37</v>
      </c>
      <c r="C14" s="10">
        <f>SUM(E2_Mobiliar_Vykaz!AB12:AB30)</f>
        <v>0</v>
      </c>
      <c r="D14" s="99"/>
      <c r="E14" s="100"/>
      <c r="F14" s="10"/>
      <c r="G14" s="91" t="s">
        <v>142</v>
      </c>
      <c r="H14" s="92"/>
      <c r="I14" s="88">
        <f>(C22/100)*5.3</f>
        <v>0</v>
      </c>
    </row>
    <row r="15" spans="1:9" ht="15" customHeight="1" x14ac:dyDescent="0.3">
      <c r="A15" s="4" t="s">
        <v>79</v>
      </c>
      <c r="B15" s="15" t="s">
        <v>27</v>
      </c>
      <c r="C15" s="10">
        <f>SUM(E2_Mobiliar_Vykaz!AC12:AC30)</f>
        <v>0</v>
      </c>
      <c r="D15" s="99"/>
      <c r="E15" s="100"/>
      <c r="F15" s="10"/>
      <c r="G15" s="93"/>
      <c r="H15" s="94"/>
      <c r="I15" s="89"/>
    </row>
    <row r="16" spans="1:9" ht="15" customHeight="1" x14ac:dyDescent="0.3">
      <c r="A16" s="17" t="s">
        <v>12</v>
      </c>
      <c r="B16" s="15" t="s">
        <v>37</v>
      </c>
      <c r="C16" s="10">
        <f>SUM(E2_Mobiliar_Vykaz!AD12:AD30)</f>
        <v>0</v>
      </c>
      <c r="D16" s="99"/>
      <c r="E16" s="100"/>
      <c r="F16" s="10"/>
      <c r="G16" s="95"/>
      <c r="H16" s="96"/>
      <c r="I16" s="90"/>
    </row>
    <row r="17" spans="1:9" ht="15" customHeight="1" x14ac:dyDescent="0.3">
      <c r="A17" s="4" t="s">
        <v>79</v>
      </c>
      <c r="B17" s="15" t="s">
        <v>27</v>
      </c>
      <c r="C17" s="10">
        <f>SUM(E2_Mobiliar_Vykaz!AE12:AE30)</f>
        <v>0</v>
      </c>
      <c r="D17" s="99"/>
      <c r="E17" s="100"/>
      <c r="F17" s="47"/>
      <c r="G17" s="99"/>
      <c r="H17" s="100"/>
      <c r="I17" s="47"/>
    </row>
    <row r="18" spans="1:9" ht="15" customHeight="1" x14ac:dyDescent="0.3">
      <c r="A18" s="17" t="s">
        <v>43</v>
      </c>
      <c r="B18" s="15" t="s">
        <v>37</v>
      </c>
      <c r="C18" s="10">
        <f>SUM(E2_Mobiliar_Vykaz!AF12:AF30)</f>
        <v>0</v>
      </c>
      <c r="D18" s="99"/>
      <c r="E18" s="100"/>
      <c r="F18" s="47"/>
      <c r="G18" s="99"/>
      <c r="H18" s="100"/>
      <c r="I18" s="47"/>
    </row>
    <row r="19" spans="1:9" ht="15" customHeight="1" x14ac:dyDescent="0.3">
      <c r="A19" s="4" t="s">
        <v>79</v>
      </c>
      <c r="B19" s="15" t="s">
        <v>27</v>
      </c>
      <c r="C19" s="10">
        <f>SUM(E2_Mobiliar_Vykaz!AG12:AG30)</f>
        <v>0</v>
      </c>
      <c r="D19" s="99"/>
      <c r="E19" s="100"/>
      <c r="F19" s="47"/>
      <c r="G19" s="99"/>
      <c r="H19" s="100"/>
      <c r="I19" s="47"/>
    </row>
    <row r="20" spans="1:9" ht="15" customHeight="1" x14ac:dyDescent="0.3">
      <c r="A20" s="84" t="s">
        <v>8</v>
      </c>
      <c r="B20" s="85"/>
      <c r="C20" s="10">
        <f>SUM(E2_Mobiliar_Vykaz!AH12:AH30)</f>
        <v>0</v>
      </c>
      <c r="D20" s="99"/>
      <c r="E20" s="100"/>
      <c r="F20" s="47"/>
      <c r="G20" s="99"/>
      <c r="H20" s="100"/>
      <c r="I20" s="47"/>
    </row>
    <row r="21" spans="1:9" ht="15" customHeight="1" x14ac:dyDescent="0.3">
      <c r="A21" s="86" t="s">
        <v>103</v>
      </c>
      <c r="B21" s="87"/>
      <c r="C21" s="12">
        <f>SUM(E2_Mobiliar_Vykaz!Z12:Z30)</f>
        <v>0</v>
      </c>
      <c r="D21" s="101"/>
      <c r="E21" s="102"/>
      <c r="F21" s="20"/>
      <c r="G21" s="101"/>
      <c r="H21" s="102"/>
      <c r="I21" s="20"/>
    </row>
    <row r="22" spans="1:9" ht="16.5" customHeight="1" x14ac:dyDescent="0.3">
      <c r="A22" s="97" t="s">
        <v>29</v>
      </c>
      <c r="B22" s="98"/>
      <c r="C22" s="40">
        <f>SUM(C14:C21)</f>
        <v>0</v>
      </c>
      <c r="D22" s="103"/>
      <c r="E22" s="98"/>
      <c r="F22" s="40"/>
      <c r="G22" s="103"/>
      <c r="H22" s="98"/>
      <c r="I22" s="40"/>
    </row>
    <row r="23" spans="1:9" ht="15" customHeight="1" thickBot="1" x14ac:dyDescent="0.35">
      <c r="D23" s="84"/>
      <c r="E23" s="85"/>
      <c r="F23" s="45"/>
      <c r="G23" s="104"/>
      <c r="H23" s="85"/>
      <c r="I23" s="10"/>
    </row>
    <row r="24" spans="1:9" ht="15" customHeight="1" x14ac:dyDescent="0.3">
      <c r="G24" s="84"/>
      <c r="H24" s="85"/>
    </row>
    <row r="25" spans="1:9" ht="15" customHeight="1" x14ac:dyDescent="0.3">
      <c r="G25" s="84"/>
      <c r="H25" s="85"/>
      <c r="I25" s="40"/>
    </row>
    <row r="27" spans="1:9" ht="15" customHeight="1" x14ac:dyDescent="0.3">
      <c r="A27" s="105" t="s">
        <v>56</v>
      </c>
      <c r="B27" s="106"/>
      <c r="C27" s="2">
        <f>SUM(E2_Mobiliar_Vykaz!AJ12:AJ30)</f>
        <v>0</v>
      </c>
    </row>
    <row r="28" spans="1:9" ht="15" customHeight="1" x14ac:dyDescent="0.3">
      <c r="A28" s="107" t="s">
        <v>3</v>
      </c>
      <c r="B28" s="108"/>
      <c r="C28" s="6">
        <f>SUM(E2_Mobiliar_Vykaz!AK12:AK30)</f>
        <v>0</v>
      </c>
      <c r="D28" s="106" t="s">
        <v>33</v>
      </c>
      <c r="E28" s="106"/>
      <c r="F28" s="2">
        <f>ROUND(C28*(15/100),2)</f>
        <v>0</v>
      </c>
      <c r="G28" s="106" t="s">
        <v>20</v>
      </c>
      <c r="H28" s="106"/>
      <c r="I28" s="2">
        <f>SUM(C27:C29)</f>
        <v>0</v>
      </c>
    </row>
    <row r="29" spans="1:9" ht="15" customHeight="1" x14ac:dyDescent="0.3">
      <c r="A29" s="107" t="s">
        <v>98</v>
      </c>
      <c r="B29" s="108"/>
      <c r="C29" s="6">
        <f>SUM(E2_Mobiliar_Vykaz!AL12:AL30)+(F22+I22+F23+I23+I24+I25)</f>
        <v>0</v>
      </c>
      <c r="D29" s="108" t="s">
        <v>76</v>
      </c>
      <c r="E29" s="108"/>
      <c r="F29" s="6">
        <f>ROUND(C29*(20/100),2)</f>
        <v>0</v>
      </c>
      <c r="G29" s="108" t="s">
        <v>55</v>
      </c>
      <c r="H29" s="108"/>
      <c r="I29" s="6">
        <f>SUM(F28:F29)+I28</f>
        <v>0</v>
      </c>
    </row>
    <row r="31" spans="1:9" ht="15" customHeight="1" x14ac:dyDescent="0.3">
      <c r="A31" s="109" t="s">
        <v>2</v>
      </c>
      <c r="B31" s="110"/>
      <c r="C31" s="111"/>
      <c r="D31" s="110" t="s">
        <v>101</v>
      </c>
      <c r="E31" s="110"/>
      <c r="F31" s="111"/>
      <c r="G31" s="110" t="s">
        <v>75</v>
      </c>
      <c r="H31" s="110"/>
      <c r="I31" s="111"/>
    </row>
    <row r="32" spans="1:9" ht="15" customHeight="1" x14ac:dyDescent="0.3">
      <c r="A32" s="112" t="s">
        <v>79</v>
      </c>
      <c r="B32" s="101"/>
      <c r="C32" s="113"/>
      <c r="D32" s="101" t="s">
        <v>79</v>
      </c>
      <c r="E32" s="101"/>
      <c r="F32" s="113"/>
      <c r="G32" s="101" t="s">
        <v>79</v>
      </c>
      <c r="H32" s="101"/>
      <c r="I32" s="113"/>
    </row>
    <row r="33" spans="1:9" ht="15" customHeight="1" x14ac:dyDescent="0.3">
      <c r="A33" s="112" t="s">
        <v>79</v>
      </c>
      <c r="B33" s="101"/>
      <c r="C33" s="113"/>
      <c r="D33" s="101" t="s">
        <v>79</v>
      </c>
      <c r="E33" s="101"/>
      <c r="F33" s="113"/>
      <c r="G33" s="101" t="s">
        <v>79</v>
      </c>
      <c r="H33" s="101"/>
      <c r="I33" s="113"/>
    </row>
    <row r="34" spans="1:9" ht="15" customHeight="1" x14ac:dyDescent="0.3">
      <c r="A34" s="112" t="s">
        <v>79</v>
      </c>
      <c r="B34" s="101"/>
      <c r="C34" s="113"/>
      <c r="D34" s="101" t="s">
        <v>79</v>
      </c>
      <c r="E34" s="101"/>
      <c r="F34" s="113"/>
      <c r="G34" s="101" t="s">
        <v>79</v>
      </c>
      <c r="H34" s="101"/>
      <c r="I34" s="113"/>
    </row>
    <row r="35" spans="1:9" ht="15" customHeight="1" thickBot="1" x14ac:dyDescent="0.35">
      <c r="A35" s="116" t="s">
        <v>28</v>
      </c>
      <c r="B35" s="114"/>
      <c r="C35" s="115"/>
      <c r="D35" s="114" t="s">
        <v>28</v>
      </c>
      <c r="E35" s="114"/>
      <c r="F35" s="115"/>
      <c r="G35" s="114" t="s">
        <v>28</v>
      </c>
      <c r="H35" s="114"/>
      <c r="I35" s="115"/>
    </row>
    <row r="36" spans="1:9" ht="15" customHeight="1" x14ac:dyDescent="0.3">
      <c r="A36" s="13" t="s">
        <v>10</v>
      </c>
    </row>
    <row r="37" spans="1:9" ht="12.75" customHeight="1" x14ac:dyDescent="0.3">
      <c r="A37" s="72" t="s">
        <v>79</v>
      </c>
      <c r="B37" s="67"/>
      <c r="C37" s="67"/>
      <c r="D37" s="67"/>
      <c r="E37" s="67"/>
      <c r="F37" s="67"/>
      <c r="G37" s="67"/>
      <c r="H37" s="67"/>
      <c r="I37" s="67"/>
    </row>
  </sheetData>
  <mergeCells count="82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6"/>
    <mergeCell ref="I14:I16"/>
    <mergeCell ref="D15:E15"/>
    <mergeCell ref="D16:E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V33"/>
  <sheetViews>
    <sheetView showOutlineSymbols="0" topLeftCell="C1" zoomScale="90" zoomScaleNormal="90" workbookViewId="0">
      <pane ySplit="11" topLeftCell="A12" activePane="bottomLeft" state="frozenSplit"/>
      <selection activeCell="L18" sqref="L18"/>
      <selection pane="bottomLeft" activeCell="N20" sqref="N20"/>
    </sheetView>
  </sheetViews>
  <sheetFormatPr defaultColWidth="17" defaultRowHeight="15" customHeight="1" x14ac:dyDescent="0.3"/>
  <cols>
    <col min="1" max="1" width="4.42578125" customWidth="1"/>
    <col min="2" max="2" width="20" customWidth="1"/>
    <col min="3" max="3" width="1.85546875" customWidth="1"/>
    <col min="4" max="4" width="101.140625" customWidth="1"/>
    <col min="5" max="6" width="13.5703125" customWidth="1"/>
    <col min="7" max="7" width="5" customWidth="1"/>
    <col min="8" max="8" width="14.42578125" customWidth="1"/>
    <col min="9" max="9" width="13.42578125" customWidth="1"/>
    <col min="10" max="12" width="17.5703125" customWidth="1"/>
    <col min="13" max="13" width="15.5703125" customWidth="1"/>
    <col min="25" max="74" width="17" hidden="1" customWidth="1"/>
  </cols>
  <sheetData>
    <row r="1" spans="1:64" ht="54.75" customHeigh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64" ht="15" customHeight="1" x14ac:dyDescent="0.3">
      <c r="A2" s="64" t="s">
        <v>7</v>
      </c>
      <c r="B2" s="65"/>
      <c r="C2" s="74" t="s">
        <v>123</v>
      </c>
      <c r="D2" s="75"/>
      <c r="E2" s="65" t="s">
        <v>1</v>
      </c>
      <c r="F2" s="65"/>
      <c r="G2" s="65" t="s">
        <v>100</v>
      </c>
      <c r="H2" s="65"/>
      <c r="I2" s="80" t="s">
        <v>89</v>
      </c>
      <c r="J2" s="65"/>
      <c r="K2" s="80" t="s">
        <v>117</v>
      </c>
      <c r="L2" s="65"/>
      <c r="M2" s="69"/>
    </row>
    <row r="3" spans="1:64" ht="15" customHeight="1" x14ac:dyDescent="0.3">
      <c r="A3" s="66"/>
      <c r="B3" s="67"/>
      <c r="C3" s="76"/>
      <c r="D3" s="76"/>
      <c r="E3" s="67"/>
      <c r="F3" s="67"/>
      <c r="G3" s="67"/>
      <c r="H3" s="67"/>
      <c r="I3" s="67"/>
      <c r="J3" s="67"/>
      <c r="K3" s="67"/>
      <c r="L3" s="67"/>
      <c r="M3" s="70"/>
    </row>
    <row r="4" spans="1:64" ht="15" customHeight="1" x14ac:dyDescent="0.3">
      <c r="A4" s="68" t="s">
        <v>65</v>
      </c>
      <c r="B4" s="67"/>
      <c r="C4" s="72" t="s">
        <v>92</v>
      </c>
      <c r="D4" s="67"/>
      <c r="E4" s="67" t="s">
        <v>95</v>
      </c>
      <c r="F4" s="67"/>
      <c r="G4" s="67" t="s">
        <v>100</v>
      </c>
      <c r="H4" s="67"/>
      <c r="I4" s="72" t="s">
        <v>78</v>
      </c>
      <c r="J4" s="67"/>
      <c r="K4" s="72" t="s">
        <v>74</v>
      </c>
      <c r="L4" s="67"/>
      <c r="M4" s="70"/>
    </row>
    <row r="5" spans="1:64" ht="15" customHeight="1" x14ac:dyDescent="0.3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70"/>
    </row>
    <row r="6" spans="1:64" ht="15" customHeight="1" x14ac:dyDescent="0.3">
      <c r="A6" s="68" t="s">
        <v>11</v>
      </c>
      <c r="B6" s="67"/>
      <c r="C6" s="72" t="s">
        <v>117</v>
      </c>
      <c r="D6" s="67"/>
      <c r="E6" s="67" t="s">
        <v>45</v>
      </c>
      <c r="F6" s="67"/>
      <c r="G6" s="67" t="s">
        <v>100</v>
      </c>
      <c r="H6" s="67"/>
      <c r="I6" s="72" t="s">
        <v>94</v>
      </c>
      <c r="J6" s="67"/>
      <c r="K6" s="67" t="s">
        <v>58</v>
      </c>
      <c r="L6" s="67"/>
      <c r="M6" s="70"/>
    </row>
    <row r="7" spans="1:64" ht="15" customHeight="1" x14ac:dyDescent="0.3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70"/>
    </row>
    <row r="8" spans="1:64" ht="15" customHeight="1" x14ac:dyDescent="0.3">
      <c r="A8" s="68" t="s">
        <v>59</v>
      </c>
      <c r="B8" s="67"/>
      <c r="C8" s="72" t="s">
        <v>100</v>
      </c>
      <c r="D8" s="67"/>
      <c r="E8" s="67" t="s">
        <v>66</v>
      </c>
      <c r="F8" s="67"/>
      <c r="G8" s="67" t="s">
        <v>120</v>
      </c>
      <c r="H8" s="67"/>
      <c r="I8" s="72" t="s">
        <v>73</v>
      </c>
      <c r="J8" s="67"/>
      <c r="K8" s="72" t="s">
        <v>109</v>
      </c>
      <c r="L8" s="67"/>
      <c r="M8" s="70"/>
    </row>
    <row r="9" spans="1:64" ht="15" customHeight="1" thickBot="1" x14ac:dyDescent="0.3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70"/>
    </row>
    <row r="10" spans="1:64" ht="15" customHeight="1" x14ac:dyDescent="0.3">
      <c r="A10" s="14" t="s">
        <v>9</v>
      </c>
      <c r="B10" s="9" t="s">
        <v>47</v>
      </c>
      <c r="C10" s="124" t="s">
        <v>116</v>
      </c>
      <c r="D10" s="124"/>
      <c r="E10" s="124"/>
      <c r="F10" s="125"/>
      <c r="G10" s="9" t="s">
        <v>48</v>
      </c>
      <c r="H10" s="11" t="s">
        <v>69</v>
      </c>
      <c r="I10" s="31" t="s">
        <v>44</v>
      </c>
      <c r="J10" s="119" t="s">
        <v>21</v>
      </c>
      <c r="K10" s="120"/>
      <c r="L10" s="121"/>
      <c r="M10" s="44" t="s">
        <v>40</v>
      </c>
      <c r="BK10" s="30" t="s">
        <v>54</v>
      </c>
      <c r="BL10" s="28" t="s">
        <v>61</v>
      </c>
    </row>
    <row r="11" spans="1:64" ht="15" customHeight="1" thickBot="1" x14ac:dyDescent="0.35">
      <c r="A11" s="33" t="s">
        <v>100</v>
      </c>
      <c r="B11" s="38" t="s">
        <v>100</v>
      </c>
      <c r="C11" s="117" t="s">
        <v>106</v>
      </c>
      <c r="D11" s="117"/>
      <c r="E11" s="117"/>
      <c r="F11" s="118"/>
      <c r="G11" s="38" t="s">
        <v>100</v>
      </c>
      <c r="H11" s="38" t="s">
        <v>100</v>
      </c>
      <c r="I11" s="18" t="s">
        <v>42</v>
      </c>
      <c r="J11" s="19" t="s">
        <v>6</v>
      </c>
      <c r="K11" s="21" t="s">
        <v>27</v>
      </c>
      <c r="L11" s="22" t="s">
        <v>13</v>
      </c>
      <c r="M11" s="22" t="s">
        <v>38</v>
      </c>
      <c r="Z11" s="30" t="s">
        <v>84</v>
      </c>
      <c r="AA11" s="30" t="s">
        <v>70</v>
      </c>
      <c r="AB11" s="30" t="s">
        <v>111</v>
      </c>
      <c r="AC11" s="30" t="s">
        <v>41</v>
      </c>
      <c r="AD11" s="30" t="s">
        <v>91</v>
      </c>
      <c r="AE11" s="30" t="s">
        <v>51</v>
      </c>
      <c r="AF11" s="30" t="s">
        <v>97</v>
      </c>
      <c r="AG11" s="30" t="s">
        <v>57</v>
      </c>
      <c r="AH11" s="30" t="s">
        <v>39</v>
      </c>
      <c r="BH11" s="30" t="s">
        <v>85</v>
      </c>
      <c r="BI11" s="30" t="s">
        <v>110</v>
      </c>
      <c r="BJ11" s="30" t="s">
        <v>118</v>
      </c>
    </row>
    <row r="12" spans="1:64" ht="15" customHeight="1" x14ac:dyDescent="0.3">
      <c r="A12" s="7" t="s">
        <v>79</v>
      </c>
      <c r="B12" s="32" t="s">
        <v>79</v>
      </c>
      <c r="C12" s="122" t="s">
        <v>124</v>
      </c>
      <c r="D12" s="122"/>
      <c r="E12" s="122"/>
      <c r="F12" s="122"/>
      <c r="G12" s="1" t="s">
        <v>100</v>
      </c>
      <c r="H12" s="1" t="s">
        <v>100</v>
      </c>
      <c r="I12" s="1" t="s">
        <v>100</v>
      </c>
      <c r="J12" s="37">
        <f>J13+J16</f>
        <v>0</v>
      </c>
      <c r="K12" s="37">
        <f>K13+K16</f>
        <v>0</v>
      </c>
      <c r="L12" s="37">
        <f>L13+L16</f>
        <v>0</v>
      </c>
      <c r="M12" s="42" t="s">
        <v>79</v>
      </c>
    </row>
    <row r="13" spans="1:64" ht="15" customHeight="1" x14ac:dyDescent="0.3">
      <c r="A13" s="23" t="s">
        <v>79</v>
      </c>
      <c r="B13" s="39" t="s">
        <v>82</v>
      </c>
      <c r="C13" s="123" t="s">
        <v>99</v>
      </c>
      <c r="D13" s="123"/>
      <c r="E13" s="123"/>
      <c r="F13" s="123"/>
      <c r="G13" s="34" t="s">
        <v>100</v>
      </c>
      <c r="H13" s="34" t="s">
        <v>100</v>
      </c>
      <c r="I13" s="34" t="s">
        <v>100</v>
      </c>
      <c r="J13" s="43">
        <f>SUM(J14:J15)</f>
        <v>0</v>
      </c>
      <c r="K13" s="43">
        <f>SUM(K14:K15)</f>
        <v>0</v>
      </c>
      <c r="L13" s="43">
        <f>SUM(L14:L15)</f>
        <v>0</v>
      </c>
      <c r="M13" s="46" t="s">
        <v>79</v>
      </c>
      <c r="AI13" s="30" t="s">
        <v>125</v>
      </c>
      <c r="AS13" s="43">
        <f>SUM(AJ14:AJ15)</f>
        <v>0</v>
      </c>
      <c r="AT13" s="43">
        <f>SUM(AK14:AK15)</f>
        <v>0</v>
      </c>
      <c r="AU13" s="43">
        <f>SUM(AL14:AL15)</f>
        <v>0</v>
      </c>
    </row>
    <row r="14" spans="1:64" ht="15" customHeight="1" x14ac:dyDescent="0.3">
      <c r="A14" s="36" t="s">
        <v>104</v>
      </c>
      <c r="B14" s="16" t="s">
        <v>80</v>
      </c>
      <c r="C14" s="67" t="s">
        <v>126</v>
      </c>
      <c r="D14" s="67"/>
      <c r="E14" s="67"/>
      <c r="F14" s="67"/>
      <c r="G14" s="16" t="s">
        <v>36</v>
      </c>
      <c r="H14" s="5">
        <v>1</v>
      </c>
      <c r="I14" s="5">
        <v>0</v>
      </c>
      <c r="J14" s="5">
        <f>H14*AO14</f>
        <v>0</v>
      </c>
      <c r="K14" s="5">
        <f>H14*AP14</f>
        <v>0</v>
      </c>
      <c r="L14" s="5">
        <f>H14*I14</f>
        <v>0</v>
      </c>
      <c r="M14" s="41" t="s">
        <v>79</v>
      </c>
      <c r="Z14" s="5">
        <f>IF(AQ14="5",BJ14,0)</f>
        <v>0</v>
      </c>
      <c r="AB14" s="5">
        <f>IF(AQ14="1",BH14,0)</f>
        <v>0</v>
      </c>
      <c r="AC14" s="5">
        <f>IF(AQ14="1",BI14,0)</f>
        <v>0</v>
      </c>
      <c r="AD14" s="5">
        <f>IF(AQ14="7",BH14,0)</f>
        <v>0</v>
      </c>
      <c r="AE14" s="5">
        <f>IF(AQ14="7",BI14,0)</f>
        <v>0</v>
      </c>
      <c r="AF14" s="5">
        <f>IF(AQ14="2",BH14,0)</f>
        <v>0</v>
      </c>
      <c r="AG14" s="5">
        <f>IF(AQ14="2",BI14,0)</f>
        <v>0</v>
      </c>
      <c r="AH14" s="5">
        <f>IF(AQ14="0",BJ14,0)</f>
        <v>0</v>
      </c>
      <c r="AI14" s="30" t="s">
        <v>125</v>
      </c>
      <c r="AJ14" s="5">
        <f>IF(AN14=0,L14,0)</f>
        <v>0</v>
      </c>
      <c r="AK14" s="5">
        <f>IF(AN14=15,L14,0)</f>
        <v>0</v>
      </c>
      <c r="AL14" s="5">
        <f>IF(AN14=20,L14,0)</f>
        <v>0</v>
      </c>
      <c r="AN14" s="5">
        <v>20</v>
      </c>
      <c r="AO14" s="5">
        <f>I14*1</f>
        <v>0</v>
      </c>
      <c r="AP14" s="5">
        <f>I14*(1-1)</f>
        <v>0</v>
      </c>
      <c r="AQ14" s="3" t="s">
        <v>104</v>
      </c>
      <c r="AV14" s="5">
        <f>AW14+AX14</f>
        <v>0</v>
      </c>
      <c r="AW14" s="5">
        <f>H14*AO14</f>
        <v>0</v>
      </c>
      <c r="AX14" s="5">
        <f>H14*AP14</f>
        <v>0</v>
      </c>
      <c r="AY14" s="3" t="s">
        <v>24</v>
      </c>
      <c r="AZ14" s="3" t="s">
        <v>127</v>
      </c>
      <c r="BA14" s="30" t="s">
        <v>128</v>
      </c>
      <c r="BC14" s="5">
        <f>AW14+AX14</f>
        <v>0</v>
      </c>
      <c r="BD14" s="5">
        <f>I14/(100-BE14)*100</f>
        <v>0</v>
      </c>
      <c r="BE14" s="5">
        <v>0</v>
      </c>
      <c r="BF14" s="5">
        <f>14</f>
        <v>14</v>
      </c>
      <c r="BH14" s="5">
        <f>H14*AO14</f>
        <v>0</v>
      </c>
      <c r="BI14" s="5">
        <f>H14*AP14</f>
        <v>0</v>
      </c>
      <c r="BJ14" s="5">
        <f>H14*I14</f>
        <v>0</v>
      </c>
      <c r="BK14" s="5"/>
      <c r="BL14" s="5"/>
    </row>
    <row r="15" spans="1:64" ht="15" customHeight="1" x14ac:dyDescent="0.3">
      <c r="A15" s="36" t="s">
        <v>77</v>
      </c>
      <c r="B15" s="16" t="s">
        <v>80</v>
      </c>
      <c r="C15" s="67" t="s">
        <v>113</v>
      </c>
      <c r="D15" s="67"/>
      <c r="E15" s="67"/>
      <c r="F15" s="67"/>
      <c r="G15" s="16" t="s">
        <v>36</v>
      </c>
      <c r="H15" s="5">
        <v>1</v>
      </c>
      <c r="I15" s="5">
        <v>0</v>
      </c>
      <c r="J15" s="5">
        <f>H15*AO15</f>
        <v>0</v>
      </c>
      <c r="K15" s="5">
        <f>H15*AP15</f>
        <v>0</v>
      </c>
      <c r="L15" s="5">
        <f>H15*I15</f>
        <v>0</v>
      </c>
      <c r="M15" s="41" t="s">
        <v>79</v>
      </c>
      <c r="Z15" s="5">
        <f>IF(AQ15="5",BJ15,0)</f>
        <v>0</v>
      </c>
      <c r="AB15" s="5">
        <f>IF(AQ15="1",BH15,0)</f>
        <v>0</v>
      </c>
      <c r="AC15" s="5">
        <f>IF(AQ15="1",BI15,0)</f>
        <v>0</v>
      </c>
      <c r="AD15" s="5">
        <f>IF(AQ15="7",BH15,0)</f>
        <v>0</v>
      </c>
      <c r="AE15" s="5">
        <f>IF(AQ15="7",BI15,0)</f>
        <v>0</v>
      </c>
      <c r="AF15" s="5">
        <f>IF(AQ15="2",BH15,0)</f>
        <v>0</v>
      </c>
      <c r="AG15" s="5">
        <f>IF(AQ15="2",BI15,0)</f>
        <v>0</v>
      </c>
      <c r="AH15" s="5">
        <f>IF(AQ15="0",BJ15,0)</f>
        <v>0</v>
      </c>
      <c r="AI15" s="30" t="s">
        <v>125</v>
      </c>
      <c r="AJ15" s="5">
        <f>IF(AN15=0,L15,0)</f>
        <v>0</v>
      </c>
      <c r="AK15" s="5">
        <f>IF(AN15=15,L15,0)</f>
        <v>0</v>
      </c>
      <c r="AL15" s="5">
        <f>IF(AN15=20,L15,0)</f>
        <v>0</v>
      </c>
      <c r="AN15" s="5">
        <v>20</v>
      </c>
      <c r="AO15" s="5">
        <f>I15*1.000016000256</f>
        <v>0</v>
      </c>
      <c r="AP15" s="5">
        <f>I15*(1-1.000016000256)</f>
        <v>0</v>
      </c>
      <c r="AQ15" s="3" t="s">
        <v>104</v>
      </c>
      <c r="AV15" s="5">
        <f>AW15+AX15</f>
        <v>0</v>
      </c>
      <c r="AW15" s="5">
        <f>H15*AO15</f>
        <v>0</v>
      </c>
      <c r="AX15" s="5">
        <f>H15*AP15</f>
        <v>0</v>
      </c>
      <c r="AY15" s="3" t="s">
        <v>24</v>
      </c>
      <c r="AZ15" s="3" t="s">
        <v>127</v>
      </c>
      <c r="BA15" s="30" t="s">
        <v>128</v>
      </c>
      <c r="BC15" s="5">
        <f>AW15+AX15</f>
        <v>0</v>
      </c>
      <c r="BD15" s="5">
        <f>I15/(100-BE15)*100</f>
        <v>0</v>
      </c>
      <c r="BE15" s="5">
        <v>0</v>
      </c>
      <c r="BF15" s="5">
        <f>15</f>
        <v>15</v>
      </c>
      <c r="BH15" s="5">
        <f>H15*AO15</f>
        <v>0</v>
      </c>
      <c r="BI15" s="5">
        <f>H15*AP15</f>
        <v>0</v>
      </c>
      <c r="BJ15" s="5">
        <f>H15*I15</f>
        <v>0</v>
      </c>
      <c r="BK15" s="5"/>
      <c r="BL15" s="5"/>
    </row>
    <row r="16" spans="1:64" ht="15" customHeight="1" x14ac:dyDescent="0.3">
      <c r="A16" s="23" t="s">
        <v>79</v>
      </c>
      <c r="B16" s="39" t="s">
        <v>79</v>
      </c>
      <c r="C16" s="123" t="s">
        <v>8</v>
      </c>
      <c r="D16" s="123"/>
      <c r="E16" s="123"/>
      <c r="F16" s="123"/>
      <c r="G16" s="34" t="s">
        <v>100</v>
      </c>
      <c r="H16" s="34" t="s">
        <v>100</v>
      </c>
      <c r="I16" s="34" t="s">
        <v>100</v>
      </c>
      <c r="J16" s="43">
        <f>SUM(J17:J29)</f>
        <v>0</v>
      </c>
      <c r="K16" s="43">
        <f>SUM(K17:K29)</f>
        <v>0</v>
      </c>
      <c r="L16" s="43">
        <f>SUM(L17:L29)</f>
        <v>0</v>
      </c>
      <c r="M16" s="46" t="s">
        <v>79</v>
      </c>
      <c r="AI16" s="30" t="s">
        <v>125</v>
      </c>
      <c r="AS16" s="43">
        <f>SUM(AJ17:AJ29)</f>
        <v>0</v>
      </c>
      <c r="AT16" s="43">
        <f>SUM(AK17:AK29)</f>
        <v>0</v>
      </c>
      <c r="AU16" s="43">
        <f>SUM(AL17:AL29)</f>
        <v>0</v>
      </c>
    </row>
    <row r="17" spans="1:64" ht="15" customHeight="1" x14ac:dyDescent="0.3">
      <c r="A17" s="52" t="s">
        <v>93</v>
      </c>
      <c r="B17" s="53" t="s">
        <v>83</v>
      </c>
      <c r="C17" s="129" t="s">
        <v>121</v>
      </c>
      <c r="D17" s="129"/>
      <c r="E17" s="129"/>
      <c r="F17" s="129"/>
      <c r="G17" s="53" t="s">
        <v>36</v>
      </c>
      <c r="H17" s="54">
        <v>54</v>
      </c>
      <c r="I17" s="54">
        <v>0</v>
      </c>
      <c r="J17" s="54">
        <f>H17*AO17</f>
        <v>0</v>
      </c>
      <c r="K17" s="54">
        <f>H17*AP17</f>
        <v>0</v>
      </c>
      <c r="L17" s="54">
        <f>H17*I17</f>
        <v>0</v>
      </c>
      <c r="M17" s="55" t="s">
        <v>90</v>
      </c>
      <c r="Z17" s="5">
        <f>IF(AQ17="5",BJ17,0)</f>
        <v>0</v>
      </c>
      <c r="AB17" s="5">
        <f>IF(AQ17="1",BH17,0)</f>
        <v>0</v>
      </c>
      <c r="AC17" s="5">
        <f>IF(AQ17="1",BI17,0)</f>
        <v>0</v>
      </c>
      <c r="AD17" s="5">
        <f>IF(AQ17="7",BH17,0)</f>
        <v>0</v>
      </c>
      <c r="AE17" s="5">
        <f>IF(AQ17="7",BI17,0)</f>
        <v>0</v>
      </c>
      <c r="AF17" s="5">
        <f>IF(AQ17="2",BH17,0)</f>
        <v>0</v>
      </c>
      <c r="AG17" s="5">
        <f>IF(AQ17="2",BI17,0)</f>
        <v>0</v>
      </c>
      <c r="AH17" s="5">
        <f>IF(AQ17="0",BJ17,0)</f>
        <v>0</v>
      </c>
      <c r="AI17" s="30" t="s">
        <v>125</v>
      </c>
      <c r="AJ17" s="5">
        <f>IF(AN17=0,L17,0)</f>
        <v>0</v>
      </c>
      <c r="AK17" s="5">
        <f>IF(AN17=15,L17,0)</f>
        <v>0</v>
      </c>
      <c r="AL17" s="5">
        <f>IF(AN17=20,L17,0)</f>
        <v>0</v>
      </c>
      <c r="AN17" s="5">
        <v>20</v>
      </c>
      <c r="AO17" s="5">
        <f>I17*1</f>
        <v>0</v>
      </c>
      <c r="AP17" s="5">
        <f>I17*(1-1)</f>
        <v>0</v>
      </c>
      <c r="AQ17" s="3" t="s">
        <v>62</v>
      </c>
      <c r="AV17" s="5">
        <f>AW17+AX17</f>
        <v>0</v>
      </c>
      <c r="AW17" s="5">
        <f>H17*AO17</f>
        <v>0</v>
      </c>
      <c r="AX17" s="5">
        <f>H17*AP17</f>
        <v>0</v>
      </c>
      <c r="AY17" s="3" t="s">
        <v>31</v>
      </c>
      <c r="AZ17" s="3" t="s">
        <v>129</v>
      </c>
      <c r="BA17" s="30" t="s">
        <v>128</v>
      </c>
      <c r="BC17" s="5">
        <f>AW17+AX17</f>
        <v>0</v>
      </c>
      <c r="BD17" s="5">
        <f>I17/(100-BE17)*100</f>
        <v>0</v>
      </c>
      <c r="BE17" s="5">
        <v>0</v>
      </c>
      <c r="BF17" s="5">
        <f>17</f>
        <v>17</v>
      </c>
      <c r="BH17" s="5">
        <f>H17*AO17</f>
        <v>0</v>
      </c>
      <c r="BI17" s="5">
        <f>H17*AP17</f>
        <v>0</v>
      </c>
      <c r="BJ17" s="5">
        <f>H17*I17</f>
        <v>0</v>
      </c>
      <c r="BK17" s="5"/>
      <c r="BL17" s="5"/>
    </row>
    <row r="18" spans="1:64" ht="54" customHeight="1" x14ac:dyDescent="0.3">
      <c r="A18" s="24"/>
      <c r="B18" s="25" t="s">
        <v>10</v>
      </c>
      <c r="C18" s="126" t="s">
        <v>145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8"/>
    </row>
    <row r="19" spans="1:64" ht="15" customHeight="1" x14ac:dyDescent="0.3">
      <c r="A19" s="36" t="s">
        <v>16</v>
      </c>
      <c r="B19" s="16" t="s">
        <v>83</v>
      </c>
      <c r="C19" s="67" t="s">
        <v>147</v>
      </c>
      <c r="D19" s="67"/>
      <c r="E19" s="67"/>
      <c r="F19" s="67"/>
      <c r="G19" s="16" t="s">
        <v>30</v>
      </c>
      <c r="H19" s="5">
        <v>25.2</v>
      </c>
      <c r="I19" s="5">
        <v>0</v>
      </c>
      <c r="J19" s="5">
        <f>H19*AO19</f>
        <v>0</v>
      </c>
      <c r="K19" s="5">
        <f>H19*AP19</f>
        <v>0</v>
      </c>
      <c r="L19" s="5">
        <f>H19*I19</f>
        <v>0</v>
      </c>
      <c r="M19" s="41" t="s">
        <v>90</v>
      </c>
      <c r="Z19" s="5">
        <f>IF(AQ19="5",BJ19,0)</f>
        <v>0</v>
      </c>
      <c r="AB19" s="5">
        <f>IF(AQ19="1",BH19,0)</f>
        <v>0</v>
      </c>
      <c r="AC19" s="5">
        <f>IF(AQ19="1",BI19,0)</f>
        <v>0</v>
      </c>
      <c r="AD19" s="5">
        <f>IF(AQ19="7",BH19,0)</f>
        <v>0</v>
      </c>
      <c r="AE19" s="5">
        <f>IF(AQ19="7",BI19,0)</f>
        <v>0</v>
      </c>
      <c r="AF19" s="5">
        <f>IF(AQ19="2",BH19,0)</f>
        <v>0</v>
      </c>
      <c r="AG19" s="5">
        <f>IF(AQ19="2",BI19,0)</f>
        <v>0</v>
      </c>
      <c r="AH19" s="5">
        <f>IF(AQ19="0",BJ19,0)</f>
        <v>0</v>
      </c>
      <c r="AI19" s="30" t="s">
        <v>125</v>
      </c>
      <c r="AJ19" s="5">
        <f>IF(AN19=0,L19,0)</f>
        <v>0</v>
      </c>
      <c r="AK19" s="5">
        <f>IF(AN19=15,L19,0)</f>
        <v>0</v>
      </c>
      <c r="AL19" s="5">
        <f>IF(AN19=20,L19,0)</f>
        <v>0</v>
      </c>
      <c r="AN19" s="5">
        <v>20</v>
      </c>
      <c r="AO19" s="5">
        <f>I19*1</f>
        <v>0</v>
      </c>
      <c r="AP19" s="5">
        <f>I19*(1-1)</f>
        <v>0</v>
      </c>
      <c r="AQ19" s="3" t="s">
        <v>62</v>
      </c>
      <c r="AV19" s="5">
        <f>AW19+AX19</f>
        <v>0</v>
      </c>
      <c r="AW19" s="5">
        <f>H19*AO19</f>
        <v>0</v>
      </c>
      <c r="AX19" s="5">
        <f>H19*AP19</f>
        <v>0</v>
      </c>
      <c r="AY19" s="3" t="s">
        <v>31</v>
      </c>
      <c r="AZ19" s="3" t="s">
        <v>129</v>
      </c>
      <c r="BA19" s="30" t="s">
        <v>128</v>
      </c>
      <c r="BC19" s="5">
        <f>AW19+AX19</f>
        <v>0</v>
      </c>
      <c r="BD19" s="5">
        <f>I19/(100-BE19)*100</f>
        <v>0</v>
      </c>
      <c r="BE19" s="5">
        <v>0</v>
      </c>
      <c r="BF19" s="5">
        <f>19</f>
        <v>19</v>
      </c>
      <c r="BH19" s="5">
        <f>H19*AO19</f>
        <v>0</v>
      </c>
      <c r="BI19" s="5">
        <f>H19*AP19</f>
        <v>0</v>
      </c>
      <c r="BJ19" s="5">
        <f>H19*I19</f>
        <v>0</v>
      </c>
      <c r="BK19" s="5"/>
      <c r="BL19" s="5"/>
    </row>
    <row r="20" spans="1:64" ht="229.5" customHeight="1" x14ac:dyDescent="0.3">
      <c r="A20" s="24"/>
      <c r="B20" s="25" t="s">
        <v>10</v>
      </c>
      <c r="C20" s="126" t="s">
        <v>148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8"/>
    </row>
    <row r="21" spans="1:64" ht="15" customHeight="1" x14ac:dyDescent="0.3">
      <c r="A21" s="36" t="s">
        <v>63</v>
      </c>
      <c r="B21" s="16" t="s">
        <v>83</v>
      </c>
      <c r="C21" s="67" t="s">
        <v>115</v>
      </c>
      <c r="D21" s="67"/>
      <c r="E21" s="67"/>
      <c r="F21" s="67"/>
      <c r="G21" s="16" t="s">
        <v>36</v>
      </c>
      <c r="H21" s="5">
        <v>4</v>
      </c>
      <c r="I21" s="5">
        <v>0</v>
      </c>
      <c r="J21" s="5">
        <f>H21*AO21</f>
        <v>0</v>
      </c>
      <c r="K21" s="5">
        <f>H21*AP21</f>
        <v>0</v>
      </c>
      <c r="L21" s="5">
        <f>H21*I21</f>
        <v>0</v>
      </c>
      <c r="M21" s="41" t="s">
        <v>90</v>
      </c>
      <c r="Z21" s="5">
        <f>IF(AQ21="5",BJ21,0)</f>
        <v>0</v>
      </c>
      <c r="AB21" s="5">
        <f>IF(AQ21="1",BH21,0)</f>
        <v>0</v>
      </c>
      <c r="AC21" s="5">
        <f>IF(AQ21="1",BI21,0)</f>
        <v>0</v>
      </c>
      <c r="AD21" s="5">
        <f>IF(AQ21="7",BH21,0)</f>
        <v>0</v>
      </c>
      <c r="AE21" s="5">
        <f>IF(AQ21="7",BI21,0)</f>
        <v>0</v>
      </c>
      <c r="AF21" s="5">
        <f>IF(AQ21="2",BH21,0)</f>
        <v>0</v>
      </c>
      <c r="AG21" s="5">
        <f>IF(AQ21="2",BI21,0)</f>
        <v>0</v>
      </c>
      <c r="AH21" s="5">
        <f>IF(AQ21="0",BJ21,0)</f>
        <v>0</v>
      </c>
      <c r="AI21" s="30" t="s">
        <v>125</v>
      </c>
      <c r="AJ21" s="5">
        <f>IF(AN21=0,L21,0)</f>
        <v>0</v>
      </c>
      <c r="AK21" s="5">
        <f>IF(AN21=15,L21,0)</f>
        <v>0</v>
      </c>
      <c r="AL21" s="5">
        <f>IF(AN21=20,L21,0)</f>
        <v>0</v>
      </c>
      <c r="AN21" s="5">
        <v>20</v>
      </c>
      <c r="AO21" s="5">
        <f>I21*1</f>
        <v>0</v>
      </c>
      <c r="AP21" s="5">
        <f>I21*(1-1)</f>
        <v>0</v>
      </c>
      <c r="AQ21" s="3" t="s">
        <v>62</v>
      </c>
      <c r="AV21" s="5">
        <f>AW21+AX21</f>
        <v>0</v>
      </c>
      <c r="AW21" s="5">
        <f>H21*AO21</f>
        <v>0</v>
      </c>
      <c r="AX21" s="5">
        <f>H21*AP21</f>
        <v>0</v>
      </c>
      <c r="AY21" s="3" t="s">
        <v>31</v>
      </c>
      <c r="AZ21" s="3" t="s">
        <v>129</v>
      </c>
      <c r="BA21" s="30" t="s">
        <v>128</v>
      </c>
      <c r="BC21" s="5">
        <f>AW21+AX21</f>
        <v>0</v>
      </c>
      <c r="BD21" s="5">
        <f>I21/(100-BE21)*100</f>
        <v>0</v>
      </c>
      <c r="BE21" s="5">
        <v>0</v>
      </c>
      <c r="BF21" s="5">
        <f>21</f>
        <v>21</v>
      </c>
      <c r="BH21" s="5">
        <f>H21*AO21</f>
        <v>0</v>
      </c>
      <c r="BI21" s="5">
        <f>H21*AP21</f>
        <v>0</v>
      </c>
      <c r="BJ21" s="5">
        <f>H21*I21</f>
        <v>0</v>
      </c>
      <c r="BK21" s="5"/>
      <c r="BL21" s="5"/>
    </row>
    <row r="22" spans="1:64" ht="54" customHeight="1" x14ac:dyDescent="0.3">
      <c r="A22" s="24"/>
      <c r="B22" s="25" t="s">
        <v>10</v>
      </c>
      <c r="C22" s="126" t="s">
        <v>145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8"/>
    </row>
    <row r="23" spans="1:64" ht="15" customHeight="1" x14ac:dyDescent="0.3">
      <c r="A23" s="52" t="s">
        <v>22</v>
      </c>
      <c r="B23" s="53" t="s">
        <v>83</v>
      </c>
      <c r="C23" s="129" t="s">
        <v>5</v>
      </c>
      <c r="D23" s="129"/>
      <c r="E23" s="129"/>
      <c r="F23" s="129"/>
      <c r="G23" s="53" t="s">
        <v>36</v>
      </c>
      <c r="H23" s="54">
        <v>9</v>
      </c>
      <c r="I23" s="54">
        <v>0</v>
      </c>
      <c r="J23" s="54">
        <f>H23*AO23</f>
        <v>0</v>
      </c>
      <c r="K23" s="54">
        <f>H23*AP23</f>
        <v>0</v>
      </c>
      <c r="L23" s="54">
        <f>H23*I23</f>
        <v>0</v>
      </c>
      <c r="M23" s="55" t="s">
        <v>90</v>
      </c>
      <c r="Z23" s="5">
        <f>IF(AQ23="5",BJ23,0)</f>
        <v>0</v>
      </c>
      <c r="AB23" s="5">
        <f>IF(AQ23="1",BH23,0)</f>
        <v>0</v>
      </c>
      <c r="AC23" s="5">
        <f>IF(AQ23="1",BI23,0)</f>
        <v>0</v>
      </c>
      <c r="AD23" s="5">
        <f>IF(AQ23="7",BH23,0)</f>
        <v>0</v>
      </c>
      <c r="AE23" s="5">
        <f>IF(AQ23="7",BI23,0)</f>
        <v>0</v>
      </c>
      <c r="AF23" s="5">
        <f>IF(AQ23="2",BH23,0)</f>
        <v>0</v>
      </c>
      <c r="AG23" s="5">
        <f>IF(AQ23="2",BI23,0)</f>
        <v>0</v>
      </c>
      <c r="AH23" s="5">
        <f>IF(AQ23="0",BJ23,0)</f>
        <v>0</v>
      </c>
      <c r="AI23" s="30" t="s">
        <v>125</v>
      </c>
      <c r="AJ23" s="5">
        <f>IF(AN23=0,L23,0)</f>
        <v>0</v>
      </c>
      <c r="AK23" s="5">
        <f>IF(AN23=15,L23,0)</f>
        <v>0</v>
      </c>
      <c r="AL23" s="5">
        <f>IF(AN23=20,L23,0)</f>
        <v>0</v>
      </c>
      <c r="AN23" s="5">
        <v>20</v>
      </c>
      <c r="AO23" s="5">
        <f>I23*1</f>
        <v>0</v>
      </c>
      <c r="AP23" s="5">
        <f>I23*(1-1)</f>
        <v>0</v>
      </c>
      <c r="AQ23" s="3" t="s">
        <v>62</v>
      </c>
      <c r="AV23" s="5">
        <f>AW23+AX23</f>
        <v>0</v>
      </c>
      <c r="AW23" s="5">
        <f>H23*AO23</f>
        <v>0</v>
      </c>
      <c r="AX23" s="5">
        <f>H23*AP23</f>
        <v>0</v>
      </c>
      <c r="AY23" s="3" t="s">
        <v>31</v>
      </c>
      <c r="AZ23" s="3" t="s">
        <v>129</v>
      </c>
      <c r="BA23" s="30" t="s">
        <v>128</v>
      </c>
      <c r="BC23" s="5">
        <f>AW23+AX23</f>
        <v>0</v>
      </c>
      <c r="BD23" s="5">
        <f>I23/(100-BE23)*100</f>
        <v>0</v>
      </c>
      <c r="BE23" s="5">
        <v>0</v>
      </c>
      <c r="BF23" s="5">
        <f>23</f>
        <v>23</v>
      </c>
      <c r="BH23" s="5">
        <f>H23*AO23</f>
        <v>0</v>
      </c>
      <c r="BI23" s="5">
        <f>H23*AP23</f>
        <v>0</v>
      </c>
      <c r="BJ23" s="5">
        <f>H23*I23</f>
        <v>0</v>
      </c>
      <c r="BK23" s="5"/>
      <c r="BL23" s="5"/>
    </row>
    <row r="24" spans="1:64" ht="27" customHeight="1" x14ac:dyDescent="0.3">
      <c r="A24" s="24"/>
      <c r="B24" s="25" t="s">
        <v>10</v>
      </c>
      <c r="C24" s="126" t="s">
        <v>4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8"/>
    </row>
    <row r="25" spans="1:64" ht="15" customHeight="1" x14ac:dyDescent="0.3">
      <c r="A25" s="58" t="s">
        <v>105</v>
      </c>
      <c r="B25" s="16" t="s">
        <v>83</v>
      </c>
      <c r="C25" s="67" t="s">
        <v>130</v>
      </c>
      <c r="D25" s="67"/>
      <c r="E25" s="67"/>
      <c r="F25" s="67"/>
      <c r="G25" s="16" t="s">
        <v>36</v>
      </c>
      <c r="H25" s="5">
        <v>9</v>
      </c>
      <c r="I25" s="5">
        <v>0</v>
      </c>
      <c r="J25" s="5">
        <f>H25*AO25</f>
        <v>0</v>
      </c>
      <c r="K25" s="5">
        <f>H25*AP25</f>
        <v>0</v>
      </c>
      <c r="L25" s="5">
        <f>H25*I25</f>
        <v>0</v>
      </c>
      <c r="M25" s="59" t="s">
        <v>90</v>
      </c>
      <c r="Z25" s="5">
        <f>IF(AQ25="5",BJ25,0)</f>
        <v>0</v>
      </c>
      <c r="AB25" s="5">
        <f>IF(AQ25="1",BH25,0)</f>
        <v>0</v>
      </c>
      <c r="AC25" s="5">
        <f>IF(AQ25="1",BI25,0)</f>
        <v>0</v>
      </c>
      <c r="AD25" s="5">
        <f>IF(AQ25="7",BH25,0)</f>
        <v>0</v>
      </c>
      <c r="AE25" s="5">
        <f>IF(AQ25="7",BI25,0)</f>
        <v>0</v>
      </c>
      <c r="AF25" s="5">
        <f>IF(AQ25="2",BH25,0)</f>
        <v>0</v>
      </c>
      <c r="AG25" s="5">
        <f>IF(AQ25="2",BI25,0)</f>
        <v>0</v>
      </c>
      <c r="AH25" s="5">
        <f>IF(AQ25="0",BJ25,0)</f>
        <v>0</v>
      </c>
      <c r="AI25" s="30" t="s">
        <v>125</v>
      </c>
      <c r="AJ25" s="5">
        <f>IF(AN25=0,L25,0)</f>
        <v>0</v>
      </c>
      <c r="AK25" s="5">
        <f>IF(AN25=15,L25,0)</f>
        <v>0</v>
      </c>
      <c r="AL25" s="5">
        <f>IF(AN25=20,L25,0)</f>
        <v>0</v>
      </c>
      <c r="AN25" s="5">
        <v>20</v>
      </c>
      <c r="AO25" s="5">
        <f>I25*1</f>
        <v>0</v>
      </c>
      <c r="AP25" s="5">
        <f>I25*(1-1)</f>
        <v>0</v>
      </c>
      <c r="AQ25" s="3" t="s">
        <v>62</v>
      </c>
      <c r="AV25" s="5">
        <f>AW25+AX25</f>
        <v>0</v>
      </c>
      <c r="AW25" s="5">
        <f>H25*AO25</f>
        <v>0</v>
      </c>
      <c r="AX25" s="5">
        <f>H25*AP25</f>
        <v>0</v>
      </c>
      <c r="AY25" s="3" t="s">
        <v>31</v>
      </c>
      <c r="AZ25" s="3" t="s">
        <v>129</v>
      </c>
      <c r="BA25" s="30" t="s">
        <v>128</v>
      </c>
      <c r="BC25" s="5">
        <f>AW25+AX25</f>
        <v>0</v>
      </c>
      <c r="BD25" s="5">
        <f>I25/(100-BE25)*100</f>
        <v>0</v>
      </c>
      <c r="BE25" s="5">
        <v>0</v>
      </c>
      <c r="BF25" s="5">
        <f>25</f>
        <v>25</v>
      </c>
      <c r="BH25" s="5">
        <f>H25*AO25</f>
        <v>0</v>
      </c>
      <c r="BI25" s="5">
        <f>H25*AP25</f>
        <v>0</v>
      </c>
      <c r="BJ25" s="5">
        <f>H25*I25</f>
        <v>0</v>
      </c>
      <c r="BK25" s="5"/>
      <c r="BL25" s="5"/>
    </row>
    <row r="26" spans="1:64" ht="27" customHeight="1" x14ac:dyDescent="0.3">
      <c r="A26" s="24"/>
      <c r="B26" s="25" t="s">
        <v>10</v>
      </c>
      <c r="C26" s="126" t="s">
        <v>4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8"/>
    </row>
    <row r="27" spans="1:64" ht="15" customHeight="1" x14ac:dyDescent="0.3">
      <c r="A27" s="48" t="s">
        <v>86</v>
      </c>
      <c r="B27" s="49" t="s">
        <v>83</v>
      </c>
      <c r="C27" s="133" t="s">
        <v>131</v>
      </c>
      <c r="D27" s="67"/>
      <c r="E27" s="67"/>
      <c r="F27" s="133"/>
      <c r="G27" s="49" t="s">
        <v>36</v>
      </c>
      <c r="H27" s="50">
        <v>32</v>
      </c>
      <c r="I27" s="50">
        <v>0</v>
      </c>
      <c r="J27" s="50">
        <f>H27*AO27</f>
        <v>0</v>
      </c>
      <c r="K27" s="50">
        <f>H27*AP27</f>
        <v>0</v>
      </c>
      <c r="L27" s="50">
        <f>H27*I27</f>
        <v>0</v>
      </c>
      <c r="M27" s="51" t="s">
        <v>90</v>
      </c>
      <c r="Z27" s="5">
        <f>IF(AQ27="5",BJ27,0)</f>
        <v>0</v>
      </c>
      <c r="AB27" s="5">
        <f>IF(AQ27="1",BH27,0)</f>
        <v>0</v>
      </c>
      <c r="AC27" s="5">
        <f>IF(AQ27="1",BI27,0)</f>
        <v>0</v>
      </c>
      <c r="AD27" s="5">
        <f>IF(AQ27="7",BH27,0)</f>
        <v>0</v>
      </c>
      <c r="AE27" s="5">
        <f>IF(AQ27="7",BI27,0)</f>
        <v>0</v>
      </c>
      <c r="AF27" s="5">
        <f>IF(AQ27="2",BH27,0)</f>
        <v>0</v>
      </c>
      <c r="AG27" s="5">
        <f>IF(AQ27="2",BI27,0)</f>
        <v>0</v>
      </c>
      <c r="AH27" s="5">
        <f>IF(AQ27="0",BJ27,0)</f>
        <v>0</v>
      </c>
      <c r="AI27" s="30" t="s">
        <v>125</v>
      </c>
      <c r="AJ27" s="5">
        <f>IF(AN27=0,L27,0)</f>
        <v>0</v>
      </c>
      <c r="AK27" s="5">
        <f>IF(AN27=15,L27,0)</f>
        <v>0</v>
      </c>
      <c r="AL27" s="5">
        <f>IF(AN27=20,L27,0)</f>
        <v>0</v>
      </c>
      <c r="AN27" s="5">
        <v>20</v>
      </c>
      <c r="AO27" s="5">
        <f>I27*1</f>
        <v>0</v>
      </c>
      <c r="AP27" s="5">
        <f>I27*(1-1)</f>
        <v>0</v>
      </c>
      <c r="AQ27" s="3" t="s">
        <v>62</v>
      </c>
      <c r="AV27" s="5">
        <f>AW27+AX27</f>
        <v>0</v>
      </c>
      <c r="AW27" s="5">
        <f>H27*AO27</f>
        <v>0</v>
      </c>
      <c r="AX27" s="5">
        <f>H27*AP27</f>
        <v>0</v>
      </c>
      <c r="AY27" s="3" t="s">
        <v>31</v>
      </c>
      <c r="AZ27" s="3" t="s">
        <v>129</v>
      </c>
      <c r="BA27" s="30" t="s">
        <v>128</v>
      </c>
      <c r="BC27" s="5">
        <f>AW27+AX27</f>
        <v>0</v>
      </c>
      <c r="BD27" s="5">
        <f>I27/(100-BE27)*100</f>
        <v>0</v>
      </c>
      <c r="BE27" s="5">
        <v>0</v>
      </c>
      <c r="BF27" s="5">
        <f>27</f>
        <v>27</v>
      </c>
      <c r="BH27" s="5">
        <f>H27*AO27</f>
        <v>0</v>
      </c>
      <c r="BI27" s="5">
        <f>H27*AP27</f>
        <v>0</v>
      </c>
      <c r="BJ27" s="5">
        <f>H27*I27</f>
        <v>0</v>
      </c>
      <c r="BK27" s="5"/>
      <c r="BL27" s="5"/>
    </row>
    <row r="28" spans="1:64" ht="40.5" customHeight="1" x14ac:dyDescent="0.3">
      <c r="A28" s="24"/>
      <c r="B28" s="25" t="s">
        <v>10</v>
      </c>
      <c r="C28" s="126" t="s">
        <v>146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8"/>
    </row>
    <row r="29" spans="1:64" ht="15" customHeight="1" x14ac:dyDescent="0.3">
      <c r="A29" s="48" t="s">
        <v>53</v>
      </c>
      <c r="B29" s="49" t="s">
        <v>83</v>
      </c>
      <c r="C29" s="133" t="s">
        <v>132</v>
      </c>
      <c r="D29" s="67"/>
      <c r="E29" s="67"/>
      <c r="F29" s="133"/>
      <c r="G29" s="49" t="s">
        <v>36</v>
      </c>
      <c r="H29" s="50">
        <v>24</v>
      </c>
      <c r="I29" s="50">
        <v>0</v>
      </c>
      <c r="J29" s="50">
        <f>H29*AO29</f>
        <v>0</v>
      </c>
      <c r="K29" s="50">
        <f>H29*AP29</f>
        <v>0</v>
      </c>
      <c r="L29" s="50">
        <f>H29*I29</f>
        <v>0</v>
      </c>
      <c r="M29" s="51" t="s">
        <v>90</v>
      </c>
      <c r="Z29" s="5">
        <f>IF(AQ29="5",BJ29,0)</f>
        <v>0</v>
      </c>
      <c r="AB29" s="5">
        <f>IF(AQ29="1",BH29,0)</f>
        <v>0</v>
      </c>
      <c r="AC29" s="5">
        <f>IF(AQ29="1",BI29,0)</f>
        <v>0</v>
      </c>
      <c r="AD29" s="5">
        <f>IF(AQ29="7",BH29,0)</f>
        <v>0</v>
      </c>
      <c r="AE29" s="5">
        <f>IF(AQ29="7",BI29,0)</f>
        <v>0</v>
      </c>
      <c r="AF29" s="5">
        <f>IF(AQ29="2",BH29,0)</f>
        <v>0</v>
      </c>
      <c r="AG29" s="5">
        <f>IF(AQ29="2",BI29,0)</f>
        <v>0</v>
      </c>
      <c r="AH29" s="5">
        <f>IF(AQ29="0",BJ29,0)</f>
        <v>0</v>
      </c>
      <c r="AI29" s="30" t="s">
        <v>125</v>
      </c>
      <c r="AJ29" s="5">
        <f>IF(AN29=0,L29,0)</f>
        <v>0</v>
      </c>
      <c r="AK29" s="5">
        <f>IF(AN29=15,L29,0)</f>
        <v>0</v>
      </c>
      <c r="AL29" s="5">
        <f>IF(AN29=20,L29,0)</f>
        <v>0</v>
      </c>
      <c r="AN29" s="5">
        <v>20</v>
      </c>
      <c r="AO29" s="5">
        <f>I29*1</f>
        <v>0</v>
      </c>
      <c r="AP29" s="5">
        <f>I29*(1-1)</f>
        <v>0</v>
      </c>
      <c r="AQ29" s="3" t="s">
        <v>62</v>
      </c>
      <c r="AV29" s="5">
        <f>AW29+AX29</f>
        <v>0</v>
      </c>
      <c r="AW29" s="5">
        <f>H29*AO29</f>
        <v>0</v>
      </c>
      <c r="AX29" s="5">
        <f>H29*AP29</f>
        <v>0</v>
      </c>
      <c r="AY29" s="3" t="s">
        <v>31</v>
      </c>
      <c r="AZ29" s="3" t="s">
        <v>129</v>
      </c>
      <c r="BA29" s="30" t="s">
        <v>128</v>
      </c>
      <c r="BC29" s="5">
        <f>AW29+AX29</f>
        <v>0</v>
      </c>
      <c r="BD29" s="5">
        <f>I29/(100-BE29)*100</f>
        <v>0</v>
      </c>
      <c r="BE29" s="5">
        <v>0</v>
      </c>
      <c r="BF29" s="5">
        <f>29</f>
        <v>29</v>
      </c>
      <c r="BH29" s="5">
        <f>H29*AO29</f>
        <v>0</v>
      </c>
      <c r="BI29" s="5">
        <f>H29*AP29</f>
        <v>0</v>
      </c>
      <c r="BJ29" s="5">
        <f>H29*I29</f>
        <v>0</v>
      </c>
      <c r="BK29" s="5"/>
      <c r="BL29" s="5"/>
    </row>
    <row r="30" spans="1:64" ht="40.5" customHeight="1" x14ac:dyDescent="0.3">
      <c r="A30" s="8"/>
      <c r="B30" s="35" t="s">
        <v>10</v>
      </c>
      <c r="C30" s="130" t="s">
        <v>146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4"/>
    </row>
    <row r="31" spans="1:64" ht="15" customHeight="1" x14ac:dyDescent="0.3">
      <c r="J31" s="76" t="s">
        <v>87</v>
      </c>
      <c r="K31" s="76"/>
      <c r="L31" s="29">
        <f>L13+L16</f>
        <v>0</v>
      </c>
    </row>
    <row r="32" spans="1:64" ht="15" customHeight="1" x14ac:dyDescent="0.3">
      <c r="A32" s="13" t="s">
        <v>10</v>
      </c>
    </row>
    <row r="33" spans="1:13" ht="12.75" customHeight="1" x14ac:dyDescent="0.3">
      <c r="A33" s="72" t="s">
        <v>79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</sheetData>
  <mergeCells count="49">
    <mergeCell ref="K4:M5"/>
    <mergeCell ref="A1:M1"/>
    <mergeCell ref="A2:B3"/>
    <mergeCell ref="C2:D3"/>
    <mergeCell ref="E2:F3"/>
    <mergeCell ref="G2:H3"/>
    <mergeCell ref="I2:J3"/>
    <mergeCell ref="K2:M3"/>
    <mergeCell ref="A4:B5"/>
    <mergeCell ref="C4:D5"/>
    <mergeCell ref="E4:F5"/>
    <mergeCell ref="G4:H5"/>
    <mergeCell ref="I4:J5"/>
    <mergeCell ref="K8:M9"/>
    <mergeCell ref="A6:B7"/>
    <mergeCell ref="C6:D7"/>
    <mergeCell ref="E6:F7"/>
    <mergeCell ref="G6:H7"/>
    <mergeCell ref="I6:J7"/>
    <mergeCell ref="K6:M7"/>
    <mergeCell ref="A8:B9"/>
    <mergeCell ref="C8:D9"/>
    <mergeCell ref="E8:F9"/>
    <mergeCell ref="G8:H9"/>
    <mergeCell ref="I8:J9"/>
    <mergeCell ref="C20:M20"/>
    <mergeCell ref="C10:F10"/>
    <mergeCell ref="J10:L10"/>
    <mergeCell ref="C11:F11"/>
    <mergeCell ref="C12:F12"/>
    <mergeCell ref="C13:F13"/>
    <mergeCell ref="C14:F14"/>
    <mergeCell ref="C15:F15"/>
    <mergeCell ref="C16:F16"/>
    <mergeCell ref="C17:F17"/>
    <mergeCell ref="C18:M18"/>
    <mergeCell ref="C19:F19"/>
    <mergeCell ref="A33:M33"/>
    <mergeCell ref="C21:F21"/>
    <mergeCell ref="C22:M22"/>
    <mergeCell ref="C23:F23"/>
    <mergeCell ref="C24:M24"/>
    <mergeCell ref="C25:F25"/>
    <mergeCell ref="C26:M26"/>
    <mergeCell ref="C27:F27"/>
    <mergeCell ref="C28:M28"/>
    <mergeCell ref="C29:F29"/>
    <mergeCell ref="C30:M30"/>
    <mergeCell ref="J31:K3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37"/>
  <sheetViews>
    <sheetView showOutlineSymbols="0" topLeftCell="A25" workbookViewId="0">
      <selection activeCell="L57" sqref="L57"/>
    </sheetView>
  </sheetViews>
  <sheetFormatPr defaultColWidth="17" defaultRowHeight="15" customHeight="1" x14ac:dyDescent="0.3"/>
  <cols>
    <col min="1" max="1" width="10.140625" customWidth="1"/>
    <col min="2" max="2" width="14.42578125" customWidth="1"/>
    <col min="3" max="3" width="30.42578125" customWidth="1"/>
    <col min="4" max="4" width="11.140625" customWidth="1"/>
    <col min="5" max="5" width="15.5703125" customWidth="1"/>
    <col min="6" max="6" width="30.42578125" customWidth="1"/>
    <col min="7" max="7" width="10.140625" customWidth="1"/>
    <col min="8" max="8" width="14.42578125" customWidth="1"/>
    <col min="9" max="9" width="30.42578125" customWidth="1"/>
  </cols>
  <sheetData>
    <row r="1" spans="1:9" ht="54.75" customHeight="1" x14ac:dyDescent="0.3">
      <c r="A1" s="62" t="s">
        <v>34</v>
      </c>
      <c r="B1" s="63"/>
      <c r="C1" s="63"/>
      <c r="D1" s="63"/>
      <c r="E1" s="63"/>
      <c r="F1" s="63"/>
      <c r="G1" s="63"/>
      <c r="H1" s="63"/>
      <c r="I1" s="63"/>
    </row>
    <row r="2" spans="1:9" ht="15" customHeight="1" x14ac:dyDescent="0.3">
      <c r="A2" s="64" t="s">
        <v>7</v>
      </c>
      <c r="B2" s="65"/>
      <c r="C2" s="74" t="str">
        <f>E4_Mobiliar_Vykaz!C2</f>
        <v>Návrh obnovy Starého parku v Nitre, Etapa 4</v>
      </c>
      <c r="D2" s="75"/>
      <c r="E2" s="80" t="s">
        <v>89</v>
      </c>
      <c r="F2" s="80" t="str">
        <f>E4_Mobiliar_Vykaz!K2</f>
        <v>Mesto Nitra</v>
      </c>
      <c r="G2" s="65"/>
      <c r="H2" s="80" t="s">
        <v>72</v>
      </c>
      <c r="I2" s="69" t="s">
        <v>133</v>
      </c>
    </row>
    <row r="3" spans="1:9" ht="15" customHeight="1" x14ac:dyDescent="0.3">
      <c r="A3" s="66"/>
      <c r="B3" s="67"/>
      <c r="C3" s="76"/>
      <c r="D3" s="76"/>
      <c r="E3" s="67"/>
      <c r="F3" s="67"/>
      <c r="G3" s="67"/>
      <c r="H3" s="67"/>
      <c r="I3" s="70"/>
    </row>
    <row r="4" spans="1:9" ht="15" customHeight="1" x14ac:dyDescent="0.3">
      <c r="A4" s="68" t="s">
        <v>65</v>
      </c>
      <c r="B4" s="67"/>
      <c r="C4" s="72" t="str">
        <f>E4_Mobiliar_Vykaz!C4</f>
        <v>park</v>
      </c>
      <c r="D4" s="67"/>
      <c r="E4" s="72" t="s">
        <v>78</v>
      </c>
      <c r="F4" s="72" t="str">
        <f>E4_Mobiliar_Vykaz!K4</f>
        <v>Ateliér Krejčiříkovi, s.r.o.</v>
      </c>
      <c r="G4" s="67"/>
      <c r="H4" s="72" t="s">
        <v>72</v>
      </c>
      <c r="I4" s="70" t="s">
        <v>119</v>
      </c>
    </row>
    <row r="5" spans="1:9" ht="15" customHeight="1" x14ac:dyDescent="0.3">
      <c r="A5" s="66"/>
      <c r="B5" s="67"/>
      <c r="C5" s="67"/>
      <c r="D5" s="67"/>
      <c r="E5" s="67"/>
      <c r="F5" s="67"/>
      <c r="G5" s="67"/>
      <c r="H5" s="67"/>
      <c r="I5" s="70"/>
    </row>
    <row r="6" spans="1:9" ht="15" customHeight="1" x14ac:dyDescent="0.3">
      <c r="A6" s="68" t="s">
        <v>11</v>
      </c>
      <c r="B6" s="67"/>
      <c r="C6" s="72" t="str">
        <f>E4_Mobiliar_Vykaz!C6</f>
        <v>Mesto Nitra</v>
      </c>
      <c r="D6" s="67"/>
      <c r="E6" s="72" t="s">
        <v>94</v>
      </c>
      <c r="F6" s="72" t="str">
        <f>E4_Mobiliar_Vykaz!K6</f>
        <v> </v>
      </c>
      <c r="G6" s="67"/>
      <c r="H6" s="72" t="s">
        <v>72</v>
      </c>
      <c r="I6" s="70" t="s">
        <v>79</v>
      </c>
    </row>
    <row r="7" spans="1:9" ht="15" customHeight="1" x14ac:dyDescent="0.3">
      <c r="A7" s="66"/>
      <c r="B7" s="67"/>
      <c r="C7" s="67"/>
      <c r="D7" s="67"/>
      <c r="E7" s="67"/>
      <c r="F7" s="67"/>
      <c r="G7" s="67"/>
      <c r="H7" s="67"/>
      <c r="I7" s="70"/>
    </row>
    <row r="8" spans="1:9" ht="15" customHeight="1" x14ac:dyDescent="0.3">
      <c r="A8" s="68" t="s">
        <v>95</v>
      </c>
      <c r="B8" s="67"/>
      <c r="C8" s="72" t="str">
        <f>E4_Mobiliar_Vykaz!G4</f>
        <v xml:space="preserve"> </v>
      </c>
      <c r="D8" s="67"/>
      <c r="E8" s="72" t="s">
        <v>45</v>
      </c>
      <c r="F8" s="72" t="str">
        <f>E4_Mobiliar_Vykaz!G6</f>
        <v xml:space="preserve"> </v>
      </c>
      <c r="G8" s="67"/>
      <c r="H8" s="67" t="s">
        <v>108</v>
      </c>
      <c r="I8" s="71">
        <v>9</v>
      </c>
    </row>
    <row r="9" spans="1:9" ht="15" customHeight="1" x14ac:dyDescent="0.3">
      <c r="A9" s="66"/>
      <c r="B9" s="67"/>
      <c r="C9" s="67"/>
      <c r="D9" s="67"/>
      <c r="E9" s="67"/>
      <c r="F9" s="67"/>
      <c r="G9" s="67"/>
      <c r="H9" s="67"/>
      <c r="I9" s="70"/>
    </row>
    <row r="10" spans="1:9" ht="15" customHeight="1" x14ac:dyDescent="0.3">
      <c r="A10" s="68" t="s">
        <v>59</v>
      </c>
      <c r="B10" s="67"/>
      <c r="C10" s="72" t="str">
        <f>E4_Mobiliar_Vykaz!C8</f>
        <v xml:space="preserve"> </v>
      </c>
      <c r="D10" s="67"/>
      <c r="E10" s="72" t="s">
        <v>73</v>
      </c>
      <c r="F10" s="72" t="str">
        <f>E4_Mobiliar_Vykaz!K8</f>
        <v>Ing. Daniela Plandorová</v>
      </c>
      <c r="G10" s="67"/>
      <c r="H10" s="67" t="s">
        <v>102</v>
      </c>
      <c r="I10" s="77" t="str">
        <f>E4_Mobiliar_Vykaz!G8</f>
        <v>01.02.2023</v>
      </c>
    </row>
    <row r="11" spans="1:9" ht="15" customHeight="1" x14ac:dyDescent="0.3">
      <c r="A11" s="81"/>
      <c r="B11" s="73"/>
      <c r="C11" s="73"/>
      <c r="D11" s="73"/>
      <c r="E11" s="73"/>
      <c r="F11" s="73"/>
      <c r="G11" s="73"/>
      <c r="H11" s="73"/>
      <c r="I11" s="78"/>
    </row>
    <row r="12" spans="1:9" ht="22.5" customHeight="1" x14ac:dyDescent="0.3">
      <c r="A12" s="79" t="s">
        <v>114</v>
      </c>
      <c r="B12" s="79"/>
      <c r="C12" s="79"/>
      <c r="D12" s="79"/>
      <c r="E12" s="79"/>
      <c r="F12" s="79"/>
      <c r="G12" s="79"/>
      <c r="H12" s="79"/>
      <c r="I12" s="79"/>
    </row>
    <row r="13" spans="1:9" ht="26.25" customHeight="1" x14ac:dyDescent="0.3">
      <c r="A13" s="26" t="s">
        <v>96</v>
      </c>
      <c r="B13" s="82" t="s">
        <v>18</v>
      </c>
      <c r="C13" s="83"/>
      <c r="D13" s="27" t="s">
        <v>25</v>
      </c>
      <c r="E13" s="82" t="s">
        <v>49</v>
      </c>
      <c r="F13" s="83"/>
      <c r="G13" s="27" t="s">
        <v>71</v>
      </c>
      <c r="H13" s="82" t="s">
        <v>26</v>
      </c>
      <c r="I13" s="83"/>
    </row>
    <row r="14" spans="1:9" ht="15" customHeight="1" x14ac:dyDescent="0.3">
      <c r="A14" s="17" t="s">
        <v>52</v>
      </c>
      <c r="B14" s="15" t="s">
        <v>37</v>
      </c>
      <c r="C14" s="10">
        <f>SUM(E4_Mobiliar_Vykaz!AB12:AB30)</f>
        <v>0</v>
      </c>
      <c r="D14" s="99"/>
      <c r="E14" s="100"/>
      <c r="F14" s="10"/>
      <c r="G14" s="91" t="s">
        <v>142</v>
      </c>
      <c r="H14" s="92"/>
      <c r="I14" s="88">
        <f>(C22/100)*5.3</f>
        <v>0</v>
      </c>
    </row>
    <row r="15" spans="1:9" ht="15" customHeight="1" x14ac:dyDescent="0.3">
      <c r="A15" s="4" t="s">
        <v>79</v>
      </c>
      <c r="B15" s="15" t="s">
        <v>27</v>
      </c>
      <c r="C15" s="10">
        <f>SUM(E4_Mobiliar_Vykaz!AC12:AC30)</f>
        <v>0</v>
      </c>
      <c r="D15" s="99"/>
      <c r="E15" s="100"/>
      <c r="F15" s="10"/>
      <c r="G15" s="93"/>
      <c r="H15" s="94"/>
      <c r="I15" s="89"/>
    </row>
    <row r="16" spans="1:9" ht="15" customHeight="1" x14ac:dyDescent="0.3">
      <c r="A16" s="17" t="s">
        <v>12</v>
      </c>
      <c r="B16" s="15" t="s">
        <v>37</v>
      </c>
      <c r="C16" s="10">
        <f>SUM(E4_Mobiliar_Vykaz!AD12:AD30)</f>
        <v>0</v>
      </c>
      <c r="D16" s="99"/>
      <c r="E16" s="100"/>
      <c r="F16" s="10"/>
      <c r="G16" s="95"/>
      <c r="H16" s="96"/>
      <c r="I16" s="90"/>
    </row>
    <row r="17" spans="1:9" ht="15" customHeight="1" x14ac:dyDescent="0.3">
      <c r="A17" s="4" t="s">
        <v>79</v>
      </c>
      <c r="B17" s="15" t="s">
        <v>27</v>
      </c>
      <c r="C17" s="10">
        <f>SUM(E4_Mobiliar_Vykaz!AE12:AE30)</f>
        <v>0</v>
      </c>
      <c r="D17" s="99"/>
      <c r="E17" s="100"/>
      <c r="F17" s="47"/>
      <c r="G17" s="99"/>
      <c r="H17" s="100"/>
      <c r="I17" s="47"/>
    </row>
    <row r="18" spans="1:9" ht="15" customHeight="1" x14ac:dyDescent="0.3">
      <c r="A18" s="17" t="s">
        <v>43</v>
      </c>
      <c r="B18" s="15" t="s">
        <v>37</v>
      </c>
      <c r="C18" s="10">
        <f>SUM(E4_Mobiliar_Vykaz!AF12:AF30)</f>
        <v>0</v>
      </c>
      <c r="D18" s="99"/>
      <c r="E18" s="100"/>
      <c r="F18" s="47"/>
      <c r="G18" s="99"/>
      <c r="H18" s="100"/>
      <c r="I18" s="47"/>
    </row>
    <row r="19" spans="1:9" ht="15" customHeight="1" x14ac:dyDescent="0.3">
      <c r="A19" s="4" t="s">
        <v>79</v>
      </c>
      <c r="B19" s="15" t="s">
        <v>27</v>
      </c>
      <c r="C19" s="10">
        <f>SUM(E4_Mobiliar_Vykaz!AG12:AG30)</f>
        <v>0</v>
      </c>
      <c r="D19" s="99"/>
      <c r="E19" s="100"/>
      <c r="F19" s="47"/>
      <c r="G19" s="99"/>
      <c r="H19" s="100"/>
      <c r="I19" s="47"/>
    </row>
    <row r="20" spans="1:9" ht="15" customHeight="1" x14ac:dyDescent="0.3">
      <c r="A20" s="84" t="s">
        <v>8</v>
      </c>
      <c r="B20" s="85"/>
      <c r="C20" s="10">
        <f>SUM(E4_Mobiliar_Vykaz!AH12:AH30)</f>
        <v>0</v>
      </c>
      <c r="D20" s="99"/>
      <c r="E20" s="100"/>
      <c r="F20" s="47"/>
      <c r="G20" s="99"/>
      <c r="H20" s="100"/>
      <c r="I20" s="47"/>
    </row>
    <row r="21" spans="1:9" ht="15" customHeight="1" x14ac:dyDescent="0.3">
      <c r="A21" s="86" t="s">
        <v>103</v>
      </c>
      <c r="B21" s="87"/>
      <c r="C21" s="12">
        <f>SUM(E4_Mobiliar_Vykaz!Z12:Z30)</f>
        <v>0</v>
      </c>
      <c r="D21" s="101"/>
      <c r="E21" s="102"/>
      <c r="F21" s="20"/>
      <c r="G21" s="101"/>
      <c r="H21" s="102"/>
      <c r="I21" s="20"/>
    </row>
    <row r="22" spans="1:9" ht="16.5" customHeight="1" x14ac:dyDescent="0.3">
      <c r="A22" s="97" t="s">
        <v>29</v>
      </c>
      <c r="B22" s="98"/>
      <c r="C22" s="40">
        <f>SUM(C14:C21)</f>
        <v>0</v>
      </c>
      <c r="D22" s="103"/>
      <c r="E22" s="98"/>
      <c r="F22" s="40"/>
      <c r="G22" s="103"/>
      <c r="H22" s="98"/>
      <c r="I22" s="40"/>
    </row>
    <row r="23" spans="1:9" ht="15" customHeight="1" thickBot="1" x14ac:dyDescent="0.35">
      <c r="D23" s="84"/>
      <c r="E23" s="85"/>
      <c r="F23" s="45"/>
      <c r="G23" s="104"/>
      <c r="H23" s="85"/>
      <c r="I23" s="10"/>
    </row>
    <row r="24" spans="1:9" ht="15" customHeight="1" x14ac:dyDescent="0.3">
      <c r="G24" s="84"/>
      <c r="H24" s="85"/>
    </row>
    <row r="25" spans="1:9" ht="15" customHeight="1" x14ac:dyDescent="0.3">
      <c r="G25" s="84"/>
      <c r="H25" s="85"/>
      <c r="I25" s="40"/>
    </row>
    <row r="27" spans="1:9" ht="15" customHeight="1" x14ac:dyDescent="0.3">
      <c r="A27" s="105" t="s">
        <v>56</v>
      </c>
      <c r="B27" s="106"/>
      <c r="C27" s="2">
        <f>SUM(E4_Mobiliar_Vykaz!AJ12:AJ30)</f>
        <v>0</v>
      </c>
    </row>
    <row r="28" spans="1:9" ht="15" customHeight="1" x14ac:dyDescent="0.3">
      <c r="A28" s="107" t="s">
        <v>3</v>
      </c>
      <c r="B28" s="108"/>
      <c r="C28" s="6">
        <f>SUM(E4_Mobiliar_Vykaz!AK12:AK30)</f>
        <v>0</v>
      </c>
      <c r="D28" s="106" t="s">
        <v>33</v>
      </c>
      <c r="E28" s="106"/>
      <c r="F28" s="2">
        <f>ROUND(C28*(15/100),2)</f>
        <v>0</v>
      </c>
      <c r="G28" s="106" t="s">
        <v>20</v>
      </c>
      <c r="H28" s="106"/>
      <c r="I28" s="2">
        <f>SUM(C27:C29)</f>
        <v>0</v>
      </c>
    </row>
    <row r="29" spans="1:9" ht="15" customHeight="1" x14ac:dyDescent="0.3">
      <c r="A29" s="107" t="s">
        <v>98</v>
      </c>
      <c r="B29" s="108"/>
      <c r="C29" s="6">
        <f>SUM(E4_Mobiliar_Vykaz!AL12:AL30)+(F22+I22+F23+I23+I24+I25)</f>
        <v>0</v>
      </c>
      <c r="D29" s="108" t="s">
        <v>76</v>
      </c>
      <c r="E29" s="108"/>
      <c r="F29" s="6">
        <f>ROUND(C29*(20/100),2)</f>
        <v>0</v>
      </c>
      <c r="G29" s="108" t="s">
        <v>55</v>
      </c>
      <c r="H29" s="108"/>
      <c r="I29" s="6">
        <f>SUM(F28:F29)+I28</f>
        <v>0</v>
      </c>
    </row>
    <row r="31" spans="1:9" ht="15" customHeight="1" x14ac:dyDescent="0.3">
      <c r="A31" s="109" t="s">
        <v>2</v>
      </c>
      <c r="B31" s="110"/>
      <c r="C31" s="111"/>
      <c r="D31" s="110" t="s">
        <v>101</v>
      </c>
      <c r="E31" s="110"/>
      <c r="F31" s="111"/>
      <c r="G31" s="110" t="s">
        <v>75</v>
      </c>
      <c r="H31" s="110"/>
      <c r="I31" s="111"/>
    </row>
    <row r="32" spans="1:9" ht="15" customHeight="1" x14ac:dyDescent="0.3">
      <c r="A32" s="112" t="s">
        <v>79</v>
      </c>
      <c r="B32" s="101"/>
      <c r="C32" s="113"/>
      <c r="D32" s="101" t="s">
        <v>79</v>
      </c>
      <c r="E32" s="101"/>
      <c r="F32" s="113"/>
      <c r="G32" s="101" t="s">
        <v>79</v>
      </c>
      <c r="H32" s="101"/>
      <c r="I32" s="113"/>
    </row>
    <row r="33" spans="1:9" ht="15" customHeight="1" x14ac:dyDescent="0.3">
      <c r="A33" s="112" t="s">
        <v>79</v>
      </c>
      <c r="B33" s="101"/>
      <c r="C33" s="113"/>
      <c r="D33" s="101" t="s">
        <v>79</v>
      </c>
      <c r="E33" s="101"/>
      <c r="F33" s="113"/>
      <c r="G33" s="101" t="s">
        <v>79</v>
      </c>
      <c r="H33" s="101"/>
      <c r="I33" s="113"/>
    </row>
    <row r="34" spans="1:9" ht="15" customHeight="1" x14ac:dyDescent="0.3">
      <c r="A34" s="112" t="s">
        <v>79</v>
      </c>
      <c r="B34" s="101"/>
      <c r="C34" s="113"/>
      <c r="D34" s="101" t="s">
        <v>79</v>
      </c>
      <c r="E34" s="101"/>
      <c r="F34" s="113"/>
      <c r="G34" s="101" t="s">
        <v>79</v>
      </c>
      <c r="H34" s="101"/>
      <c r="I34" s="113"/>
    </row>
    <row r="35" spans="1:9" ht="15" customHeight="1" thickBot="1" x14ac:dyDescent="0.35">
      <c r="A35" s="116" t="s">
        <v>28</v>
      </c>
      <c r="B35" s="114"/>
      <c r="C35" s="115"/>
      <c r="D35" s="114" t="s">
        <v>28</v>
      </c>
      <c r="E35" s="114"/>
      <c r="F35" s="115"/>
      <c r="G35" s="114" t="s">
        <v>28</v>
      </c>
      <c r="H35" s="114"/>
      <c r="I35" s="115"/>
    </row>
    <row r="36" spans="1:9" ht="15" customHeight="1" x14ac:dyDescent="0.3">
      <c r="A36" s="13" t="s">
        <v>10</v>
      </c>
    </row>
    <row r="37" spans="1:9" ht="12.75" customHeight="1" x14ac:dyDescent="0.3">
      <c r="A37" s="72" t="s">
        <v>79</v>
      </c>
      <c r="B37" s="67"/>
      <c r="C37" s="67"/>
      <c r="D37" s="67"/>
      <c r="E37" s="67"/>
      <c r="F37" s="67"/>
      <c r="G37" s="67"/>
      <c r="H37" s="67"/>
      <c r="I37" s="67"/>
    </row>
  </sheetData>
  <mergeCells count="82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6"/>
    <mergeCell ref="I14:I16"/>
    <mergeCell ref="D15:E15"/>
    <mergeCell ref="D16:E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" footer="0"/>
  <pageSetup paperSize="0" firstPageNumber="0" orientation="landscape" useFirstPageNumber="1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V33"/>
  <sheetViews>
    <sheetView showOutlineSymbols="0" zoomScale="90" zoomScaleNormal="90" workbookViewId="0">
      <pane ySplit="11" topLeftCell="A18" activePane="bottomLeft" state="frozenSplit"/>
      <selection activeCell="K20" sqref="K20"/>
      <selection pane="bottomLeft" activeCell="C20" sqref="C20:M20"/>
    </sheetView>
  </sheetViews>
  <sheetFormatPr defaultColWidth="17" defaultRowHeight="15" customHeight="1" x14ac:dyDescent="0.3"/>
  <cols>
    <col min="1" max="1" width="4.42578125" customWidth="1"/>
    <col min="2" max="2" width="20" customWidth="1"/>
    <col min="3" max="3" width="1.85546875" customWidth="1"/>
    <col min="4" max="4" width="101.140625" customWidth="1"/>
    <col min="5" max="6" width="13.5703125" customWidth="1"/>
    <col min="7" max="7" width="5" customWidth="1"/>
    <col min="8" max="8" width="14.42578125" customWidth="1"/>
    <col min="9" max="9" width="13.42578125" customWidth="1"/>
    <col min="10" max="12" width="17.5703125" customWidth="1"/>
    <col min="13" max="13" width="15.5703125" customWidth="1"/>
    <col min="25" max="74" width="17" hidden="1" customWidth="1"/>
  </cols>
  <sheetData>
    <row r="1" spans="1:64" ht="54.75" customHeigh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64" ht="15" customHeight="1" x14ac:dyDescent="0.3">
      <c r="A2" s="64" t="s">
        <v>7</v>
      </c>
      <c r="B2" s="65"/>
      <c r="C2" s="74" t="s">
        <v>134</v>
      </c>
      <c r="D2" s="75"/>
      <c r="E2" s="65" t="s">
        <v>1</v>
      </c>
      <c r="F2" s="65"/>
      <c r="G2" s="65" t="s">
        <v>100</v>
      </c>
      <c r="H2" s="65"/>
      <c r="I2" s="80" t="s">
        <v>89</v>
      </c>
      <c r="J2" s="65"/>
      <c r="K2" s="80" t="s">
        <v>117</v>
      </c>
      <c r="L2" s="65"/>
      <c r="M2" s="69"/>
    </row>
    <row r="3" spans="1:64" ht="15" customHeight="1" x14ac:dyDescent="0.3">
      <c r="A3" s="66"/>
      <c r="B3" s="67"/>
      <c r="C3" s="76"/>
      <c r="D3" s="76"/>
      <c r="E3" s="67"/>
      <c r="F3" s="67"/>
      <c r="G3" s="67"/>
      <c r="H3" s="67"/>
      <c r="I3" s="67"/>
      <c r="J3" s="67"/>
      <c r="K3" s="67"/>
      <c r="L3" s="67"/>
      <c r="M3" s="70"/>
    </row>
    <row r="4" spans="1:64" ht="15" customHeight="1" x14ac:dyDescent="0.3">
      <c r="A4" s="68" t="s">
        <v>65</v>
      </c>
      <c r="B4" s="67"/>
      <c r="C4" s="72" t="s">
        <v>135</v>
      </c>
      <c r="D4" s="67"/>
      <c r="E4" s="67" t="s">
        <v>95</v>
      </c>
      <c r="F4" s="67"/>
      <c r="G4" s="67" t="s">
        <v>100</v>
      </c>
      <c r="H4" s="67"/>
      <c r="I4" s="72" t="s">
        <v>78</v>
      </c>
      <c r="J4" s="67"/>
      <c r="K4" s="72" t="s">
        <v>74</v>
      </c>
      <c r="L4" s="67"/>
      <c r="M4" s="70"/>
    </row>
    <row r="5" spans="1:64" ht="15" customHeight="1" x14ac:dyDescent="0.3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70"/>
    </row>
    <row r="6" spans="1:64" ht="15" customHeight="1" x14ac:dyDescent="0.3">
      <c r="A6" s="68" t="s">
        <v>11</v>
      </c>
      <c r="B6" s="67"/>
      <c r="C6" s="72" t="s">
        <v>117</v>
      </c>
      <c r="D6" s="67"/>
      <c r="E6" s="67" t="s">
        <v>45</v>
      </c>
      <c r="F6" s="67"/>
      <c r="G6" s="67" t="s">
        <v>100</v>
      </c>
      <c r="H6" s="67"/>
      <c r="I6" s="72" t="s">
        <v>94</v>
      </c>
      <c r="J6" s="67"/>
      <c r="K6" s="67" t="s">
        <v>58</v>
      </c>
      <c r="L6" s="67"/>
      <c r="M6" s="70"/>
    </row>
    <row r="7" spans="1:64" ht="15" customHeight="1" x14ac:dyDescent="0.3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70"/>
    </row>
    <row r="8" spans="1:64" ht="15" customHeight="1" x14ac:dyDescent="0.3">
      <c r="A8" s="68" t="s">
        <v>59</v>
      </c>
      <c r="B8" s="67"/>
      <c r="C8" s="72" t="s">
        <v>100</v>
      </c>
      <c r="D8" s="67"/>
      <c r="E8" s="67" t="s">
        <v>66</v>
      </c>
      <c r="F8" s="67"/>
      <c r="G8" s="67" t="s">
        <v>120</v>
      </c>
      <c r="H8" s="67"/>
      <c r="I8" s="72" t="s">
        <v>73</v>
      </c>
      <c r="J8" s="67"/>
      <c r="K8" s="72" t="s">
        <v>109</v>
      </c>
      <c r="L8" s="67"/>
      <c r="M8" s="70"/>
    </row>
    <row r="9" spans="1:64" ht="15" customHeight="1" thickBot="1" x14ac:dyDescent="0.3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70"/>
    </row>
    <row r="10" spans="1:64" ht="15" customHeight="1" x14ac:dyDescent="0.3">
      <c r="A10" s="14" t="s">
        <v>9</v>
      </c>
      <c r="B10" s="9" t="s">
        <v>47</v>
      </c>
      <c r="C10" s="124" t="s">
        <v>116</v>
      </c>
      <c r="D10" s="124"/>
      <c r="E10" s="124"/>
      <c r="F10" s="125"/>
      <c r="G10" s="9" t="s">
        <v>48</v>
      </c>
      <c r="H10" s="11" t="s">
        <v>69</v>
      </c>
      <c r="I10" s="31" t="s">
        <v>44</v>
      </c>
      <c r="J10" s="119" t="s">
        <v>21</v>
      </c>
      <c r="K10" s="120"/>
      <c r="L10" s="121"/>
      <c r="M10" s="44" t="s">
        <v>40</v>
      </c>
      <c r="BK10" s="30" t="s">
        <v>54</v>
      </c>
      <c r="BL10" s="28" t="s">
        <v>61</v>
      </c>
    </row>
    <row r="11" spans="1:64" ht="15" customHeight="1" thickBot="1" x14ac:dyDescent="0.35">
      <c r="A11" s="33" t="s">
        <v>100</v>
      </c>
      <c r="B11" s="38" t="s">
        <v>100</v>
      </c>
      <c r="C11" s="117" t="s">
        <v>106</v>
      </c>
      <c r="D11" s="117"/>
      <c r="E11" s="117"/>
      <c r="F11" s="118"/>
      <c r="G11" s="38" t="s">
        <v>100</v>
      </c>
      <c r="H11" s="38" t="s">
        <v>100</v>
      </c>
      <c r="I11" s="18" t="s">
        <v>42</v>
      </c>
      <c r="J11" s="19" t="s">
        <v>6</v>
      </c>
      <c r="K11" s="21" t="s">
        <v>27</v>
      </c>
      <c r="L11" s="22" t="s">
        <v>13</v>
      </c>
      <c r="M11" s="22" t="s">
        <v>38</v>
      </c>
      <c r="Z11" s="30" t="s">
        <v>84</v>
      </c>
      <c r="AA11" s="30" t="s">
        <v>70</v>
      </c>
      <c r="AB11" s="30" t="s">
        <v>111</v>
      </c>
      <c r="AC11" s="30" t="s">
        <v>41</v>
      </c>
      <c r="AD11" s="30" t="s">
        <v>91</v>
      </c>
      <c r="AE11" s="30" t="s">
        <v>51</v>
      </c>
      <c r="AF11" s="30" t="s">
        <v>97</v>
      </c>
      <c r="AG11" s="30" t="s">
        <v>57</v>
      </c>
      <c r="AH11" s="30" t="s">
        <v>39</v>
      </c>
      <c r="BH11" s="30" t="s">
        <v>85</v>
      </c>
      <c r="BI11" s="30" t="s">
        <v>110</v>
      </c>
      <c r="BJ11" s="30" t="s">
        <v>118</v>
      </c>
    </row>
    <row r="12" spans="1:64" ht="15" customHeight="1" x14ac:dyDescent="0.3">
      <c r="A12" s="7" t="s">
        <v>79</v>
      </c>
      <c r="B12" s="32" t="s">
        <v>79</v>
      </c>
      <c r="C12" s="122" t="s">
        <v>136</v>
      </c>
      <c r="D12" s="122"/>
      <c r="E12" s="122"/>
      <c r="F12" s="122"/>
      <c r="G12" s="1" t="s">
        <v>100</v>
      </c>
      <c r="H12" s="1" t="s">
        <v>100</v>
      </c>
      <c r="I12" s="1" t="s">
        <v>100</v>
      </c>
      <c r="J12" s="37">
        <f>J13+J16</f>
        <v>0</v>
      </c>
      <c r="K12" s="37">
        <f>K13+K16</f>
        <v>0</v>
      </c>
      <c r="L12" s="37">
        <f>L13+L16</f>
        <v>0</v>
      </c>
      <c r="M12" s="42" t="s">
        <v>79</v>
      </c>
    </row>
    <row r="13" spans="1:64" ht="15" customHeight="1" x14ac:dyDescent="0.3">
      <c r="A13" s="23" t="s">
        <v>79</v>
      </c>
      <c r="B13" s="39" t="s">
        <v>82</v>
      </c>
      <c r="C13" s="123" t="s">
        <v>99</v>
      </c>
      <c r="D13" s="123"/>
      <c r="E13" s="123"/>
      <c r="F13" s="123"/>
      <c r="G13" s="34" t="s">
        <v>100</v>
      </c>
      <c r="H13" s="34" t="s">
        <v>100</v>
      </c>
      <c r="I13" s="34" t="s">
        <v>100</v>
      </c>
      <c r="J13" s="43">
        <f>SUM(J14:J15)</f>
        <v>0</v>
      </c>
      <c r="K13" s="43">
        <f>SUM(K14:K15)</f>
        <v>0</v>
      </c>
      <c r="L13" s="43">
        <f>SUM(L14:L15)</f>
        <v>0</v>
      </c>
      <c r="M13" s="46" t="s">
        <v>79</v>
      </c>
      <c r="AI13" s="30" t="s">
        <v>137</v>
      </c>
      <c r="AS13" s="43">
        <f>SUM(AJ14:AJ15)</f>
        <v>0</v>
      </c>
      <c r="AT13" s="43">
        <f>SUM(AK14:AK15)</f>
        <v>0</v>
      </c>
      <c r="AU13" s="43">
        <f>SUM(AL14:AL15)</f>
        <v>0</v>
      </c>
    </row>
    <row r="14" spans="1:64" ht="15" customHeight="1" x14ac:dyDescent="0.3">
      <c r="A14" s="36" t="s">
        <v>104</v>
      </c>
      <c r="B14" s="16" t="s">
        <v>80</v>
      </c>
      <c r="C14" s="67" t="s">
        <v>0</v>
      </c>
      <c r="D14" s="67"/>
      <c r="E14" s="67"/>
      <c r="F14" s="67"/>
      <c r="G14" s="16" t="s">
        <v>36</v>
      </c>
      <c r="H14" s="5">
        <v>1</v>
      </c>
      <c r="I14" s="5">
        <v>0</v>
      </c>
      <c r="J14" s="5">
        <f>H14*AO14</f>
        <v>0</v>
      </c>
      <c r="K14" s="5">
        <f>H14*AP14</f>
        <v>0</v>
      </c>
      <c r="L14" s="5">
        <f>H14*I14</f>
        <v>0</v>
      </c>
      <c r="M14" s="41" t="s">
        <v>79</v>
      </c>
      <c r="Z14" s="5">
        <f>IF(AQ14="5",BJ14,0)</f>
        <v>0</v>
      </c>
      <c r="AB14" s="5">
        <f>IF(AQ14="1",BH14,0)</f>
        <v>0</v>
      </c>
      <c r="AC14" s="5">
        <f>IF(AQ14="1",BI14,0)</f>
        <v>0</v>
      </c>
      <c r="AD14" s="5">
        <f>IF(AQ14="7",BH14,0)</f>
        <v>0</v>
      </c>
      <c r="AE14" s="5">
        <f>IF(AQ14="7",BI14,0)</f>
        <v>0</v>
      </c>
      <c r="AF14" s="5">
        <f>IF(AQ14="2",BH14,0)</f>
        <v>0</v>
      </c>
      <c r="AG14" s="5">
        <f>IF(AQ14="2",BI14,0)</f>
        <v>0</v>
      </c>
      <c r="AH14" s="5">
        <f>IF(AQ14="0",BJ14,0)</f>
        <v>0</v>
      </c>
      <c r="AI14" s="30" t="s">
        <v>137</v>
      </c>
      <c r="AJ14" s="5">
        <f>IF(AN14=0,L14,0)</f>
        <v>0</v>
      </c>
      <c r="AK14" s="5">
        <f>IF(AN14=15,L14,0)</f>
        <v>0</v>
      </c>
      <c r="AL14" s="5">
        <f>IF(AN14=20,L14,0)</f>
        <v>0</v>
      </c>
      <c r="AN14" s="5">
        <v>20</v>
      </c>
      <c r="AO14" s="5">
        <f>I14*1</f>
        <v>0</v>
      </c>
      <c r="AP14" s="5">
        <f>I14*(1-1)</f>
        <v>0</v>
      </c>
      <c r="AQ14" s="3" t="s">
        <v>104</v>
      </c>
      <c r="AV14" s="5">
        <f>AW14+AX14</f>
        <v>0</v>
      </c>
      <c r="AW14" s="5">
        <f>H14*AO14</f>
        <v>0</v>
      </c>
      <c r="AX14" s="5">
        <f>H14*AP14</f>
        <v>0</v>
      </c>
      <c r="AY14" s="3" t="s">
        <v>24</v>
      </c>
      <c r="AZ14" s="3" t="s">
        <v>138</v>
      </c>
      <c r="BA14" s="30" t="s">
        <v>139</v>
      </c>
      <c r="BC14" s="5">
        <f>AW14+AX14</f>
        <v>0</v>
      </c>
      <c r="BD14" s="5">
        <f>I14/(100-BE14)*100</f>
        <v>0</v>
      </c>
      <c r="BE14" s="5">
        <v>0</v>
      </c>
      <c r="BF14" s="5">
        <f>14</f>
        <v>14</v>
      </c>
      <c r="BH14" s="5">
        <f>H14*AO14</f>
        <v>0</v>
      </c>
      <c r="BI14" s="5">
        <f>H14*AP14</f>
        <v>0</v>
      </c>
      <c r="BJ14" s="5">
        <f>H14*I14</f>
        <v>0</v>
      </c>
      <c r="BK14" s="5"/>
      <c r="BL14" s="5"/>
    </row>
    <row r="15" spans="1:64" ht="15" customHeight="1" x14ac:dyDescent="0.3">
      <c r="A15" s="36" t="s">
        <v>77</v>
      </c>
      <c r="B15" s="16" t="s">
        <v>80</v>
      </c>
      <c r="C15" s="67" t="s">
        <v>113</v>
      </c>
      <c r="D15" s="67"/>
      <c r="E15" s="67"/>
      <c r="F15" s="67"/>
      <c r="G15" s="16" t="s">
        <v>36</v>
      </c>
      <c r="H15" s="5">
        <v>1</v>
      </c>
      <c r="I15" s="5">
        <v>0</v>
      </c>
      <c r="J15" s="5">
        <f>H15*AO15</f>
        <v>0</v>
      </c>
      <c r="K15" s="5">
        <f>H15*AP15</f>
        <v>0</v>
      </c>
      <c r="L15" s="5">
        <f>H15*I15</f>
        <v>0</v>
      </c>
      <c r="M15" s="41" t="s">
        <v>79</v>
      </c>
      <c r="Z15" s="5">
        <f>IF(AQ15="5",BJ15,0)</f>
        <v>0</v>
      </c>
      <c r="AB15" s="5">
        <f>IF(AQ15="1",BH15,0)</f>
        <v>0</v>
      </c>
      <c r="AC15" s="5">
        <f>IF(AQ15="1",BI15,0)</f>
        <v>0</v>
      </c>
      <c r="AD15" s="5">
        <f>IF(AQ15="7",BH15,0)</f>
        <v>0</v>
      </c>
      <c r="AE15" s="5">
        <f>IF(AQ15="7",BI15,0)</f>
        <v>0</v>
      </c>
      <c r="AF15" s="5">
        <f>IF(AQ15="2",BH15,0)</f>
        <v>0</v>
      </c>
      <c r="AG15" s="5">
        <f>IF(AQ15="2",BI15,0)</f>
        <v>0</v>
      </c>
      <c r="AH15" s="5">
        <f>IF(AQ15="0",BJ15,0)</f>
        <v>0</v>
      </c>
      <c r="AI15" s="30" t="s">
        <v>137</v>
      </c>
      <c r="AJ15" s="5">
        <f>IF(AN15=0,L15,0)</f>
        <v>0</v>
      </c>
      <c r="AK15" s="5">
        <f>IF(AN15=15,L15,0)</f>
        <v>0</v>
      </c>
      <c r="AL15" s="5">
        <f>IF(AN15=20,L15,0)</f>
        <v>0</v>
      </c>
      <c r="AN15" s="5">
        <v>20</v>
      </c>
      <c r="AO15" s="5">
        <f>I15*1.000016000256</f>
        <v>0</v>
      </c>
      <c r="AP15" s="5">
        <f>I15*(1-1.000016000256)</f>
        <v>0</v>
      </c>
      <c r="AQ15" s="3" t="s">
        <v>104</v>
      </c>
      <c r="AV15" s="5">
        <f>AW15+AX15</f>
        <v>0</v>
      </c>
      <c r="AW15" s="5">
        <f>H15*AO15</f>
        <v>0</v>
      </c>
      <c r="AX15" s="5">
        <f>H15*AP15</f>
        <v>0</v>
      </c>
      <c r="AY15" s="3" t="s">
        <v>24</v>
      </c>
      <c r="AZ15" s="3" t="s">
        <v>138</v>
      </c>
      <c r="BA15" s="30" t="s">
        <v>139</v>
      </c>
      <c r="BC15" s="5">
        <f>AW15+AX15</f>
        <v>0</v>
      </c>
      <c r="BD15" s="5">
        <f>I15/(100-BE15)*100</f>
        <v>0</v>
      </c>
      <c r="BE15" s="5">
        <v>0</v>
      </c>
      <c r="BF15" s="5">
        <f>15</f>
        <v>15</v>
      </c>
      <c r="BH15" s="5">
        <f>H15*AO15</f>
        <v>0</v>
      </c>
      <c r="BI15" s="5">
        <f>H15*AP15</f>
        <v>0</v>
      </c>
      <c r="BJ15" s="5">
        <f>H15*I15</f>
        <v>0</v>
      </c>
      <c r="BK15" s="5"/>
      <c r="BL15" s="5"/>
    </row>
    <row r="16" spans="1:64" ht="15" customHeight="1" x14ac:dyDescent="0.3">
      <c r="A16" s="23" t="s">
        <v>79</v>
      </c>
      <c r="B16" s="39" t="s">
        <v>79</v>
      </c>
      <c r="C16" s="123" t="s">
        <v>8</v>
      </c>
      <c r="D16" s="123"/>
      <c r="E16" s="123"/>
      <c r="F16" s="123"/>
      <c r="G16" s="34" t="s">
        <v>100</v>
      </c>
      <c r="H16" s="34" t="s">
        <v>100</v>
      </c>
      <c r="I16" s="34" t="s">
        <v>100</v>
      </c>
      <c r="J16" s="43">
        <f>SUM(J17:J29)</f>
        <v>0</v>
      </c>
      <c r="K16" s="43">
        <f>SUM(K17:K29)</f>
        <v>0</v>
      </c>
      <c r="L16" s="43">
        <f>SUM(L17:L29)</f>
        <v>0</v>
      </c>
      <c r="M16" s="46" t="s">
        <v>79</v>
      </c>
      <c r="AI16" s="30" t="s">
        <v>137</v>
      </c>
      <c r="AS16" s="43">
        <f>SUM(AJ17:AJ29)</f>
        <v>0</v>
      </c>
      <c r="AT16" s="43">
        <f>SUM(AK17:AK29)</f>
        <v>0</v>
      </c>
      <c r="AU16" s="43">
        <f>SUM(AL17:AL29)</f>
        <v>0</v>
      </c>
    </row>
    <row r="17" spans="1:64" ht="15" customHeight="1" x14ac:dyDescent="0.3">
      <c r="A17" s="52" t="s">
        <v>93</v>
      </c>
      <c r="B17" s="53" t="s">
        <v>83</v>
      </c>
      <c r="C17" s="129" t="s">
        <v>121</v>
      </c>
      <c r="D17" s="129"/>
      <c r="E17" s="129"/>
      <c r="F17" s="129"/>
      <c r="G17" s="53" t="s">
        <v>36</v>
      </c>
      <c r="H17" s="54">
        <v>6</v>
      </c>
      <c r="I17" s="54">
        <v>0</v>
      </c>
      <c r="J17" s="54">
        <f>H17*AO17</f>
        <v>0</v>
      </c>
      <c r="K17" s="54">
        <f>H17*AP17</f>
        <v>0</v>
      </c>
      <c r="L17" s="54">
        <f>H17*I17</f>
        <v>0</v>
      </c>
      <c r="M17" s="55" t="s">
        <v>90</v>
      </c>
      <c r="Z17" s="5">
        <f>IF(AQ17="5",BJ17,0)</f>
        <v>0</v>
      </c>
      <c r="AB17" s="5">
        <f>IF(AQ17="1",BH17,0)</f>
        <v>0</v>
      </c>
      <c r="AC17" s="5">
        <f>IF(AQ17="1",BI17,0)</f>
        <v>0</v>
      </c>
      <c r="AD17" s="5">
        <f>IF(AQ17="7",BH17,0)</f>
        <v>0</v>
      </c>
      <c r="AE17" s="5">
        <f>IF(AQ17="7",BI17,0)</f>
        <v>0</v>
      </c>
      <c r="AF17" s="5">
        <f>IF(AQ17="2",BH17,0)</f>
        <v>0</v>
      </c>
      <c r="AG17" s="5">
        <f>IF(AQ17="2",BI17,0)</f>
        <v>0</v>
      </c>
      <c r="AH17" s="5">
        <f>IF(AQ17="0",BJ17,0)</f>
        <v>0</v>
      </c>
      <c r="AI17" s="30" t="s">
        <v>137</v>
      </c>
      <c r="AJ17" s="5">
        <f>IF(AN17=0,L17,0)</f>
        <v>0</v>
      </c>
      <c r="AK17" s="5">
        <f>IF(AN17=15,L17,0)</f>
        <v>0</v>
      </c>
      <c r="AL17" s="5">
        <f>IF(AN17=20,L17,0)</f>
        <v>0</v>
      </c>
      <c r="AN17" s="5">
        <v>20</v>
      </c>
      <c r="AO17" s="5">
        <f>I17*1</f>
        <v>0</v>
      </c>
      <c r="AP17" s="5">
        <f>I17*(1-1)</f>
        <v>0</v>
      </c>
      <c r="AQ17" s="3" t="s">
        <v>62</v>
      </c>
      <c r="AV17" s="5">
        <f>AW17+AX17</f>
        <v>0</v>
      </c>
      <c r="AW17" s="5">
        <f>H17*AO17</f>
        <v>0</v>
      </c>
      <c r="AX17" s="5">
        <f>H17*AP17</f>
        <v>0</v>
      </c>
      <c r="AY17" s="3" t="s">
        <v>31</v>
      </c>
      <c r="AZ17" s="3" t="s">
        <v>140</v>
      </c>
      <c r="BA17" s="30" t="s">
        <v>139</v>
      </c>
      <c r="BC17" s="5">
        <f>AW17+AX17</f>
        <v>0</v>
      </c>
      <c r="BD17" s="5">
        <f>I17/(100-BE17)*100</f>
        <v>0</v>
      </c>
      <c r="BE17" s="5">
        <v>0</v>
      </c>
      <c r="BF17" s="5">
        <f>17</f>
        <v>17</v>
      </c>
      <c r="BH17" s="5">
        <f>H17*AO17</f>
        <v>0</v>
      </c>
      <c r="BI17" s="5">
        <f>H17*AP17</f>
        <v>0</v>
      </c>
      <c r="BJ17" s="5">
        <f>H17*I17</f>
        <v>0</v>
      </c>
      <c r="BK17" s="5"/>
      <c r="BL17" s="5"/>
    </row>
    <row r="18" spans="1:64" ht="54" customHeight="1" x14ac:dyDescent="0.3">
      <c r="A18" s="24"/>
      <c r="B18" s="25" t="s">
        <v>10</v>
      </c>
      <c r="C18" s="126" t="s">
        <v>145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8"/>
    </row>
    <row r="19" spans="1:64" ht="15" customHeight="1" x14ac:dyDescent="0.3">
      <c r="A19" s="36" t="s">
        <v>16</v>
      </c>
      <c r="B19" s="16" t="s">
        <v>83</v>
      </c>
      <c r="C19" s="67" t="s">
        <v>46</v>
      </c>
      <c r="D19" s="67"/>
      <c r="E19" s="67"/>
      <c r="F19" s="67"/>
      <c r="G19" s="16" t="s">
        <v>30</v>
      </c>
      <c r="H19" s="5">
        <v>22</v>
      </c>
      <c r="I19" s="5">
        <v>0</v>
      </c>
      <c r="J19" s="5">
        <f>H19*AO19</f>
        <v>0</v>
      </c>
      <c r="K19" s="5">
        <f>H19*AP19</f>
        <v>0</v>
      </c>
      <c r="L19" s="5">
        <f>H19*I19</f>
        <v>0</v>
      </c>
      <c r="M19" s="41" t="s">
        <v>90</v>
      </c>
      <c r="Z19" s="5">
        <f>IF(AQ19="5",BJ19,0)</f>
        <v>0</v>
      </c>
      <c r="AB19" s="5">
        <f>IF(AQ19="1",BH19,0)</f>
        <v>0</v>
      </c>
      <c r="AC19" s="5">
        <f>IF(AQ19="1",BI19,0)</f>
        <v>0</v>
      </c>
      <c r="AD19" s="5">
        <f>IF(AQ19="7",BH19,0)</f>
        <v>0</v>
      </c>
      <c r="AE19" s="5">
        <f>IF(AQ19="7",BI19,0)</f>
        <v>0</v>
      </c>
      <c r="AF19" s="5">
        <f>IF(AQ19="2",BH19,0)</f>
        <v>0</v>
      </c>
      <c r="AG19" s="5">
        <f>IF(AQ19="2",BI19,0)</f>
        <v>0</v>
      </c>
      <c r="AH19" s="5">
        <f>IF(AQ19="0",BJ19,0)</f>
        <v>0</v>
      </c>
      <c r="AI19" s="30" t="s">
        <v>137</v>
      </c>
      <c r="AJ19" s="5">
        <f>IF(AN19=0,L19,0)</f>
        <v>0</v>
      </c>
      <c r="AK19" s="5">
        <f>IF(AN19=15,L19,0)</f>
        <v>0</v>
      </c>
      <c r="AL19" s="5">
        <f>IF(AN19=20,L19,0)</f>
        <v>0</v>
      </c>
      <c r="AN19" s="5">
        <v>20</v>
      </c>
      <c r="AO19" s="5">
        <f>I19*1</f>
        <v>0</v>
      </c>
      <c r="AP19" s="5">
        <f>I19*(1-1)</f>
        <v>0</v>
      </c>
      <c r="AQ19" s="3" t="s">
        <v>62</v>
      </c>
      <c r="AV19" s="5">
        <f>AW19+AX19</f>
        <v>0</v>
      </c>
      <c r="AW19" s="5">
        <f>H19*AO19</f>
        <v>0</v>
      </c>
      <c r="AX19" s="5">
        <f>H19*AP19</f>
        <v>0</v>
      </c>
      <c r="AY19" s="3" t="s">
        <v>31</v>
      </c>
      <c r="AZ19" s="3" t="s">
        <v>140</v>
      </c>
      <c r="BA19" s="30" t="s">
        <v>139</v>
      </c>
      <c r="BC19" s="5">
        <f>AW19+AX19</f>
        <v>0</v>
      </c>
      <c r="BD19" s="5">
        <f>I19/(100-BE19)*100</f>
        <v>0</v>
      </c>
      <c r="BE19" s="5">
        <v>0</v>
      </c>
      <c r="BF19" s="5">
        <f>19</f>
        <v>19</v>
      </c>
      <c r="BH19" s="5">
        <f>H19*AO19</f>
        <v>0</v>
      </c>
      <c r="BI19" s="5">
        <f>H19*AP19</f>
        <v>0</v>
      </c>
      <c r="BJ19" s="5">
        <f>H19*I19</f>
        <v>0</v>
      </c>
      <c r="BK19" s="5"/>
      <c r="BL19" s="5"/>
    </row>
    <row r="20" spans="1:64" ht="243" customHeight="1" x14ac:dyDescent="0.3">
      <c r="A20" s="24"/>
      <c r="B20" s="25" t="s">
        <v>10</v>
      </c>
      <c r="C20" s="126" t="s">
        <v>149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8"/>
    </row>
    <row r="21" spans="1:64" ht="15" customHeight="1" x14ac:dyDescent="0.3">
      <c r="A21" s="52" t="s">
        <v>63</v>
      </c>
      <c r="B21" s="53" t="s">
        <v>83</v>
      </c>
      <c r="C21" s="129" t="s">
        <v>5</v>
      </c>
      <c r="D21" s="129"/>
      <c r="E21" s="129"/>
      <c r="F21" s="129"/>
      <c r="G21" s="53" t="s">
        <v>36</v>
      </c>
      <c r="H21" s="54">
        <v>6</v>
      </c>
      <c r="I21" s="54">
        <v>0</v>
      </c>
      <c r="J21" s="54">
        <f>H21*AO21</f>
        <v>0</v>
      </c>
      <c r="K21" s="54">
        <f>H21*AP21</f>
        <v>0</v>
      </c>
      <c r="L21" s="54">
        <f>H21*I21</f>
        <v>0</v>
      </c>
      <c r="M21" s="55" t="s">
        <v>90</v>
      </c>
      <c r="Z21" s="5">
        <f>IF(AQ21="5",BJ21,0)</f>
        <v>0</v>
      </c>
      <c r="AB21" s="5">
        <f>IF(AQ21="1",BH21,0)</f>
        <v>0</v>
      </c>
      <c r="AC21" s="5">
        <f>IF(AQ21="1",BI21,0)</f>
        <v>0</v>
      </c>
      <c r="AD21" s="5">
        <f>IF(AQ21="7",BH21,0)</f>
        <v>0</v>
      </c>
      <c r="AE21" s="5">
        <f>IF(AQ21="7",BI21,0)</f>
        <v>0</v>
      </c>
      <c r="AF21" s="5">
        <f>IF(AQ21="2",BH21,0)</f>
        <v>0</v>
      </c>
      <c r="AG21" s="5">
        <f>IF(AQ21="2",BI21,0)</f>
        <v>0</v>
      </c>
      <c r="AH21" s="5">
        <f>IF(AQ21="0",BJ21,0)</f>
        <v>0</v>
      </c>
      <c r="AI21" s="30" t="s">
        <v>137</v>
      </c>
      <c r="AJ21" s="5">
        <f>IF(AN21=0,L21,0)</f>
        <v>0</v>
      </c>
      <c r="AK21" s="5">
        <f>IF(AN21=15,L21,0)</f>
        <v>0</v>
      </c>
      <c r="AL21" s="5">
        <f>IF(AN21=20,L21,0)</f>
        <v>0</v>
      </c>
      <c r="AN21" s="5">
        <v>20</v>
      </c>
      <c r="AO21" s="5">
        <f>I21*1</f>
        <v>0</v>
      </c>
      <c r="AP21" s="5">
        <f>I21*(1-1)</f>
        <v>0</v>
      </c>
      <c r="AQ21" s="3" t="s">
        <v>62</v>
      </c>
      <c r="AV21" s="5">
        <f>AW21+AX21</f>
        <v>0</v>
      </c>
      <c r="AW21" s="5">
        <f>H21*AO21</f>
        <v>0</v>
      </c>
      <c r="AX21" s="5">
        <f>H21*AP21</f>
        <v>0</v>
      </c>
      <c r="AY21" s="3" t="s">
        <v>31</v>
      </c>
      <c r="AZ21" s="3" t="s">
        <v>140</v>
      </c>
      <c r="BA21" s="30" t="s">
        <v>139</v>
      </c>
      <c r="BC21" s="5">
        <f>AW21+AX21</f>
        <v>0</v>
      </c>
      <c r="BD21" s="5">
        <f>I21/(100-BE21)*100</f>
        <v>0</v>
      </c>
      <c r="BE21" s="5">
        <v>0</v>
      </c>
      <c r="BF21" s="5">
        <f>21</f>
        <v>21</v>
      </c>
      <c r="BH21" s="5">
        <f>H21*AO21</f>
        <v>0</v>
      </c>
      <c r="BI21" s="5">
        <f>H21*AP21</f>
        <v>0</v>
      </c>
      <c r="BJ21" s="5">
        <f>H21*I21</f>
        <v>0</v>
      </c>
      <c r="BK21" s="5"/>
      <c r="BL21" s="5"/>
    </row>
    <row r="22" spans="1:64" ht="27" customHeight="1" x14ac:dyDescent="0.3">
      <c r="A22" s="24"/>
      <c r="B22" s="25" t="s">
        <v>10</v>
      </c>
      <c r="C22" s="126" t="s">
        <v>4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8"/>
    </row>
    <row r="23" spans="1:64" ht="15" customHeight="1" x14ac:dyDescent="0.3">
      <c r="A23" s="36" t="s">
        <v>22</v>
      </c>
      <c r="B23" s="16" t="s">
        <v>83</v>
      </c>
      <c r="C23" s="67" t="s">
        <v>130</v>
      </c>
      <c r="D23" s="67"/>
      <c r="E23" s="67"/>
      <c r="F23" s="67"/>
      <c r="G23" s="16" t="s">
        <v>36</v>
      </c>
      <c r="H23" s="5">
        <v>15</v>
      </c>
      <c r="I23" s="5">
        <v>0</v>
      </c>
      <c r="J23" s="5">
        <f>H23*AO23</f>
        <v>0</v>
      </c>
      <c r="K23" s="5">
        <f>H23*AP23</f>
        <v>0</v>
      </c>
      <c r="L23" s="5">
        <f>H23*I23</f>
        <v>0</v>
      </c>
      <c r="M23" s="41" t="s">
        <v>90</v>
      </c>
      <c r="Z23" s="5">
        <f>IF(AQ23="5",BJ23,0)</f>
        <v>0</v>
      </c>
      <c r="AB23" s="5">
        <f>IF(AQ23="1",BH23,0)</f>
        <v>0</v>
      </c>
      <c r="AC23" s="5">
        <f>IF(AQ23="1",BI23,0)</f>
        <v>0</v>
      </c>
      <c r="AD23" s="5">
        <f>IF(AQ23="7",BH23,0)</f>
        <v>0</v>
      </c>
      <c r="AE23" s="5">
        <f>IF(AQ23="7",BI23,0)</f>
        <v>0</v>
      </c>
      <c r="AF23" s="5">
        <f>IF(AQ23="2",BH23,0)</f>
        <v>0</v>
      </c>
      <c r="AG23" s="5">
        <f>IF(AQ23="2",BI23,0)</f>
        <v>0</v>
      </c>
      <c r="AH23" s="5">
        <f>IF(AQ23="0",BJ23,0)</f>
        <v>0</v>
      </c>
      <c r="AI23" s="30" t="s">
        <v>137</v>
      </c>
      <c r="AJ23" s="5">
        <f>IF(AN23=0,L23,0)</f>
        <v>0</v>
      </c>
      <c r="AK23" s="5">
        <f>IF(AN23=15,L23,0)</f>
        <v>0</v>
      </c>
      <c r="AL23" s="5">
        <f>IF(AN23=20,L23,0)</f>
        <v>0</v>
      </c>
      <c r="AN23" s="5">
        <v>20</v>
      </c>
      <c r="AO23" s="5">
        <f>I23*1</f>
        <v>0</v>
      </c>
      <c r="AP23" s="5">
        <f>I23*(1-1)</f>
        <v>0</v>
      </c>
      <c r="AQ23" s="3" t="s">
        <v>62</v>
      </c>
      <c r="AV23" s="5">
        <f>AW23+AX23</f>
        <v>0</v>
      </c>
      <c r="AW23" s="5">
        <f>H23*AO23</f>
        <v>0</v>
      </c>
      <c r="AX23" s="5">
        <f>H23*AP23</f>
        <v>0</v>
      </c>
      <c r="AY23" s="3" t="s">
        <v>31</v>
      </c>
      <c r="AZ23" s="3" t="s">
        <v>140</v>
      </c>
      <c r="BA23" s="30" t="s">
        <v>139</v>
      </c>
      <c r="BC23" s="5">
        <f>AW23+AX23</f>
        <v>0</v>
      </c>
      <c r="BD23" s="5">
        <f>I23/(100-BE23)*100</f>
        <v>0</v>
      </c>
      <c r="BE23" s="5">
        <v>0</v>
      </c>
      <c r="BF23" s="5">
        <f>23</f>
        <v>23</v>
      </c>
      <c r="BH23" s="5">
        <f>H23*AO23</f>
        <v>0</v>
      </c>
      <c r="BI23" s="5">
        <f>H23*AP23</f>
        <v>0</v>
      </c>
      <c r="BJ23" s="5">
        <f>H23*I23</f>
        <v>0</v>
      </c>
      <c r="BK23" s="5"/>
      <c r="BL23" s="5"/>
    </row>
    <row r="24" spans="1:64" ht="27" customHeight="1" x14ac:dyDescent="0.3">
      <c r="A24" s="24"/>
      <c r="B24" s="25" t="s">
        <v>10</v>
      </c>
      <c r="C24" s="126" t="s">
        <v>4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8"/>
    </row>
    <row r="25" spans="1:64" ht="15" customHeight="1" x14ac:dyDescent="0.3">
      <c r="A25" s="56" t="s">
        <v>105</v>
      </c>
      <c r="B25" s="53" t="s">
        <v>83</v>
      </c>
      <c r="C25" s="129" t="s">
        <v>131</v>
      </c>
      <c r="D25" s="129"/>
      <c r="E25" s="129"/>
      <c r="F25" s="129"/>
      <c r="G25" s="53" t="s">
        <v>36</v>
      </c>
      <c r="H25" s="54">
        <v>6</v>
      </c>
      <c r="I25" s="54">
        <v>0</v>
      </c>
      <c r="J25" s="54">
        <f>H25*AO25</f>
        <v>0</v>
      </c>
      <c r="K25" s="54">
        <f>H25*AP25</f>
        <v>0</v>
      </c>
      <c r="L25" s="54">
        <f>H25*I25</f>
        <v>0</v>
      </c>
      <c r="M25" s="57" t="s">
        <v>90</v>
      </c>
      <c r="Z25" s="5">
        <f>IF(AQ25="5",BJ25,0)</f>
        <v>0</v>
      </c>
      <c r="AB25" s="5">
        <f>IF(AQ25="1",BH25,0)</f>
        <v>0</v>
      </c>
      <c r="AC25" s="5">
        <f>IF(AQ25="1",BI25,0)</f>
        <v>0</v>
      </c>
      <c r="AD25" s="5">
        <f>IF(AQ25="7",BH25,0)</f>
        <v>0</v>
      </c>
      <c r="AE25" s="5">
        <f>IF(AQ25="7",BI25,0)</f>
        <v>0</v>
      </c>
      <c r="AF25" s="5">
        <f>IF(AQ25="2",BH25,0)</f>
        <v>0</v>
      </c>
      <c r="AG25" s="5">
        <f>IF(AQ25="2",BI25,0)</f>
        <v>0</v>
      </c>
      <c r="AH25" s="5">
        <f>IF(AQ25="0",BJ25,0)</f>
        <v>0</v>
      </c>
      <c r="AI25" s="30" t="s">
        <v>137</v>
      </c>
      <c r="AJ25" s="5">
        <f>IF(AN25=0,L25,0)</f>
        <v>0</v>
      </c>
      <c r="AK25" s="5">
        <f>IF(AN25=15,L25,0)</f>
        <v>0</v>
      </c>
      <c r="AL25" s="5">
        <f>IF(AN25=20,L25,0)</f>
        <v>0</v>
      </c>
      <c r="AN25" s="5">
        <v>20</v>
      </c>
      <c r="AO25" s="5">
        <f>I25*1</f>
        <v>0</v>
      </c>
      <c r="AP25" s="5">
        <f>I25*(1-1)</f>
        <v>0</v>
      </c>
      <c r="AQ25" s="3" t="s">
        <v>62</v>
      </c>
      <c r="AV25" s="5">
        <f>AW25+AX25</f>
        <v>0</v>
      </c>
      <c r="AW25" s="5">
        <f>H25*AO25</f>
        <v>0</v>
      </c>
      <c r="AX25" s="5">
        <f>H25*AP25</f>
        <v>0</v>
      </c>
      <c r="AY25" s="3" t="s">
        <v>31</v>
      </c>
      <c r="AZ25" s="3" t="s">
        <v>140</v>
      </c>
      <c r="BA25" s="30" t="s">
        <v>139</v>
      </c>
      <c r="BC25" s="5">
        <f>AW25+AX25</f>
        <v>0</v>
      </c>
      <c r="BD25" s="5">
        <f>I25/(100-BE25)*100</f>
        <v>0</v>
      </c>
      <c r="BE25" s="5">
        <v>0</v>
      </c>
      <c r="BF25" s="5">
        <f>25</f>
        <v>25</v>
      </c>
      <c r="BH25" s="5">
        <f>H25*AO25</f>
        <v>0</v>
      </c>
      <c r="BI25" s="5">
        <f>H25*AP25</f>
        <v>0</v>
      </c>
      <c r="BJ25" s="5">
        <f>H25*I25</f>
        <v>0</v>
      </c>
      <c r="BK25" s="5"/>
      <c r="BL25" s="5"/>
    </row>
    <row r="26" spans="1:64" ht="40.5" customHeight="1" x14ac:dyDescent="0.3">
      <c r="A26" s="24"/>
      <c r="B26" s="25" t="s">
        <v>10</v>
      </c>
      <c r="C26" s="126" t="s">
        <v>146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8"/>
    </row>
    <row r="27" spans="1:64" ht="15" customHeight="1" x14ac:dyDescent="0.3">
      <c r="A27" s="56" t="s">
        <v>86</v>
      </c>
      <c r="B27" s="53" t="s">
        <v>83</v>
      </c>
      <c r="C27" s="129" t="s">
        <v>132</v>
      </c>
      <c r="D27" s="129"/>
      <c r="E27" s="129"/>
      <c r="F27" s="129"/>
      <c r="G27" s="53" t="s">
        <v>36</v>
      </c>
      <c r="H27" s="54">
        <v>30</v>
      </c>
      <c r="I27" s="54">
        <v>0</v>
      </c>
      <c r="J27" s="54">
        <f>H27*AO27</f>
        <v>0</v>
      </c>
      <c r="K27" s="54">
        <f>H27*AP27</f>
        <v>0</v>
      </c>
      <c r="L27" s="54">
        <f>H27*I27</f>
        <v>0</v>
      </c>
      <c r="M27" s="57" t="s">
        <v>90</v>
      </c>
      <c r="Z27" s="5">
        <f>IF(AQ27="5",BJ27,0)</f>
        <v>0</v>
      </c>
      <c r="AB27" s="5">
        <f>IF(AQ27="1",BH27,0)</f>
        <v>0</v>
      </c>
      <c r="AC27" s="5">
        <f>IF(AQ27="1",BI27,0)</f>
        <v>0</v>
      </c>
      <c r="AD27" s="5">
        <f>IF(AQ27="7",BH27,0)</f>
        <v>0</v>
      </c>
      <c r="AE27" s="5">
        <f>IF(AQ27="7",BI27,0)</f>
        <v>0</v>
      </c>
      <c r="AF27" s="5">
        <f>IF(AQ27="2",BH27,0)</f>
        <v>0</v>
      </c>
      <c r="AG27" s="5">
        <f>IF(AQ27="2",BI27,0)</f>
        <v>0</v>
      </c>
      <c r="AH27" s="5">
        <f>IF(AQ27="0",BJ27,0)</f>
        <v>0</v>
      </c>
      <c r="AI27" s="30" t="s">
        <v>137</v>
      </c>
      <c r="AJ27" s="5">
        <f>IF(AN27=0,L27,0)</f>
        <v>0</v>
      </c>
      <c r="AK27" s="5">
        <f>IF(AN27=15,L27,0)</f>
        <v>0</v>
      </c>
      <c r="AL27" s="5">
        <f>IF(AN27=20,L27,0)</f>
        <v>0</v>
      </c>
      <c r="AN27" s="5">
        <v>20</v>
      </c>
      <c r="AO27" s="5">
        <f>I27*1</f>
        <v>0</v>
      </c>
      <c r="AP27" s="5">
        <f>I27*(1-1)</f>
        <v>0</v>
      </c>
      <c r="AQ27" s="3" t="s">
        <v>62</v>
      </c>
      <c r="AV27" s="5">
        <f>AW27+AX27</f>
        <v>0</v>
      </c>
      <c r="AW27" s="5">
        <f>H27*AO27</f>
        <v>0</v>
      </c>
      <c r="AX27" s="5">
        <f>H27*AP27</f>
        <v>0</v>
      </c>
      <c r="AY27" s="3" t="s">
        <v>31</v>
      </c>
      <c r="AZ27" s="3" t="s">
        <v>140</v>
      </c>
      <c r="BA27" s="30" t="s">
        <v>139</v>
      </c>
      <c r="BC27" s="5">
        <f>AW27+AX27</f>
        <v>0</v>
      </c>
      <c r="BD27" s="5">
        <f>I27/(100-BE27)*100</f>
        <v>0</v>
      </c>
      <c r="BE27" s="5">
        <v>0</v>
      </c>
      <c r="BF27" s="5">
        <f>27</f>
        <v>27</v>
      </c>
      <c r="BH27" s="5">
        <f>H27*AO27</f>
        <v>0</v>
      </c>
      <c r="BI27" s="5">
        <f>H27*AP27</f>
        <v>0</v>
      </c>
      <c r="BJ27" s="5">
        <f>H27*I27</f>
        <v>0</v>
      </c>
      <c r="BK27" s="5"/>
      <c r="BL27" s="5"/>
    </row>
    <row r="28" spans="1:64" ht="40.5" customHeight="1" x14ac:dyDescent="0.3">
      <c r="A28" s="24"/>
      <c r="B28" s="25" t="s">
        <v>10</v>
      </c>
      <c r="C28" s="126" t="s">
        <v>146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8"/>
    </row>
    <row r="29" spans="1:64" ht="15" customHeight="1" x14ac:dyDescent="0.3">
      <c r="A29" s="56" t="s">
        <v>53</v>
      </c>
      <c r="B29" s="53" t="s">
        <v>83</v>
      </c>
      <c r="C29" s="129" t="s">
        <v>141</v>
      </c>
      <c r="D29" s="129"/>
      <c r="E29" s="129"/>
      <c r="F29" s="129"/>
      <c r="G29" s="53" t="s">
        <v>36</v>
      </c>
      <c r="H29" s="54">
        <v>15</v>
      </c>
      <c r="I29" s="54">
        <v>0</v>
      </c>
      <c r="J29" s="54">
        <f>H29*AO29</f>
        <v>0</v>
      </c>
      <c r="K29" s="54">
        <f>H29*AP29</f>
        <v>0</v>
      </c>
      <c r="L29" s="54">
        <f>H29*I29</f>
        <v>0</v>
      </c>
      <c r="M29" s="57" t="s">
        <v>90</v>
      </c>
      <c r="Z29" s="5">
        <f>IF(AQ29="5",BJ29,0)</f>
        <v>0</v>
      </c>
      <c r="AB29" s="5">
        <f>IF(AQ29="1",BH29,0)</f>
        <v>0</v>
      </c>
      <c r="AC29" s="5">
        <f>IF(AQ29="1",BI29,0)</f>
        <v>0</v>
      </c>
      <c r="AD29" s="5">
        <f>IF(AQ29="7",BH29,0)</f>
        <v>0</v>
      </c>
      <c r="AE29" s="5">
        <f>IF(AQ29="7",BI29,0)</f>
        <v>0</v>
      </c>
      <c r="AF29" s="5">
        <f>IF(AQ29="2",BH29,0)</f>
        <v>0</v>
      </c>
      <c r="AG29" s="5">
        <f>IF(AQ29="2",BI29,0)</f>
        <v>0</v>
      </c>
      <c r="AH29" s="5">
        <f>IF(AQ29="0",BJ29,0)</f>
        <v>0</v>
      </c>
      <c r="AI29" s="30" t="s">
        <v>137</v>
      </c>
      <c r="AJ29" s="5">
        <f>IF(AN29=0,L29,0)</f>
        <v>0</v>
      </c>
      <c r="AK29" s="5">
        <f>IF(AN29=15,L29,0)</f>
        <v>0</v>
      </c>
      <c r="AL29" s="5">
        <f>IF(AN29=20,L29,0)</f>
        <v>0</v>
      </c>
      <c r="AN29" s="5">
        <v>20</v>
      </c>
      <c r="AO29" s="5">
        <f>I29*1</f>
        <v>0</v>
      </c>
      <c r="AP29" s="5">
        <f>I29*(1-1)</f>
        <v>0</v>
      </c>
      <c r="AQ29" s="3" t="s">
        <v>62</v>
      </c>
      <c r="AV29" s="5">
        <f>AW29+AX29</f>
        <v>0</v>
      </c>
      <c r="AW29" s="5">
        <f>H29*AO29</f>
        <v>0</v>
      </c>
      <c r="AX29" s="5">
        <f>H29*AP29</f>
        <v>0</v>
      </c>
      <c r="AY29" s="3" t="s">
        <v>31</v>
      </c>
      <c r="AZ29" s="3" t="s">
        <v>140</v>
      </c>
      <c r="BA29" s="30" t="s">
        <v>139</v>
      </c>
      <c r="BC29" s="5">
        <f>AW29+AX29</f>
        <v>0</v>
      </c>
      <c r="BD29" s="5">
        <f>I29/(100-BE29)*100</f>
        <v>0</v>
      </c>
      <c r="BE29" s="5">
        <v>0</v>
      </c>
      <c r="BF29" s="5">
        <f>29</f>
        <v>29</v>
      </c>
      <c r="BH29" s="5">
        <f>H29*AO29</f>
        <v>0</v>
      </c>
      <c r="BI29" s="5">
        <f>H29*AP29</f>
        <v>0</v>
      </c>
      <c r="BJ29" s="5">
        <f>H29*I29</f>
        <v>0</v>
      </c>
      <c r="BK29" s="5"/>
      <c r="BL29" s="5"/>
    </row>
    <row r="30" spans="1:64" ht="40.5" customHeight="1" x14ac:dyDescent="0.3">
      <c r="A30" s="8"/>
      <c r="B30" s="35" t="s">
        <v>10</v>
      </c>
      <c r="C30" s="130" t="s">
        <v>144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2"/>
    </row>
    <row r="31" spans="1:64" ht="15" customHeight="1" x14ac:dyDescent="0.3">
      <c r="J31" s="76" t="s">
        <v>87</v>
      </c>
      <c r="K31" s="76"/>
      <c r="L31" s="29">
        <f>L13+L16</f>
        <v>0</v>
      </c>
    </row>
    <row r="32" spans="1:64" ht="15" customHeight="1" x14ac:dyDescent="0.3">
      <c r="A32" s="13" t="s">
        <v>10</v>
      </c>
    </row>
    <row r="33" spans="1:13" ht="12.75" customHeight="1" x14ac:dyDescent="0.3">
      <c r="A33" s="72" t="s">
        <v>79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</sheetData>
  <mergeCells count="49">
    <mergeCell ref="K4:M5"/>
    <mergeCell ref="A1:M1"/>
    <mergeCell ref="A2:B3"/>
    <mergeCell ref="C2:D3"/>
    <mergeCell ref="E2:F3"/>
    <mergeCell ref="G2:H3"/>
    <mergeCell ref="I2:J3"/>
    <mergeCell ref="K2:M3"/>
    <mergeCell ref="A4:B5"/>
    <mergeCell ref="C4:D5"/>
    <mergeCell ref="E4:F5"/>
    <mergeCell ref="G4:H5"/>
    <mergeCell ref="I4:J5"/>
    <mergeCell ref="K8:M9"/>
    <mergeCell ref="A6:B7"/>
    <mergeCell ref="C6:D7"/>
    <mergeCell ref="E6:F7"/>
    <mergeCell ref="G6:H7"/>
    <mergeCell ref="I6:J7"/>
    <mergeCell ref="K6:M7"/>
    <mergeCell ref="A8:B9"/>
    <mergeCell ref="C8:D9"/>
    <mergeCell ref="E8:F9"/>
    <mergeCell ref="G8:H9"/>
    <mergeCell ref="I8:J9"/>
    <mergeCell ref="C20:M20"/>
    <mergeCell ref="C10:F10"/>
    <mergeCell ref="J10:L10"/>
    <mergeCell ref="C11:F11"/>
    <mergeCell ref="C12:F12"/>
    <mergeCell ref="C13:F13"/>
    <mergeCell ref="C14:F14"/>
    <mergeCell ref="C15:F15"/>
    <mergeCell ref="C16:F16"/>
    <mergeCell ref="C17:F17"/>
    <mergeCell ref="C18:M18"/>
    <mergeCell ref="C19:F19"/>
    <mergeCell ref="A33:M33"/>
    <mergeCell ref="C21:F21"/>
    <mergeCell ref="C22:M22"/>
    <mergeCell ref="C23:F23"/>
    <mergeCell ref="C24:M24"/>
    <mergeCell ref="C25:F25"/>
    <mergeCell ref="C26:M26"/>
    <mergeCell ref="C27:F27"/>
    <mergeCell ref="C28:M28"/>
    <mergeCell ref="C29:F29"/>
    <mergeCell ref="C30:M30"/>
    <mergeCell ref="J31:K31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E1_Mobiliar_KL</vt:lpstr>
      <vt:lpstr>E1_Mobiliar_Vykaz</vt:lpstr>
      <vt:lpstr>E2_Mobiliar_KL</vt:lpstr>
      <vt:lpstr>E2_Mobiliar_Vykaz</vt:lpstr>
      <vt:lpstr>E4_Mobiliar_KL</vt:lpstr>
      <vt:lpstr>E4_Mobiliar_Vykaz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Autor</cp:lastModifiedBy>
  <dcterms:created xsi:type="dcterms:W3CDTF">2021-06-10T20:06:38Z</dcterms:created>
  <dcterms:modified xsi:type="dcterms:W3CDTF">2023-04-17T14:10:54Z</dcterms:modified>
</cp:coreProperties>
</file>