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OS~1.GAL\AppData\Local\Temp\7zO4C1B6B68\"/>
    </mc:Choice>
  </mc:AlternateContent>
  <bookViews>
    <workbookView xWindow="0" yWindow="0" windowWidth="28800" windowHeight="11700" firstSheet="1" activeTab="4"/>
  </bookViews>
  <sheets>
    <sheet name="Rekapitulácia" sheetId="1" state="veryHidden" r:id="rId1"/>
    <sheet name="Krycí list stavby" sheetId="2" r:id="rId2"/>
    <sheet name="Kryci_list_rozpočtu" sheetId="3" r:id="rId3"/>
    <sheet name="Rekap_Oddiely" sheetId="4" r:id="rId4"/>
    <sheet name="Rozpočet" sheetId="5" r:id="rId5"/>
  </sheets>
  <definedNames>
    <definedName name="_xlnm.Print_Titles" localSheetId="3">Rekap_Oddiely!$9:$9</definedName>
    <definedName name="_xlnm.Print_Titles" localSheetId="4">Rozpočet!$8:$8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9" i="5" l="1"/>
  <c r="J20" i="2" l="1"/>
  <c r="J18" i="2"/>
  <c r="J17" i="2"/>
  <c r="F19" i="2"/>
  <c r="E19" i="2"/>
  <c r="D19" i="2"/>
  <c r="F18" i="2"/>
  <c r="E18" i="2"/>
  <c r="D18" i="2"/>
  <c r="F17" i="2"/>
  <c r="E17" i="2"/>
  <c r="D17" i="2"/>
  <c r="J15" i="2"/>
  <c r="F8" i="1"/>
  <c r="E8" i="1"/>
  <c r="D8" i="1"/>
  <c r="E7" i="1"/>
  <c r="J18" i="3"/>
  <c r="J17" i="3"/>
  <c r="K7" i="1"/>
  <c r="I30" i="3"/>
  <c r="J30" i="3" s="1"/>
  <c r="Y171" i="5"/>
  <c r="Z171" i="5"/>
  <c r="H170" i="5"/>
  <c r="H168" i="5"/>
  <c r="G168" i="5"/>
  <c r="K167" i="5"/>
  <c r="J167" i="5"/>
  <c r="V167" i="5"/>
  <c r="S167" i="5"/>
  <c r="S168" i="5" s="1"/>
  <c r="I167" i="5"/>
  <c r="B18" i="4"/>
  <c r="G161" i="5"/>
  <c r="K160" i="5"/>
  <c r="J160" i="5"/>
  <c r="V160" i="5"/>
  <c r="V161" i="5" s="1"/>
  <c r="F18" i="4" s="1"/>
  <c r="S160" i="5"/>
  <c r="S161" i="5" s="1"/>
  <c r="E18" i="4" s="1"/>
  <c r="H161" i="5"/>
  <c r="I160" i="5"/>
  <c r="I161" i="5" s="1"/>
  <c r="D18" i="4" s="1"/>
  <c r="K156" i="5"/>
  <c r="J156" i="5"/>
  <c r="V156" i="5"/>
  <c r="S156" i="5"/>
  <c r="I156" i="5"/>
  <c r="K155" i="5"/>
  <c r="J155" i="5"/>
  <c r="V155" i="5"/>
  <c r="S155" i="5"/>
  <c r="I155" i="5"/>
  <c r="K154" i="5"/>
  <c r="J154" i="5"/>
  <c r="V154" i="5"/>
  <c r="S154" i="5"/>
  <c r="I154" i="5"/>
  <c r="K153" i="5"/>
  <c r="J153" i="5"/>
  <c r="V153" i="5"/>
  <c r="S153" i="5"/>
  <c r="I153" i="5"/>
  <c r="K152" i="5"/>
  <c r="J152" i="5"/>
  <c r="V152" i="5"/>
  <c r="S152" i="5"/>
  <c r="I152" i="5"/>
  <c r="K151" i="5"/>
  <c r="J151" i="5"/>
  <c r="V151" i="5"/>
  <c r="S151" i="5"/>
  <c r="I151" i="5"/>
  <c r="K150" i="5"/>
  <c r="J150" i="5"/>
  <c r="V150" i="5"/>
  <c r="S150" i="5"/>
  <c r="I150" i="5"/>
  <c r="K149" i="5"/>
  <c r="J149" i="5"/>
  <c r="V149" i="5"/>
  <c r="S149" i="5"/>
  <c r="I149" i="5"/>
  <c r="K148" i="5"/>
  <c r="J148" i="5"/>
  <c r="V148" i="5"/>
  <c r="S148" i="5"/>
  <c r="I148" i="5"/>
  <c r="K147" i="5"/>
  <c r="J147" i="5"/>
  <c r="V147" i="5"/>
  <c r="S147" i="5"/>
  <c r="I147" i="5"/>
  <c r="K146" i="5"/>
  <c r="J146" i="5"/>
  <c r="V146" i="5"/>
  <c r="S146" i="5"/>
  <c r="I146" i="5"/>
  <c r="K145" i="5"/>
  <c r="J145" i="5"/>
  <c r="V145" i="5"/>
  <c r="S145" i="5"/>
  <c r="I145" i="5"/>
  <c r="K144" i="5"/>
  <c r="J144" i="5"/>
  <c r="V144" i="5"/>
  <c r="S144" i="5"/>
  <c r="I144" i="5"/>
  <c r="K143" i="5"/>
  <c r="J143" i="5"/>
  <c r="V143" i="5"/>
  <c r="S143" i="5"/>
  <c r="I143" i="5"/>
  <c r="K142" i="5"/>
  <c r="J142" i="5"/>
  <c r="V142" i="5"/>
  <c r="S142" i="5"/>
  <c r="I142" i="5"/>
  <c r="K141" i="5"/>
  <c r="J141" i="5"/>
  <c r="V141" i="5"/>
  <c r="S141" i="5"/>
  <c r="I141" i="5"/>
  <c r="K140" i="5"/>
  <c r="J140" i="5"/>
  <c r="V140" i="5"/>
  <c r="S140" i="5"/>
  <c r="I140" i="5"/>
  <c r="K139" i="5"/>
  <c r="J139" i="5"/>
  <c r="V139" i="5"/>
  <c r="S139" i="5"/>
  <c r="G157" i="5"/>
  <c r="I139" i="5"/>
  <c r="K138" i="5"/>
  <c r="J138" i="5"/>
  <c r="V138" i="5"/>
  <c r="S138" i="5"/>
  <c r="I138" i="5"/>
  <c r="K137" i="5"/>
  <c r="J137" i="5"/>
  <c r="V137" i="5"/>
  <c r="S137" i="5"/>
  <c r="C17" i="4"/>
  <c r="I137" i="5"/>
  <c r="K136" i="5"/>
  <c r="J136" i="5"/>
  <c r="V136" i="5"/>
  <c r="S136" i="5"/>
  <c r="H157" i="5"/>
  <c r="I136" i="5"/>
  <c r="K135" i="5"/>
  <c r="J135" i="5"/>
  <c r="V135" i="5"/>
  <c r="S135" i="5"/>
  <c r="I135" i="5"/>
  <c r="K134" i="5"/>
  <c r="J134" i="5"/>
  <c r="V134" i="5"/>
  <c r="V157" i="5" s="1"/>
  <c r="F17" i="4" s="1"/>
  <c r="S134" i="5"/>
  <c r="S157" i="5" s="1"/>
  <c r="E17" i="4" s="1"/>
  <c r="B17" i="4"/>
  <c r="I134" i="5"/>
  <c r="I157" i="5" s="1"/>
  <c r="D17" i="4" s="1"/>
  <c r="K130" i="5"/>
  <c r="J130" i="5"/>
  <c r="V130" i="5"/>
  <c r="S130" i="5"/>
  <c r="I130" i="5"/>
  <c r="K129" i="5"/>
  <c r="J129" i="5"/>
  <c r="V129" i="5"/>
  <c r="S129" i="5"/>
  <c r="I129" i="5"/>
  <c r="K128" i="5"/>
  <c r="J128" i="5"/>
  <c r="V128" i="5"/>
  <c r="S128" i="5"/>
  <c r="I128" i="5"/>
  <c r="K127" i="5"/>
  <c r="J127" i="5"/>
  <c r="V127" i="5"/>
  <c r="S127" i="5"/>
  <c r="I127" i="5"/>
  <c r="K126" i="5"/>
  <c r="J126" i="5"/>
  <c r="V126" i="5"/>
  <c r="S126" i="5"/>
  <c r="I126" i="5"/>
  <c r="K125" i="5"/>
  <c r="J125" i="5"/>
  <c r="V125" i="5"/>
  <c r="S125" i="5"/>
  <c r="I125" i="5"/>
  <c r="K124" i="5"/>
  <c r="J124" i="5"/>
  <c r="V124" i="5"/>
  <c r="S124" i="5"/>
  <c r="I124" i="5"/>
  <c r="K123" i="5"/>
  <c r="J123" i="5"/>
  <c r="V123" i="5"/>
  <c r="S123" i="5"/>
  <c r="I123" i="5"/>
  <c r="K122" i="5"/>
  <c r="J122" i="5"/>
  <c r="V122" i="5"/>
  <c r="S122" i="5"/>
  <c r="I122" i="5"/>
  <c r="K121" i="5"/>
  <c r="J121" i="5"/>
  <c r="V121" i="5"/>
  <c r="S121" i="5"/>
  <c r="I121" i="5"/>
  <c r="K120" i="5"/>
  <c r="J120" i="5"/>
  <c r="V120" i="5"/>
  <c r="S120" i="5"/>
  <c r="I120" i="5"/>
  <c r="K119" i="5"/>
  <c r="J119" i="5"/>
  <c r="V119" i="5"/>
  <c r="S119" i="5"/>
  <c r="I119" i="5"/>
  <c r="K118" i="5"/>
  <c r="J118" i="5"/>
  <c r="V118" i="5"/>
  <c r="S118" i="5"/>
  <c r="I118" i="5"/>
  <c r="K117" i="5"/>
  <c r="J117" i="5"/>
  <c r="V117" i="5"/>
  <c r="S117" i="5"/>
  <c r="H131" i="5"/>
  <c r="I117" i="5"/>
  <c r="K116" i="5"/>
  <c r="J116" i="5"/>
  <c r="V116" i="5"/>
  <c r="V131" i="5" s="1"/>
  <c r="F16" i="4" s="1"/>
  <c r="S116" i="5"/>
  <c r="S131" i="5" s="1"/>
  <c r="E16" i="4" s="1"/>
  <c r="C16" i="4"/>
  <c r="G131" i="5"/>
  <c r="I116" i="5"/>
  <c r="K112" i="5"/>
  <c r="J112" i="5"/>
  <c r="V112" i="5"/>
  <c r="S112" i="5"/>
  <c r="I112" i="5"/>
  <c r="K111" i="5"/>
  <c r="J111" i="5"/>
  <c r="V111" i="5"/>
  <c r="S111" i="5"/>
  <c r="I111" i="5"/>
  <c r="K110" i="5"/>
  <c r="J110" i="5"/>
  <c r="V110" i="5"/>
  <c r="S110" i="5"/>
  <c r="I110" i="5"/>
  <c r="K109" i="5"/>
  <c r="J109" i="5"/>
  <c r="V109" i="5"/>
  <c r="S109" i="5"/>
  <c r="I109" i="5"/>
  <c r="K108" i="5"/>
  <c r="J108" i="5"/>
  <c r="V108" i="5"/>
  <c r="S108" i="5"/>
  <c r="I108" i="5"/>
  <c r="K107" i="5"/>
  <c r="J107" i="5"/>
  <c r="V107" i="5"/>
  <c r="S107" i="5"/>
  <c r="I107" i="5"/>
  <c r="K106" i="5"/>
  <c r="J106" i="5"/>
  <c r="V106" i="5"/>
  <c r="S106" i="5"/>
  <c r="I106" i="5"/>
  <c r="K105" i="5"/>
  <c r="J105" i="5"/>
  <c r="V105" i="5"/>
  <c r="S105" i="5"/>
  <c r="I105" i="5"/>
  <c r="K104" i="5"/>
  <c r="J104" i="5"/>
  <c r="V104" i="5"/>
  <c r="V113" i="5" s="1"/>
  <c r="F15" i="4" s="1"/>
  <c r="S104" i="5"/>
  <c r="I104" i="5"/>
  <c r="K103" i="5"/>
  <c r="J103" i="5"/>
  <c r="V103" i="5"/>
  <c r="S103" i="5"/>
  <c r="I103" i="5"/>
  <c r="K102" i="5"/>
  <c r="J102" i="5"/>
  <c r="V102" i="5"/>
  <c r="S102" i="5"/>
  <c r="S113" i="5" s="1"/>
  <c r="E15" i="4" s="1"/>
  <c r="H113" i="5"/>
  <c r="I102" i="5"/>
  <c r="K101" i="5"/>
  <c r="J101" i="5"/>
  <c r="V101" i="5"/>
  <c r="S101" i="5"/>
  <c r="C15" i="4"/>
  <c r="G113" i="5"/>
  <c r="I101" i="5"/>
  <c r="K97" i="5"/>
  <c r="J97" i="5"/>
  <c r="V97" i="5"/>
  <c r="V98" i="5" s="1"/>
  <c r="F14" i="4" s="1"/>
  <c r="S97" i="5"/>
  <c r="I97" i="5"/>
  <c r="K96" i="5"/>
  <c r="J96" i="5"/>
  <c r="V96" i="5"/>
  <c r="S96" i="5"/>
  <c r="I96" i="5"/>
  <c r="K95" i="5"/>
  <c r="J95" i="5"/>
  <c r="V95" i="5"/>
  <c r="S95" i="5"/>
  <c r="H98" i="5"/>
  <c r="I95" i="5"/>
  <c r="K94" i="5"/>
  <c r="J94" i="5"/>
  <c r="V94" i="5"/>
  <c r="S94" i="5"/>
  <c r="I94" i="5"/>
  <c r="K93" i="5"/>
  <c r="J93" i="5"/>
  <c r="V93" i="5"/>
  <c r="S93" i="5"/>
  <c r="I93" i="5"/>
  <c r="K92" i="5"/>
  <c r="J92" i="5"/>
  <c r="V92" i="5"/>
  <c r="S92" i="5"/>
  <c r="S98" i="5" s="1"/>
  <c r="E14" i="4" s="1"/>
  <c r="I92" i="5"/>
  <c r="K91" i="5"/>
  <c r="J91" i="5"/>
  <c r="V91" i="5"/>
  <c r="S91" i="5"/>
  <c r="C14" i="4"/>
  <c r="G98" i="5"/>
  <c r="I91" i="5"/>
  <c r="V88" i="5"/>
  <c r="F13" i="4" s="1"/>
  <c r="C13" i="4"/>
  <c r="B13" i="4"/>
  <c r="K87" i="5"/>
  <c r="J87" i="5"/>
  <c r="V87" i="5"/>
  <c r="S87" i="5"/>
  <c r="I87" i="5"/>
  <c r="K86" i="5"/>
  <c r="J86" i="5"/>
  <c r="V86" i="5"/>
  <c r="S86" i="5"/>
  <c r="G88" i="5"/>
  <c r="I86" i="5"/>
  <c r="K85" i="5"/>
  <c r="J85" i="5"/>
  <c r="V85" i="5"/>
  <c r="S85" i="5"/>
  <c r="S88" i="5" s="1"/>
  <c r="E13" i="4" s="1"/>
  <c r="H88" i="5"/>
  <c r="I85" i="5"/>
  <c r="I88" i="5" s="1"/>
  <c r="D13" i="4" s="1"/>
  <c r="K81" i="5"/>
  <c r="J81" i="5"/>
  <c r="V81" i="5"/>
  <c r="S81" i="5"/>
  <c r="I81" i="5"/>
  <c r="K80" i="5"/>
  <c r="J80" i="5"/>
  <c r="V80" i="5"/>
  <c r="S80" i="5"/>
  <c r="I80" i="5"/>
  <c r="K79" i="5"/>
  <c r="J79" i="5"/>
  <c r="V79" i="5"/>
  <c r="S79" i="5"/>
  <c r="I79" i="5"/>
  <c r="K78" i="5"/>
  <c r="J78" i="5"/>
  <c r="V78" i="5"/>
  <c r="S78" i="5"/>
  <c r="I78" i="5"/>
  <c r="K77" i="5"/>
  <c r="J77" i="5"/>
  <c r="V77" i="5"/>
  <c r="S77" i="5"/>
  <c r="I77" i="5"/>
  <c r="K76" i="5"/>
  <c r="J76" i="5"/>
  <c r="V76" i="5"/>
  <c r="S76" i="5"/>
  <c r="I76" i="5"/>
  <c r="K75" i="5"/>
  <c r="J75" i="5"/>
  <c r="V75" i="5"/>
  <c r="S75" i="5"/>
  <c r="I75" i="5"/>
  <c r="K74" i="5"/>
  <c r="J74" i="5"/>
  <c r="V74" i="5"/>
  <c r="S74" i="5"/>
  <c r="S82" i="5" s="1"/>
  <c r="E12" i="4" s="1"/>
  <c r="C12" i="4"/>
  <c r="I74" i="5"/>
  <c r="K73" i="5"/>
  <c r="J73" i="5"/>
  <c r="V73" i="5"/>
  <c r="V82" i="5" s="1"/>
  <c r="F12" i="4" s="1"/>
  <c r="S73" i="5"/>
  <c r="H82" i="5"/>
  <c r="G82" i="5"/>
  <c r="I73" i="5"/>
  <c r="K69" i="5"/>
  <c r="J69" i="5"/>
  <c r="V69" i="5"/>
  <c r="S69" i="5"/>
  <c r="K68" i="5"/>
  <c r="J68" i="5"/>
  <c r="V68" i="5"/>
  <c r="S68" i="5"/>
  <c r="I68" i="5"/>
  <c r="K67" i="5"/>
  <c r="J67" i="5"/>
  <c r="V67" i="5"/>
  <c r="S67" i="5"/>
  <c r="I67" i="5"/>
  <c r="K66" i="5"/>
  <c r="J66" i="5"/>
  <c r="V66" i="5"/>
  <c r="S66" i="5"/>
  <c r="I66" i="5"/>
  <c r="K65" i="5"/>
  <c r="J65" i="5"/>
  <c r="V65" i="5"/>
  <c r="S65" i="5"/>
  <c r="I65" i="5"/>
  <c r="K64" i="5"/>
  <c r="J64" i="5"/>
  <c r="V64" i="5"/>
  <c r="S64" i="5"/>
  <c r="I64" i="5"/>
  <c r="K63" i="5"/>
  <c r="J63" i="5"/>
  <c r="V63" i="5"/>
  <c r="S63" i="5"/>
  <c r="I63" i="5"/>
  <c r="K62" i="5"/>
  <c r="J62" i="5"/>
  <c r="V62" i="5"/>
  <c r="S62" i="5"/>
  <c r="I62" i="5"/>
  <c r="K61" i="5"/>
  <c r="J61" i="5"/>
  <c r="V61" i="5"/>
  <c r="S61" i="5"/>
  <c r="I61" i="5"/>
  <c r="K60" i="5"/>
  <c r="J60" i="5"/>
  <c r="V60" i="5"/>
  <c r="S60" i="5"/>
  <c r="I60" i="5"/>
  <c r="K59" i="5"/>
  <c r="J59" i="5"/>
  <c r="V59" i="5"/>
  <c r="S59" i="5"/>
  <c r="I59" i="5"/>
  <c r="K58" i="5"/>
  <c r="J58" i="5"/>
  <c r="V58" i="5"/>
  <c r="S58" i="5"/>
  <c r="I58" i="5"/>
  <c r="K57" i="5"/>
  <c r="J57" i="5"/>
  <c r="V57" i="5"/>
  <c r="S57" i="5"/>
  <c r="I57" i="5"/>
  <c r="K56" i="5"/>
  <c r="J56" i="5"/>
  <c r="V56" i="5"/>
  <c r="S56" i="5"/>
  <c r="I56" i="5"/>
  <c r="K55" i="5"/>
  <c r="J55" i="5"/>
  <c r="V55" i="5"/>
  <c r="S55" i="5"/>
  <c r="I55" i="5"/>
  <c r="K54" i="5"/>
  <c r="J54" i="5"/>
  <c r="V54" i="5"/>
  <c r="S54" i="5"/>
  <c r="I54" i="5"/>
  <c r="K53" i="5"/>
  <c r="J53" i="5"/>
  <c r="V53" i="5"/>
  <c r="S53" i="5"/>
  <c r="I53" i="5"/>
  <c r="K52" i="5"/>
  <c r="J52" i="5"/>
  <c r="V52" i="5"/>
  <c r="S52" i="5"/>
  <c r="I52" i="5"/>
  <c r="K51" i="5"/>
  <c r="J51" i="5"/>
  <c r="V51" i="5"/>
  <c r="S51" i="5"/>
  <c r="I51" i="5"/>
  <c r="K50" i="5"/>
  <c r="J50" i="5"/>
  <c r="V50" i="5"/>
  <c r="S50" i="5"/>
  <c r="I50" i="5"/>
  <c r="K49" i="5"/>
  <c r="J49" i="5"/>
  <c r="V49" i="5"/>
  <c r="S49" i="5"/>
  <c r="I49" i="5"/>
  <c r="K48" i="5"/>
  <c r="J48" i="5"/>
  <c r="V48" i="5"/>
  <c r="S48" i="5"/>
  <c r="I48" i="5"/>
  <c r="K47" i="5"/>
  <c r="J47" i="5"/>
  <c r="V47" i="5"/>
  <c r="S47" i="5"/>
  <c r="I47" i="5"/>
  <c r="K46" i="5"/>
  <c r="J46" i="5"/>
  <c r="V46" i="5"/>
  <c r="S46" i="5"/>
  <c r="I46" i="5"/>
  <c r="K45" i="5"/>
  <c r="J45" i="5"/>
  <c r="V45" i="5"/>
  <c r="S45" i="5"/>
  <c r="I45" i="5"/>
  <c r="K44" i="5"/>
  <c r="J44" i="5"/>
  <c r="V44" i="5"/>
  <c r="S44" i="5"/>
  <c r="I44" i="5"/>
  <c r="K43" i="5"/>
  <c r="J43" i="5"/>
  <c r="V43" i="5"/>
  <c r="S43" i="5"/>
  <c r="I43" i="5"/>
  <c r="K42" i="5"/>
  <c r="J42" i="5"/>
  <c r="V42" i="5"/>
  <c r="S42" i="5"/>
  <c r="I42" i="5"/>
  <c r="K41" i="5"/>
  <c r="J41" i="5"/>
  <c r="V41" i="5"/>
  <c r="S41" i="5"/>
  <c r="I41" i="5"/>
  <c r="K40" i="5"/>
  <c r="J40" i="5"/>
  <c r="V40" i="5"/>
  <c r="S40" i="5"/>
  <c r="I40" i="5"/>
  <c r="K39" i="5"/>
  <c r="J39" i="5"/>
  <c r="V39" i="5"/>
  <c r="S39" i="5"/>
  <c r="I39" i="5"/>
  <c r="K38" i="5"/>
  <c r="J38" i="5"/>
  <c r="V38" i="5"/>
  <c r="S38" i="5"/>
  <c r="I38" i="5"/>
  <c r="K37" i="5"/>
  <c r="J37" i="5"/>
  <c r="V37" i="5"/>
  <c r="S37" i="5"/>
  <c r="I37" i="5"/>
  <c r="K36" i="5"/>
  <c r="J36" i="5"/>
  <c r="V36" i="5"/>
  <c r="S36" i="5"/>
  <c r="I36" i="5"/>
  <c r="K35" i="5"/>
  <c r="J35" i="5"/>
  <c r="V35" i="5"/>
  <c r="S35" i="5"/>
  <c r="I35" i="5"/>
  <c r="K34" i="5"/>
  <c r="J34" i="5"/>
  <c r="V34" i="5"/>
  <c r="S34" i="5"/>
  <c r="I34" i="5"/>
  <c r="K33" i="5"/>
  <c r="J33" i="5"/>
  <c r="V33" i="5"/>
  <c r="S33" i="5"/>
  <c r="I33" i="5"/>
  <c r="K32" i="5"/>
  <c r="J32" i="5"/>
  <c r="V32" i="5"/>
  <c r="S32" i="5"/>
  <c r="I32" i="5"/>
  <c r="K31" i="5"/>
  <c r="J31" i="5"/>
  <c r="V31" i="5"/>
  <c r="S31" i="5"/>
  <c r="I31" i="5"/>
  <c r="K30" i="5"/>
  <c r="J30" i="5"/>
  <c r="V30" i="5"/>
  <c r="S30" i="5"/>
  <c r="I30" i="5"/>
  <c r="K29" i="5"/>
  <c r="J29" i="5"/>
  <c r="V29" i="5"/>
  <c r="S29" i="5"/>
  <c r="I29" i="5"/>
  <c r="K28" i="5"/>
  <c r="J28" i="5"/>
  <c r="V28" i="5"/>
  <c r="S28" i="5"/>
  <c r="I28" i="5"/>
  <c r="K27" i="5"/>
  <c r="J27" i="5"/>
  <c r="V27" i="5"/>
  <c r="S27" i="5"/>
  <c r="I27" i="5"/>
  <c r="K26" i="5"/>
  <c r="J26" i="5"/>
  <c r="V26" i="5"/>
  <c r="S26" i="5"/>
  <c r="I26" i="5"/>
  <c r="K25" i="5"/>
  <c r="J25" i="5"/>
  <c r="V25" i="5"/>
  <c r="S25" i="5"/>
  <c r="I25" i="5"/>
  <c r="K24" i="5"/>
  <c r="J24" i="5"/>
  <c r="V24" i="5"/>
  <c r="S24" i="5"/>
  <c r="I24" i="5"/>
  <c r="K23" i="5"/>
  <c r="J23" i="5"/>
  <c r="V23" i="5"/>
  <c r="S23" i="5"/>
  <c r="I23" i="5"/>
  <c r="K22" i="5"/>
  <c r="J22" i="5"/>
  <c r="V22" i="5"/>
  <c r="S22" i="5"/>
  <c r="I22" i="5"/>
  <c r="K21" i="5"/>
  <c r="J21" i="5"/>
  <c r="V21" i="5"/>
  <c r="S21" i="5"/>
  <c r="I21" i="5"/>
  <c r="K20" i="5"/>
  <c r="J20" i="5"/>
  <c r="V20" i="5"/>
  <c r="S20" i="5"/>
  <c r="I20" i="5"/>
  <c r="K19" i="5"/>
  <c r="J19" i="5"/>
  <c r="V19" i="5"/>
  <c r="S19" i="5"/>
  <c r="I19" i="5"/>
  <c r="K18" i="5"/>
  <c r="J18" i="5"/>
  <c r="V18" i="5"/>
  <c r="S18" i="5"/>
  <c r="I18" i="5"/>
  <c r="K17" i="5"/>
  <c r="J17" i="5"/>
  <c r="V17" i="5"/>
  <c r="S17" i="5"/>
  <c r="I17" i="5"/>
  <c r="K16" i="5"/>
  <c r="J16" i="5"/>
  <c r="V16" i="5"/>
  <c r="S16" i="5"/>
  <c r="I16" i="5"/>
  <c r="K15" i="5"/>
  <c r="J15" i="5"/>
  <c r="V15" i="5"/>
  <c r="S15" i="5"/>
  <c r="I15" i="5"/>
  <c r="K14" i="5"/>
  <c r="J14" i="5"/>
  <c r="V14" i="5"/>
  <c r="S14" i="5"/>
  <c r="B11" i="4"/>
  <c r="I14" i="5"/>
  <c r="K13" i="5"/>
  <c r="J13" i="5"/>
  <c r="V13" i="5"/>
  <c r="S13" i="5"/>
  <c r="I13" i="5"/>
  <c r="K12" i="5"/>
  <c r="J12" i="5"/>
  <c r="V12" i="5"/>
  <c r="V70" i="5" s="1"/>
  <c r="F11" i="4" s="1"/>
  <c r="S12" i="5"/>
  <c r="G70" i="5"/>
  <c r="I12" i="5"/>
  <c r="K11" i="5"/>
  <c r="K171" i="5" s="1"/>
  <c r="J11" i="5"/>
  <c r="V11" i="5"/>
  <c r="S11" i="5"/>
  <c r="C11" i="4"/>
  <c r="I11" i="5"/>
  <c r="J20" i="3"/>
  <c r="I131" i="5" l="1"/>
  <c r="D16" i="4" s="1"/>
  <c r="I113" i="5"/>
  <c r="D15" i="4" s="1"/>
  <c r="I98" i="5"/>
  <c r="D14" i="4" s="1"/>
  <c r="I82" i="5"/>
  <c r="D12" i="4" s="1"/>
  <c r="I70" i="5"/>
  <c r="D11" i="4" s="1"/>
  <c r="E22" i="4"/>
  <c r="S170" i="5"/>
  <c r="E23" i="4" s="1"/>
  <c r="G170" i="5"/>
  <c r="B22" i="4"/>
  <c r="B14" i="4"/>
  <c r="B15" i="4"/>
  <c r="V168" i="5"/>
  <c r="F22" i="4" s="1"/>
  <c r="H70" i="5"/>
  <c r="B12" i="4"/>
  <c r="H163" i="5"/>
  <c r="B23" i="4"/>
  <c r="D16" i="3" s="1"/>
  <c r="D16" i="2" s="1"/>
  <c r="I168" i="5"/>
  <c r="D22" i="4" s="1"/>
  <c r="C22" i="4"/>
  <c r="C23" i="4"/>
  <c r="E16" i="3" s="1"/>
  <c r="E16" i="2" s="1"/>
  <c r="S70" i="5"/>
  <c r="E11" i="4" s="1"/>
  <c r="B16" i="4"/>
  <c r="V163" i="5"/>
  <c r="F19" i="4" s="1"/>
  <c r="C18" i="4"/>
  <c r="I170" i="5" l="1"/>
  <c r="D23" i="4" s="1"/>
  <c r="F16" i="3" s="1"/>
  <c r="F16" i="2" s="1"/>
  <c r="I163" i="5"/>
  <c r="D19" i="4" s="1"/>
  <c r="F15" i="3" s="1"/>
  <c r="B19" i="4"/>
  <c r="D15" i="3" s="1"/>
  <c r="D15" i="2" s="1"/>
  <c r="G163" i="5"/>
  <c r="H171" i="5"/>
  <c r="S163" i="5"/>
  <c r="E19" i="4" s="1"/>
  <c r="S171" i="5"/>
  <c r="E25" i="4" s="1"/>
  <c r="V170" i="5"/>
  <c r="F23" i="4" s="1"/>
  <c r="J23" i="3" l="1"/>
  <c r="J23" i="2" s="1"/>
  <c r="F15" i="2"/>
  <c r="F20" i="2" s="1"/>
  <c r="I171" i="5"/>
  <c r="L171" i="5"/>
  <c r="B25" i="4" s="1"/>
  <c r="G171" i="5"/>
  <c r="C19" i="4"/>
  <c r="E15" i="3" s="1"/>
  <c r="E15" i="2" s="1"/>
  <c r="M171" i="5"/>
  <c r="C25" i="4" s="1"/>
  <c r="V171" i="5"/>
  <c r="F25" i="4" s="1"/>
  <c r="J22" i="3"/>
  <c r="J22" i="2" s="1"/>
  <c r="F23" i="3"/>
  <c r="F23" i="2" s="1"/>
  <c r="J24" i="3"/>
  <c r="J24" i="2" s="1"/>
  <c r="F20" i="3"/>
  <c r="F22" i="3"/>
  <c r="F22" i="2" s="1"/>
  <c r="F24" i="3"/>
  <c r="F24" i="2" s="1"/>
  <c r="D25" i="4" l="1"/>
  <c r="B7" i="1"/>
  <c r="J26" i="2"/>
  <c r="J28" i="2" s="1"/>
  <c r="J26" i="3"/>
  <c r="J28" i="3" l="1"/>
  <c r="I29" i="3" s="1"/>
  <c r="J29" i="3" s="1"/>
  <c r="J31" i="3" s="1"/>
  <c r="C7" i="1"/>
  <c r="C8" i="1" s="1"/>
  <c r="B8" i="1"/>
  <c r="G7" i="1" l="1"/>
  <c r="G8" i="1" s="1"/>
  <c r="B9" i="1" l="1"/>
  <c r="B10" i="1" l="1"/>
  <c r="I29" i="2"/>
  <c r="J29" i="2" s="1"/>
  <c r="G9" i="1"/>
  <c r="G10" i="1" l="1"/>
  <c r="G11" i="1" s="1"/>
  <c r="I30" i="2"/>
  <c r="J30" i="2" s="1"/>
  <c r="J31" i="2" s="1"/>
</calcChain>
</file>

<file path=xl/sharedStrings.xml><?xml version="1.0" encoding="utf-8"?>
<sst xmlns="http://schemas.openxmlformats.org/spreadsheetml/2006/main" count="745" uniqueCount="412">
  <si>
    <t>Rekapitulácia rozpočtu</t>
  </si>
  <si>
    <t>Stavba Lesná cesta ČERTEŽ - rekonštrukcia</t>
  </si>
  <si>
    <t xml:space="preserve">           Sadzby DPH</t>
  </si>
  <si>
    <t xml:space="preserve">   A   </t>
  </si>
  <si>
    <t xml:space="preserve">   B   </t>
  </si>
  <si>
    <t>Názov objektu</t>
  </si>
  <si>
    <t>ZRN</t>
  </si>
  <si>
    <t>VRN</t>
  </si>
  <si>
    <t>HZS</t>
  </si>
  <si>
    <t>Kompl.čin.</t>
  </si>
  <si>
    <t>Ostatné náklady stavby</t>
  </si>
  <si>
    <t>Cena</t>
  </si>
  <si>
    <t>Lesná cesta ČERTEŽ - rekonštrukcia</t>
  </si>
  <si>
    <t>Krycí list rozpočtu</t>
  </si>
  <si>
    <t>Miesto: Oščadnica</t>
  </si>
  <si>
    <t>Objekt Lesná cesta ČERTEŽ - rekonštrukcia</t>
  </si>
  <si>
    <t xml:space="preserve">Ks: 2111 Cestné komunikácie                                                                             </t>
  </si>
  <si>
    <t xml:space="preserve">Zákazka: </t>
  </si>
  <si>
    <t>Spracoval: Ing. Böhmer</t>
  </si>
  <si>
    <t xml:space="preserve">Dňa </t>
  </si>
  <si>
    <t>25. 1. 2024</t>
  </si>
  <si>
    <t>Odberateľ: LESY SR, š.p. organizačná zložka OZ Sever</t>
  </si>
  <si>
    <t>Projektant: VIA OPTIMA, spol. s r.o.</t>
  </si>
  <si>
    <t>Dodávateľ: ...</t>
  </si>
  <si>
    <t>IČO: 36038351</t>
  </si>
  <si>
    <t xml:space="preserve">DIČ: </t>
  </si>
  <si>
    <t xml:space="preserve">IČO: </t>
  </si>
  <si>
    <t>IČO: 44 314 132</t>
  </si>
  <si>
    <t>DIČ: 2022661597</t>
  </si>
  <si>
    <t xml:space="preserve">A </t>
  </si>
  <si>
    <t xml:space="preserve">HSV </t>
  </si>
  <si>
    <t xml:space="preserve">PSV </t>
  </si>
  <si>
    <t xml:space="preserve">MONT </t>
  </si>
  <si>
    <t>OST</t>
  </si>
  <si>
    <t xml:space="preserve">VN </t>
  </si>
  <si>
    <t>Spolu</t>
  </si>
  <si>
    <t xml:space="preserve">B </t>
  </si>
  <si>
    <t>Ostatné náklady</t>
  </si>
  <si>
    <t xml:space="preserve">Kompletačná činnos </t>
  </si>
  <si>
    <t xml:space="preserve">HZS </t>
  </si>
  <si>
    <t xml:space="preserve">E </t>
  </si>
  <si>
    <t>Celkové náklady</t>
  </si>
  <si>
    <t>Súčet riadkov 6,10,20</t>
  </si>
  <si>
    <t xml:space="preserve">DPH 20% z </t>
  </si>
  <si>
    <t xml:space="preserve">DPH 0% z </t>
  </si>
  <si>
    <t>Spolu v EUR</t>
  </si>
  <si>
    <t xml:space="preserve">F </t>
  </si>
  <si>
    <t xml:space="preserve">C </t>
  </si>
  <si>
    <t>Zariadenie staveniska</t>
  </si>
  <si>
    <t>Sťažené výrobné podmienky</t>
  </si>
  <si>
    <t>Prevádzkové vplyvy</t>
  </si>
  <si>
    <t>0% z [H+P+M]</t>
  </si>
  <si>
    <t>0% z [H+P]</t>
  </si>
  <si>
    <t xml:space="preserve">D </t>
  </si>
  <si>
    <t>Sťažené podmienky dopravy</t>
  </si>
  <si>
    <t>Horské oblasti</t>
  </si>
  <si>
    <t>Mimostavenisková doprava</t>
  </si>
  <si>
    <t>Montáž</t>
  </si>
  <si>
    <t>Materiál</t>
  </si>
  <si>
    <t>ZRN spolu</t>
  </si>
  <si>
    <t>Odberateľ</t>
  </si>
  <si>
    <t>Dodávateľ</t>
  </si>
  <si>
    <t>Projektant,rozpočtár</t>
  </si>
  <si>
    <t>Oddiel</t>
  </si>
  <si>
    <t>Hmotnosť (T)</t>
  </si>
  <si>
    <t>Sutina (T)</t>
  </si>
  <si>
    <t>Dátum: 25. 1. 2024</t>
  </si>
  <si>
    <t>Prehľad rozpočtových nákladov</t>
  </si>
  <si>
    <t>Práce HSV</t>
  </si>
  <si>
    <t>ZEMNÉ PRÁCE</t>
  </si>
  <si>
    <t>ZÁKLADY</t>
  </si>
  <si>
    <t>ZVISLÉ KONŠTRUKCIE</t>
  </si>
  <si>
    <t>VODOROVNÉ KONŠTRUKCIE</t>
  </si>
  <si>
    <t>SPEVNENÉ PLOCHY</t>
  </si>
  <si>
    <t>POTRUBNÉ ROZVODY</t>
  </si>
  <si>
    <t>OSTATNÉ KONŠTRUKCIE A PRÁCE</t>
  </si>
  <si>
    <t>PRESUNY HMÔT</t>
  </si>
  <si>
    <t>Práce PSV</t>
  </si>
  <si>
    <t>NÁTERY</t>
  </si>
  <si>
    <t>Celkom v EUR</t>
  </si>
  <si>
    <t>Por.č.</t>
  </si>
  <si>
    <t>Cenník</t>
  </si>
  <si>
    <t>Kód položky</t>
  </si>
  <si>
    <t>Názov</t>
  </si>
  <si>
    <t>Mj</t>
  </si>
  <si>
    <t>Množstvo</t>
  </si>
  <si>
    <t>Cena celkom</t>
  </si>
  <si>
    <t>Hmotnosť/Mj</t>
  </si>
  <si>
    <t>Hmotnosť</t>
  </si>
  <si>
    <t>Sutina</t>
  </si>
  <si>
    <t xml:space="preserve">Spracoval: </t>
  </si>
  <si>
    <t>Ing. Böhmer</t>
  </si>
  <si>
    <t xml:space="preserve">Ks: </t>
  </si>
  <si>
    <t xml:space="preserve">2111 Cestné komunikácie                                                                             </t>
  </si>
  <si>
    <t xml:space="preserve">Dátum: </t>
  </si>
  <si>
    <t>Zákazka Lesná cesta ČERTEŽ - rekonštrukcia</t>
  </si>
  <si>
    <t>1</t>
  </si>
  <si>
    <t xml:space="preserve">  1/A 1</t>
  </si>
  <si>
    <t xml:space="preserve"> 111201101</t>
  </si>
  <si>
    <t>Odstránenie stromov s koreňmi a krovín do 1000 m2</t>
  </si>
  <si>
    <t>m2</t>
  </si>
  <si>
    <t xml:space="preserve"> 112101101</t>
  </si>
  <si>
    <t>Vyrúbanie listnatého stromu s priemerom do 300 mm</t>
  </si>
  <si>
    <t>kus</t>
  </si>
  <si>
    <t xml:space="preserve"> 112101102</t>
  </si>
  <si>
    <t>Vyrúbanie listnatého stromu s priemerom do 500 mm</t>
  </si>
  <si>
    <t xml:space="preserve"> 112101103</t>
  </si>
  <si>
    <t>Vyrúbanie listnatého stromu s priemerom do 700 mm</t>
  </si>
  <si>
    <t xml:space="preserve"> 112101104</t>
  </si>
  <si>
    <t>Vyrúbanie listnatého stromu s priemerom do 900 mm</t>
  </si>
  <si>
    <t xml:space="preserve"> 112101105</t>
  </si>
  <si>
    <t>Vyrúbanie listnatého stromu s priemerom nad 900 mm motorovou pílou</t>
  </si>
  <si>
    <t xml:space="preserve"> 112201101</t>
  </si>
  <si>
    <t>Odstránenie pňov na vzdial. 50 m priemeru nad 100 do 300 mm</t>
  </si>
  <si>
    <t>KUS</t>
  </si>
  <si>
    <t xml:space="preserve"> 112201102</t>
  </si>
  <si>
    <t>Odstránenie pňov na vzdial. 50 m priemeru nad 300 do 500 mm</t>
  </si>
  <si>
    <t xml:space="preserve"> 112201103</t>
  </si>
  <si>
    <t>Odstránenie pňov na vzdial. 50 m priemeru nad 500 do 700 mm</t>
  </si>
  <si>
    <t xml:space="preserve"> 112201104</t>
  </si>
  <si>
    <t>Odstránenie pňov na vzdial. 50 m priemeru nad 700 do 900 mm</t>
  </si>
  <si>
    <t xml:space="preserve"> 112201105</t>
  </si>
  <si>
    <t>Odstránenie pňov na vzdial. 50 m, priemer nad 900 mm</t>
  </si>
  <si>
    <t xml:space="preserve"> 115001105</t>
  </si>
  <si>
    <t>Prevedenie vody potrubím do DN 600 mm</t>
  </si>
  <si>
    <t>m</t>
  </si>
  <si>
    <t xml:space="preserve"> 122301402</t>
  </si>
  <si>
    <t>Výkop v zemníku na suchu v hornine triedy 4 od 100 m3 do 1000 m3</t>
  </si>
  <si>
    <t>m3</t>
  </si>
  <si>
    <t xml:space="preserve"> 122301409</t>
  </si>
  <si>
    <t>Výkopy v zemníkoch na suchu. Príplatok k cenám za lepivosť horniny 4</t>
  </si>
  <si>
    <t>M3</t>
  </si>
  <si>
    <t xml:space="preserve"> 132301102</t>
  </si>
  <si>
    <t>Hĺbenie rýh šírky do 0,6 m v hornine triedy 4 nad 100 m3</t>
  </si>
  <si>
    <t xml:space="preserve"> 132301109</t>
  </si>
  <si>
    <t>Hĺbenie rýh šírky do 600 mm zapažených i nezapažených s urovnaním dna. Príplatok za lepivosť horniny 4</t>
  </si>
  <si>
    <t xml:space="preserve"> 132301203</t>
  </si>
  <si>
    <t>Hĺbenie rýh šírky od 0,6 do 2 m v hornine triedy 4 od 1000 m3 do 10 000 m3</t>
  </si>
  <si>
    <t xml:space="preserve"> 132301209</t>
  </si>
  <si>
    <t>Hĺbenie rýh š. nad 600 do 2 000 mm zapažených i nezapažených, s urovnaním dna Príplatok za lepivosť horniny 4</t>
  </si>
  <si>
    <t xml:space="preserve"> 132401101</t>
  </si>
  <si>
    <t>Hĺbenie rýh šírky do 0,6 m v hornine triedy 5 pre ľubovoňé množstvo</t>
  </si>
  <si>
    <t xml:space="preserve"> 132401201</t>
  </si>
  <si>
    <t>Hĺbenie rýh šírky od 0,6 m do 2 m v hornine triedy 5</t>
  </si>
  <si>
    <t xml:space="preserve"> 162201101</t>
  </si>
  <si>
    <t>Vodorovné premiestnenie výkopku z horniny 1-4 do 20m</t>
  </si>
  <si>
    <t xml:space="preserve"> 162201401</t>
  </si>
  <si>
    <t xml:space="preserve">Vodorovné premiestnenie konárov listnáčov do D 300 mm na vzdialenosť do 1000 m </t>
  </si>
  <si>
    <t xml:space="preserve"> 162201402</t>
  </si>
  <si>
    <t xml:space="preserve">Vodorovné premiestnenie konárov listnáčov do D 500 mm na vzdialenosť do 1000 m </t>
  </si>
  <si>
    <t xml:space="preserve"> 162201403</t>
  </si>
  <si>
    <t xml:space="preserve">Vodorovné premiestnenie konárov listnáčov do D 700 mm na vzdialenosť do 1000 m </t>
  </si>
  <si>
    <t xml:space="preserve"> 162201404</t>
  </si>
  <si>
    <t xml:space="preserve">Vodorovné premiestnenie konárov listnáčov do D 900 mm na vzdialenosť do 1000 m </t>
  </si>
  <si>
    <t xml:space="preserve"> 162201409</t>
  </si>
  <si>
    <t>Vodorovné premiestnenie konárov ihličnanov nad D 900 mm na vzdialenosť do 1000 m</t>
  </si>
  <si>
    <t xml:space="preserve"> 162201411</t>
  </si>
  <si>
    <t xml:space="preserve">Vodorovné premiestnenie kmeňa listnáčov do D 300 mm na vzdialenosť do 1000 m </t>
  </si>
  <si>
    <t xml:space="preserve"> 162201412</t>
  </si>
  <si>
    <t xml:space="preserve">Vodorovné premiestnenie kmeňa listnáčov do D 500 mm na vzdialenosť do 1000 m </t>
  </si>
  <si>
    <t xml:space="preserve"> 162201413</t>
  </si>
  <si>
    <t xml:space="preserve">Vodorovné premiestnenie kmeňa listnáčov do D 700 mm na vzdialenosť do 1000 m </t>
  </si>
  <si>
    <t xml:space="preserve"> 162201414</t>
  </si>
  <si>
    <t xml:space="preserve">Vodorovné premiestnenie kmeňa listnáčov do D 900 mm na vzdialenosť do 1000 m </t>
  </si>
  <si>
    <t xml:space="preserve"> 162201419</t>
  </si>
  <si>
    <t>Vodorovné premiestnenie kmeňa ihličnanov nad D 900 mm na vzdialenosť do 1000 m</t>
  </si>
  <si>
    <t xml:space="preserve"> 162301153</t>
  </si>
  <si>
    <t>Vodorovné premiestnenie výkopku z horniny triedy 5 až 7 po nespevnenej ceste na vzdialenosť do 500 m</t>
  </si>
  <si>
    <t xml:space="preserve"> 162601411</t>
  </si>
  <si>
    <t>Vodorovné premiestnenie pňa stromu do D 300 mm na vzdialenosť do 3000 m</t>
  </si>
  <si>
    <t xml:space="preserve"> 162601412</t>
  </si>
  <si>
    <t>Vodorovné premiestnenie pňa stromu do D 500 mm na vzdialenosť do 3000 m</t>
  </si>
  <si>
    <t xml:space="preserve"> 162601413</t>
  </si>
  <si>
    <t>Vodorovné premiestnenie pňa stromu do D 700 mm na vzdialenosť do 3000 m</t>
  </si>
  <si>
    <t xml:space="preserve"> 162601414</t>
  </si>
  <si>
    <t>Vodorovné premiestnenie pňa stromu do D 900 mm na vzdialenosť do 3000 m</t>
  </si>
  <si>
    <t xml:space="preserve"> 162601415</t>
  </si>
  <si>
    <t>Vodorovné premiestnenie pňa stromu nad D 900 mm na vzdialenosť do 3000 m</t>
  </si>
  <si>
    <t xml:space="preserve"> 162601421</t>
  </si>
  <si>
    <t>Príplatok k cene za každý ďalší 1 km premiestnenia pňa stromu do D 300 mm po spevnenej ceste</t>
  </si>
  <si>
    <t xml:space="preserve"> 162601422</t>
  </si>
  <si>
    <t>Príplatok k cene za každý ďalší 1 km premiestnenia pňa stromu do D 500 mm po spevnenej ceste</t>
  </si>
  <si>
    <t xml:space="preserve"> 162601433</t>
  </si>
  <si>
    <t>Príplatok k cene za každý ďalší 1 km premiestnenia pňa stromu do D 700 mm po nespevnenej ceste</t>
  </si>
  <si>
    <t xml:space="preserve"> 162601434</t>
  </si>
  <si>
    <t>Príplatok k cene za každý ďalší 1 km premiestnenia pňa stromu do D 900 mm po nespevnenej ceste</t>
  </si>
  <si>
    <t xml:space="preserve"> 162601435</t>
  </si>
  <si>
    <t>Príplatok k cene za každý ďalší 1 km premiestnenia pňa stromu nad D 900 mm po nespevnenej ceste</t>
  </si>
  <si>
    <t xml:space="preserve"> 171101103</t>
  </si>
  <si>
    <t>Uloženie sypaniny do násypu  súdržnej horniny s mierou zhutnenia nad 96 do 100 % podľa Proctor-Standard</t>
  </si>
  <si>
    <t xml:space="preserve"> 171201101</t>
  </si>
  <si>
    <t>Uloženie sypaniny do násypov s rozprestretím sypaniny vo vrstvách a s hrubým urovnaním nezhutnených</t>
  </si>
  <si>
    <t xml:space="preserve"> 171201203</t>
  </si>
  <si>
    <t>Uloženie sypaniny od 1000 m3 do 10 000 m3 na skládku</t>
  </si>
  <si>
    <t xml:space="preserve"> 174101002</t>
  </si>
  <si>
    <t>Zásyp sypaninou zhutnený jám, šachiet, rýh, zárezov alebo okolo objektu do 1000 m3</t>
  </si>
  <si>
    <t xml:space="preserve"> 175101100</t>
  </si>
  <si>
    <t>Obsyp potrubia sypaninou z vhodných hornín triedy 1 až 4 s prehodením sypaniny</t>
  </si>
  <si>
    <t xml:space="preserve"> 181101102</t>
  </si>
  <si>
    <t>Úprava pláne v zárezoch v hornine 1-4 so zhutnením</t>
  </si>
  <si>
    <t>M2</t>
  </si>
  <si>
    <t xml:space="preserve"> 182101101</t>
  </si>
  <si>
    <t>Svahovanie trvalých svahov v zárezoch v hornine triedy 1-4</t>
  </si>
  <si>
    <t xml:space="preserve"> 182101102</t>
  </si>
  <si>
    <t>Svahovanie svahov v zárezoch v hornine triedy 5</t>
  </si>
  <si>
    <t xml:space="preserve"> 182201101</t>
  </si>
  <si>
    <t>Svahovanie trvalých svahov v násype</t>
  </si>
  <si>
    <t xml:space="preserve">  1/A 2</t>
  </si>
  <si>
    <t xml:space="preserve"> 122302203</t>
  </si>
  <si>
    <t>Odkopávky a prekopávky pre cesty od 1000 m3 do 10 000 m3 v hornine triedy 4</t>
  </si>
  <si>
    <t xml:space="preserve"> 122302209</t>
  </si>
  <si>
    <t>Odkopávky a prekopávky nezapažené pre cesty. Príplatok za lepivosť horniny 4</t>
  </si>
  <si>
    <t xml:space="preserve"> 122402202</t>
  </si>
  <si>
    <t>Odkopávky a prekopávky pre cesty od 100 m3 do 1000 m3 v hornine triedy 5</t>
  </si>
  <si>
    <t xml:space="preserve"> 938902102</t>
  </si>
  <si>
    <t>Čistenie priekop nespevnených so šírkou dna do 400 mm a objemom nánosu do 0,30 m3/m</t>
  </si>
  <si>
    <t xml:space="preserve"> 938902103</t>
  </si>
  <si>
    <t>Čistenie priekop nespevnených so šírkou dna do 400 mm a objemom nánosu do 0,50 m3/m</t>
  </si>
  <si>
    <t xml:space="preserve">  1/A 3</t>
  </si>
  <si>
    <t xml:space="preserve"> 114203103</t>
  </si>
  <si>
    <t>Rozobratie dlažby z lomového kameňa alebo betónových tvárnic do malty cementovej MC</t>
  </si>
  <si>
    <t xml:space="preserve"> 125403111</t>
  </si>
  <si>
    <t>Výkop kanálov pre lesnícko - technické meliorácie v hornine triedy 5</t>
  </si>
  <si>
    <t>S/S60</t>
  </si>
  <si>
    <t xml:space="preserve"> 5833333300</t>
  </si>
  <si>
    <t>Kamenivo ťažené hrubé, frakcia 8-32, trieda Z</t>
  </si>
  <si>
    <t>T</t>
  </si>
  <si>
    <t>2</t>
  </si>
  <si>
    <t xml:space="preserve">  2/A 1</t>
  </si>
  <si>
    <t xml:space="preserve"> 211561111</t>
  </si>
  <si>
    <t>Výplň odvodňovacieho rebra alebo trativodu do rýh kamenivom hrubým drveným frakcie 4-16 mm</t>
  </si>
  <si>
    <t xml:space="preserve"> 211971121</t>
  </si>
  <si>
    <t>Zhotov. oplášt. výplne z geotext. v ryhe alebo v záreze pri rozvinutej šírke oplášt. od 0 do 2, 5 m</t>
  </si>
  <si>
    <t xml:space="preserve"> 11/A 1</t>
  </si>
  <si>
    <t xml:space="preserve"> 274313741</t>
  </si>
  <si>
    <t>Betón základových pásov prostý triedy C30/37</t>
  </si>
  <si>
    <t xml:space="preserve"> 274351211</t>
  </si>
  <si>
    <t>Debnenie stien základových pásov z dielcov - zhotovenie</t>
  </si>
  <si>
    <t xml:space="preserve"> 274351212</t>
  </si>
  <si>
    <t>Debnenie stien základových pásov z dielcov - odstránenie</t>
  </si>
  <si>
    <t>211/A 1</t>
  </si>
  <si>
    <t xml:space="preserve"> 273311116</t>
  </si>
  <si>
    <t>Základové dosky mostných konštrukcií z betónu prostého triedy C16/20</t>
  </si>
  <si>
    <t>271/A 1</t>
  </si>
  <si>
    <t xml:space="preserve"> 212752127</t>
  </si>
  <si>
    <t>Trativody z flexodrenážnych rúr DN 160</t>
  </si>
  <si>
    <t>M</t>
  </si>
  <si>
    <t>S/S20</t>
  </si>
  <si>
    <t xml:space="preserve"> 286161131006</t>
  </si>
  <si>
    <t>PIPELIFE  Zátka 160 pre PVC flexo drenážne rúry</t>
  </si>
  <si>
    <t xml:space="preserve">KUS     </t>
  </si>
  <si>
    <t>S/S90</t>
  </si>
  <si>
    <t xml:space="preserve"> 6936651000</t>
  </si>
  <si>
    <t>Geotextília netkaná polypropylénová Tatratex PP   200</t>
  </si>
  <si>
    <t>3</t>
  </si>
  <si>
    <t xml:space="preserve"> 15/A 4</t>
  </si>
  <si>
    <t xml:space="preserve"> 32721101011</t>
  </si>
  <si>
    <t>Montáž oporných a zárubných múrov z drôtokamenných pletených košov, priemer drôtu 2,7 mm</t>
  </si>
  <si>
    <t>P/P 1</t>
  </si>
  <si>
    <t xml:space="preserve"> 313069030105</t>
  </si>
  <si>
    <t>MACCAFERRI Drôtokamenné koše pletené, typ siete 6x8, priemer drôtu 2,7 mm s povrchovou ochrana Galmac (Zn+Al) + PA6</t>
  </si>
  <si>
    <t xml:space="preserve"> 583069120102</t>
  </si>
  <si>
    <t xml:space="preserve">Maccaferri Kamenivo do drôtokamenných košov </t>
  </si>
  <si>
    <t>4</t>
  </si>
  <si>
    <t>311/A 1</t>
  </si>
  <si>
    <t xml:space="preserve"> 465921215</t>
  </si>
  <si>
    <t>Ukladanie dlažby z bet. dosiek a tvárnic na sucho, hm. do 60kg so zaliatím maltou MCs hr. do 100 mm</t>
  </si>
  <si>
    <t>312/A 1</t>
  </si>
  <si>
    <t xml:space="preserve"> 463212300</t>
  </si>
  <si>
    <t>Rovnanina z lomového kameňa nad 3 m3 s hmotnosťou jednotlivých kameňov do 200 kg s urovnaním povrchu líca</t>
  </si>
  <si>
    <t xml:space="preserve"> 465511523</t>
  </si>
  <si>
    <t>Dlažba kladená do malty s vyplnením škár maltou MC 10 nad.20 m2, 300mm</t>
  </si>
  <si>
    <t xml:space="preserve"> 465511525</t>
  </si>
  <si>
    <t>Dlažba kladená do malty s vyplnením škár maltou MC 10 s veľkosťou plochy nad 20 m2 hrúbky 500 mm</t>
  </si>
  <si>
    <t>321/A 1</t>
  </si>
  <si>
    <t xml:space="preserve"> 451571112</t>
  </si>
  <si>
    <t>Lôžko pod dlažbu zo štrkopiesku hrúbky do 150 mm</t>
  </si>
  <si>
    <t xml:space="preserve"> 462512270</t>
  </si>
  <si>
    <t>Záhadzka z lomového kameňa s hmotnosťou jednotlivo do 200 kg s preštrkovaním z terénu</t>
  </si>
  <si>
    <t>S/S70</t>
  </si>
  <si>
    <t xml:space="preserve"> 5922789700</t>
  </si>
  <si>
    <t>Tvárnica priekopová a melioračná betónová diaľničná TBM 40-50 49, 5 x 59 x 7,6</t>
  </si>
  <si>
    <t>5</t>
  </si>
  <si>
    <t xml:space="preserve"> 564791111</t>
  </si>
  <si>
    <t xml:space="preserve">Podklad spevnenej plochy z drveného kameniva frakcie 0 až 63 mm so zhutnením </t>
  </si>
  <si>
    <t>221/A 1</t>
  </si>
  <si>
    <t xml:space="preserve"> 561261111</t>
  </si>
  <si>
    <t>Zhotovenie podkladu z NRM stabilizovaného hydraulickým spojivom, systém Road Mix,hr.200 mm</t>
  </si>
  <si>
    <t xml:space="preserve"> 561511125</t>
  </si>
  <si>
    <t>Príprava drviny fr. 0 - 63 recykl. frezou konštr. pôv. krytu účel. komunikácií pre stabilizáciu SIII</t>
  </si>
  <si>
    <t xml:space="preserve"> 564772111</t>
  </si>
  <si>
    <t>Podklad z kameniva hrubého drveného 32 až 63 mm hrúbky 250 mm</t>
  </si>
  <si>
    <t xml:space="preserve"> 564831111</t>
  </si>
  <si>
    <t>Podklad zo štrkodrviny po zhutnení hrúbky 100 mm</t>
  </si>
  <si>
    <t xml:space="preserve"> 564851111</t>
  </si>
  <si>
    <t>Podklad zo štrkodrviny po zhutnení hrúbky 150 mm</t>
  </si>
  <si>
    <t xml:space="preserve"> 564861111</t>
  </si>
  <si>
    <t>Podklad zo štrkodrviny po zhutnení hrúbky 200 mm</t>
  </si>
  <si>
    <t xml:space="preserve"> 564871111</t>
  </si>
  <si>
    <t>Podklad zo štrkodrviny po zhutnení hrúbky 250 mm</t>
  </si>
  <si>
    <t xml:space="preserve"> 573111113</t>
  </si>
  <si>
    <t>Postrek asfaltový infiltračný s kameninovým posypom z cestného asfaltu v množstve 1,50 kg/m2</t>
  </si>
  <si>
    <t xml:space="preserve"> 573211111</t>
  </si>
  <si>
    <t>Postrek živičný spojovací z cestného asfaltu v množstve do 0,7 kg/m2</t>
  </si>
  <si>
    <t xml:space="preserve"> 577131211</t>
  </si>
  <si>
    <t>Betón asfaltový akostnej triedy II. jemnozrnný AC 8 (ABJ) strednozrnný AC 11 (ABS) alebo hrubozrnný AC 16 (ABH) hrúbky 40 mm</t>
  </si>
  <si>
    <t xml:space="preserve"> 577151223</t>
  </si>
  <si>
    <t>Betón asfaltový akostnej triedy II. lôžkový (ABL) hrúbky 60 mm</t>
  </si>
  <si>
    <t>8</t>
  </si>
  <si>
    <t>271/A 3</t>
  </si>
  <si>
    <t xml:space="preserve"> 871390410</t>
  </si>
  <si>
    <t>Montáž kanalizačného potrubia z polypropylénových korungovaných rúr SN 8 DN 400 mm</t>
  </si>
  <si>
    <t xml:space="preserve"> 871420410</t>
  </si>
  <si>
    <t>Montáž kanalizačného potrubia z polypropylénových rúr korungovaných SN 8 DN 500 mm</t>
  </si>
  <si>
    <t xml:space="preserve"> 871440410</t>
  </si>
  <si>
    <t>Montáž kanalizačného potrubia z polypropylénových korungovaných rúr SN 8 DN 600 mm</t>
  </si>
  <si>
    <t xml:space="preserve"> 871470410</t>
  </si>
  <si>
    <t>Montáž kanalizačného potrubia z polypropylénových rúr korungovaných SN 8 DN 800 mm</t>
  </si>
  <si>
    <t xml:space="preserve"> 871490410</t>
  </si>
  <si>
    <t>Montáž kanalizačného potrubia z polypropylénových rúr korungovaných SN 8 DN 1000 mm</t>
  </si>
  <si>
    <t xml:space="preserve"> 286161080104</t>
  </si>
  <si>
    <t>PIPELIFE  PRAGMA + ID rúra SN 8 DN 400/6 m</t>
  </si>
  <si>
    <t xml:space="preserve"> 286161080105</t>
  </si>
  <si>
    <t>PIPELIFE  PRAGMA + ID rúra SN 8 DN 500/6 m</t>
  </si>
  <si>
    <t xml:space="preserve"> 286161080106</t>
  </si>
  <si>
    <t>PIPELIFE  PRAGMA + ID rúra SN 8 DN 600/6 m</t>
  </si>
  <si>
    <t xml:space="preserve"> 286161080107</t>
  </si>
  <si>
    <t>PIPELIFE  PRAGMA + ID rúra SN 8 DN 800/6 m</t>
  </si>
  <si>
    <t xml:space="preserve"> 286161080108</t>
  </si>
  <si>
    <t>PIPELIFE  PRAGMA + ID rúra SN 8 DN 1000/6 m</t>
  </si>
  <si>
    <t xml:space="preserve"> 286161081904</t>
  </si>
  <si>
    <t>PIPELIFE  ID spojka korugovaná so záražkou bez tesnenia ID PRKSN 8 - SN 10,400 pre PP ID PRAGMA</t>
  </si>
  <si>
    <t xml:space="preserve"> 286161081905</t>
  </si>
  <si>
    <t>PIPELIFE  ID spojka korugovaná so záražkou bez tesnenia ID PRKSN 8 - SN 10,500 pre PP ID PRAGMA</t>
  </si>
  <si>
    <t xml:space="preserve"> 286161081906</t>
  </si>
  <si>
    <t>PIPELIFE  ID spojka korugovaná so záražkou bez tesnenia ID PRKSN 8 - SN 10,600 pre PP ID PRAGMA</t>
  </si>
  <si>
    <t xml:space="preserve"> 286161081907</t>
  </si>
  <si>
    <t>PIPELIFE  ID spojka korugovaná so záražkou bez tesnenia ID PRKSN 8 - SN 10,800 pre PP ID PRAGMA</t>
  </si>
  <si>
    <t xml:space="preserve"> 286161081908</t>
  </si>
  <si>
    <t>PIPELIFE  ID spojka korugovaná so záražkou bez tesnenia ID PRKSN 8 - SN 10,1000 pre PP ID PRAGMA</t>
  </si>
  <si>
    <t>9</t>
  </si>
  <si>
    <t xml:space="preserve">  6/B 1</t>
  </si>
  <si>
    <t xml:space="preserve"> 979083112</t>
  </si>
  <si>
    <t>Vodorovné premiestnenie sutiny na skládku s naložením a zložením nad 100 do 1000 m</t>
  </si>
  <si>
    <t>t</t>
  </si>
  <si>
    <t xml:space="preserve"> 979093513</t>
  </si>
  <si>
    <t>Drvenie stavebného odpadu z demolácie betónového muriva z betónu železového</t>
  </si>
  <si>
    <t xml:space="preserve"> 13/B 1</t>
  </si>
  <si>
    <t xml:space="preserve"> 979081111</t>
  </si>
  <si>
    <t>Odvoz sutiny a vybúraných hmôt na skládku do 1 km</t>
  </si>
  <si>
    <t xml:space="preserve"> 979081121</t>
  </si>
  <si>
    <t>Odvoz sutiny a vybúraných hmôt na skládku za každý ďalší 1 km</t>
  </si>
  <si>
    <t xml:space="preserve"> 979089112</t>
  </si>
  <si>
    <t>Poplatok za skládku odpadov zo stavieb a demolácií /drevo, sklo, plasty/ kategórie "O" - ostatné"</t>
  </si>
  <si>
    <t xml:space="preserve"> 911131111</t>
  </si>
  <si>
    <t>Osadenie a montáž cestného zábradlia oceľového s oceľovými stĺpikmi</t>
  </si>
  <si>
    <t xml:space="preserve"> 914001111</t>
  </si>
  <si>
    <t>Osadenie a montáž cestnej zvislej dopravnej značky na stľpik, stľp,konzolu alebo objekt</t>
  </si>
  <si>
    <t>221/B 1</t>
  </si>
  <si>
    <t xml:space="preserve"> 919735113</t>
  </si>
  <si>
    <t>Rezanie existujúceho asfaltového krytu alebo podkladu hĺbky nad 100 do 150 mm</t>
  </si>
  <si>
    <t xml:space="preserve"> 966005211</t>
  </si>
  <si>
    <t>Rozobratie a odstránenie cestných zábradlí so stĺpikmi osadenými do ríms alebo krycích dosiek</t>
  </si>
  <si>
    <t xml:space="preserve"> 966006132</t>
  </si>
  <si>
    <t>Odstránenie značky, pre staničenie a ohraničenie so stľpikmi s bet. pätkami,  -0,08200t</t>
  </si>
  <si>
    <t xml:space="preserve"> 966008112</t>
  </si>
  <si>
    <t xml:space="preserve">Búranie rúrových priepustov z rúr do DN 500 mm </t>
  </si>
  <si>
    <t xml:space="preserve"> 966008113</t>
  </si>
  <si>
    <t>Búranie rúrového priepustu, z rúr DN 500 do 800 mm,  -2,05500t</t>
  </si>
  <si>
    <t xml:space="preserve"> 966008114</t>
  </si>
  <si>
    <t xml:space="preserve">Búranie rúrových priepustov z rúr do DN 1200 mm </t>
  </si>
  <si>
    <t>221/C 1</t>
  </si>
  <si>
    <t xml:space="preserve"> 919731123</t>
  </si>
  <si>
    <t>Zarovnanie styčnej plochy pozdľž vybúranej časti komunikácie asfaltovej hr.nad 100 do 200 mm</t>
  </si>
  <si>
    <t xml:space="preserve"> 938909311</t>
  </si>
  <si>
    <t xml:space="preserve">Odstránenie nánosov z povrchu betónového alebo asfaltového krytu alebo podkladu </t>
  </si>
  <si>
    <t xml:space="preserve"> 938909611</t>
  </si>
  <si>
    <t>Odstránenie uľahnutých nánosov z krajníc hrúbky do 100 mm</t>
  </si>
  <si>
    <t>312/B 1</t>
  </si>
  <si>
    <t xml:space="preserve"> 966061111</t>
  </si>
  <si>
    <t>Búranie drevených konštrukcií vrátane výplne vo vodných tokoch</t>
  </si>
  <si>
    <t>321/B 1</t>
  </si>
  <si>
    <t xml:space="preserve"> 979086112</t>
  </si>
  <si>
    <t>Nakladanie alebo prekladanie na dopravný prostriedok pri vodorovnej doprave sutiny a vybúraných hmôt</t>
  </si>
  <si>
    <t>R/R 0</t>
  </si>
  <si>
    <t xml:space="preserve"> OD000102</t>
  </si>
  <si>
    <t>Osadenie drevenej odrážky z reziva vrátane montáže, dodávky oceľový rozpier a spojovacieho materiálu, výkopu ryhy a odpratania výkopku</t>
  </si>
  <si>
    <t xml:space="preserve"> OD000106</t>
  </si>
  <si>
    <t>Zriadenie drevenej odrážky z guliačov a kameňa vrátane dodávky materiálu</t>
  </si>
  <si>
    <t>P/PC</t>
  </si>
  <si>
    <t xml:space="preserve"> GU000101</t>
  </si>
  <si>
    <t>Osadenie smerového kola z guľatiny priemeru 125-175 mm, dĺ. 160 cm s vykopaním jamky, uložením výkopku na svah a dodaním materiálu</t>
  </si>
  <si>
    <t>KS</t>
  </si>
  <si>
    <t>S/S80</t>
  </si>
  <si>
    <t xml:space="preserve"> 605128450</t>
  </si>
  <si>
    <t>Dosky a fošne SM/JD omietane ak. II, dl.400-650, hr.38-50, s.250-300</t>
  </si>
  <si>
    <t xml:space="preserve"> 605327350</t>
  </si>
  <si>
    <t>Prírezy ihličnaté hranoly SM/JD ak.II, dl.400-650, hr.100, š.120-140</t>
  </si>
  <si>
    <t>99</t>
  </si>
  <si>
    <t xml:space="preserve"> 998225111</t>
  </si>
  <si>
    <t>Presun hmôt pre pozemnú komunikáciu a letisko s krytom asfaltovým akejkoľvek dĺžky objektu</t>
  </si>
  <si>
    <t>783</t>
  </si>
  <si>
    <t>783/A 1</t>
  </si>
  <si>
    <t xml:space="preserve"> 783125530</t>
  </si>
  <si>
    <t xml:space="preserve">Náter oceľovej konštrukcie ľahkej "C" alebo veľmi ľahkej "CC" syntetický dvojnásobný + 1x emailovanie </t>
  </si>
  <si>
    <t xml:space="preserve">           Celkom bez DPH</t>
  </si>
  <si>
    <t xml:space="preserve">           DPH 20% z </t>
  </si>
  <si>
    <t xml:space="preserve">           DPH 0% z </t>
  </si>
  <si>
    <t xml:space="preserve">          Celkom v EUR</t>
  </si>
  <si>
    <t>Krycí list stavby</t>
  </si>
  <si>
    <t xml:space="preserve">OST </t>
  </si>
  <si>
    <t xml:space="preserve">Kompletačná činnosť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</si>
</sst>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 ###\ ##0.00"/>
    <numFmt numFmtId="165" formatCode="###\ ###\ ##0.0000"/>
    <numFmt numFmtId="166" formatCode="###\ ###\ ##0.000"/>
  </numFmts>
  <fonts count="2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10"/>
      <color theme="1"/>
      <name val="Arial CE"/>
      <charset val="238"/>
    </font>
    <font>
      <sz val="8"/>
      <color theme="1"/>
      <name val="Arial CE"/>
      <charset val="238"/>
    </font>
    <font>
      <sz val="9"/>
      <color theme="1"/>
      <name val="Arial CE"/>
      <charset val="238"/>
    </font>
    <font>
      <sz val="9"/>
      <color rgb="FF0000FF"/>
      <name val="Arial CE"/>
      <charset val="238"/>
    </font>
    <font>
      <b/>
      <sz val="8"/>
      <color theme="1"/>
      <name val="Arial CE"/>
      <charset val="238"/>
    </font>
    <font>
      <sz val="8"/>
      <color theme="1"/>
      <name val="Aptos Narrow"/>
      <family val="2"/>
      <scheme val="minor"/>
    </font>
    <font>
      <sz val="12"/>
      <color theme="1"/>
      <name val="Arial CE"/>
      <charset val="238"/>
    </font>
    <font>
      <sz val="12"/>
      <color theme="1"/>
      <name val="Aptos Narrow"/>
      <family val="2"/>
      <charset val="238"/>
      <scheme val="minor"/>
    </font>
    <font>
      <b/>
      <sz val="9"/>
      <color theme="1"/>
      <name val="Arial CE"/>
      <charset val="238"/>
    </font>
    <font>
      <sz val="8"/>
      <color rgb="FF000000"/>
      <name val="Arial CE"/>
      <charset val="238"/>
    </font>
    <font>
      <sz val="8"/>
      <color rgb="FF000000"/>
      <name val="Aptos Narrow"/>
      <family val="2"/>
      <charset val="238"/>
      <scheme val="minor"/>
    </font>
    <font>
      <sz val="8"/>
      <color rgb="FF0000FF"/>
      <name val="Arial CE"/>
      <charset val="238"/>
    </font>
    <font>
      <sz val="8"/>
      <color rgb="FF0000FF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8"/>
      <color rgb="FFFF0000"/>
      <name val="Arial CE"/>
      <charset val="238"/>
    </font>
    <font>
      <b/>
      <sz val="8"/>
      <color rgb="FFFF0000"/>
      <name val="Aptos Narrow"/>
      <family val="2"/>
      <charset val="238"/>
      <scheme val="minor"/>
    </font>
    <font>
      <b/>
      <sz val="9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AA"/>
        <bgColor indexed="64"/>
      </patternFill>
    </fill>
  </fills>
  <borders count="10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double">
        <color rgb="FF000000"/>
      </top>
      <bottom/>
      <diagonal/>
    </border>
    <border>
      <left/>
      <right style="thin">
        <color rgb="FFFFFFFF"/>
      </right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/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808080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double">
        <color rgb="FF000000"/>
      </right>
      <top/>
      <bottom/>
      <diagonal/>
    </border>
    <border>
      <left style="thin">
        <color rgb="FFFFFFFF"/>
      </left>
      <right style="double">
        <color rgb="FF000000"/>
      </right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/>
      <top style="double">
        <color rgb="FF000000"/>
      </top>
      <bottom style="thin">
        <color rgb="FF808080"/>
      </bottom>
      <diagonal/>
    </border>
    <border>
      <left/>
      <right/>
      <top style="double">
        <color rgb="FF000000"/>
      </top>
      <bottom style="thin">
        <color rgb="FF808080"/>
      </bottom>
      <diagonal/>
    </border>
    <border>
      <left/>
      <right style="double">
        <color rgb="FF00000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/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/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double">
        <color rgb="FF000000"/>
      </right>
      <top style="thin">
        <color rgb="FF80808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 style="thin">
        <color rgb="FF808080"/>
      </top>
      <bottom/>
      <diagonal/>
    </border>
    <border>
      <left style="double">
        <color rgb="FF000000"/>
      </left>
      <right style="thin">
        <color rgb="FF808080"/>
      </right>
      <top/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 style="thin">
        <color rgb="FF808080"/>
      </bottom>
      <diagonal/>
    </border>
    <border>
      <left/>
      <right style="thin">
        <color rgb="FFFFFFFF"/>
      </right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double">
        <color rgb="FF000000"/>
      </bottom>
      <diagonal/>
    </border>
    <border>
      <left style="double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double">
        <color rgb="FF000000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808080"/>
      </top>
      <bottom style="thin">
        <color rgb="FFFFFFFF"/>
      </bottom>
      <diagonal/>
    </border>
    <border>
      <left/>
      <right/>
      <top style="double">
        <color rgb="FF000000"/>
      </top>
      <bottom/>
      <diagonal/>
    </border>
    <border>
      <left style="thin">
        <color rgb="FF808080"/>
      </left>
      <right/>
      <top style="double">
        <color rgb="FF000000"/>
      </top>
      <bottom/>
      <diagonal/>
    </border>
    <border>
      <left style="thin">
        <color rgb="FF808080"/>
      </left>
      <right style="thin">
        <color rgb="FF808080"/>
      </right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808080"/>
      </left>
      <right/>
      <top style="thin">
        <color rgb="FF000000"/>
      </top>
      <bottom/>
      <diagonal/>
    </border>
    <border>
      <left style="thin">
        <color rgb="FF808080"/>
      </left>
      <right style="thin">
        <color rgb="FF808080"/>
      </right>
      <top style="thin">
        <color rgb="FF000000"/>
      </top>
      <bottom/>
      <diagonal/>
    </border>
    <border>
      <left style="thin">
        <color rgb="FFFFFFFF"/>
      </left>
      <right/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/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80808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808080"/>
      </right>
      <top/>
      <bottom/>
      <diagonal/>
    </border>
    <border>
      <left style="thin">
        <color rgb="FFFFFFFF"/>
      </left>
      <right style="thin">
        <color rgb="FF808080"/>
      </right>
      <top/>
      <bottom style="double">
        <color rgb="FF000000"/>
      </bottom>
      <diagonal/>
    </border>
    <border>
      <left style="thin">
        <color rgb="FFFFFFFF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double">
        <color rgb="FF000000"/>
      </right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/>
      <right/>
      <top style="double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80808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/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double">
        <color rgb="FF000000"/>
      </bottom>
      <diagonal/>
    </border>
    <border>
      <left style="double">
        <color rgb="FF000000"/>
      </left>
      <right style="thin">
        <color rgb="FF808080"/>
      </right>
      <top style="double">
        <color rgb="FF808080"/>
      </top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3" fillId="0" borderId="0" xfId="0" applyFont="1"/>
    <xf numFmtId="0" fontId="3" fillId="0" borderId="1" xfId="0" applyFont="1" applyFill="1" applyBorder="1"/>
    <xf numFmtId="0" fontId="4" fillId="0" borderId="1" xfId="0" applyFont="1" applyFill="1" applyBorder="1"/>
    <xf numFmtId="0" fontId="5" fillId="0" borderId="1" xfId="0" applyFont="1" applyFill="1" applyBorder="1"/>
    <xf numFmtId="0" fontId="3" fillId="0" borderId="3" xfId="0" applyFont="1" applyFill="1" applyBorder="1"/>
    <xf numFmtId="0" fontId="5" fillId="0" borderId="3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164" fontId="3" fillId="0" borderId="8" xfId="0" applyNumberFormat="1" applyFont="1" applyFill="1" applyBorder="1"/>
    <xf numFmtId="0" fontId="3" fillId="0" borderId="10" xfId="0" applyFont="1" applyFill="1" applyBorder="1"/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5" xfId="0" applyFont="1" applyFill="1" applyBorder="1"/>
    <xf numFmtId="0" fontId="3" fillId="0" borderId="16" xfId="0" applyFont="1" applyFill="1" applyBorder="1"/>
    <xf numFmtId="0" fontId="3" fillId="0" borderId="17" xfId="0" applyFont="1" applyFill="1" applyBorder="1"/>
    <xf numFmtId="0" fontId="3" fillId="0" borderId="18" xfId="0" applyFont="1" applyFill="1" applyBorder="1"/>
    <xf numFmtId="0" fontId="3" fillId="0" borderId="19" xfId="0" applyFont="1" applyFill="1" applyBorder="1"/>
    <xf numFmtId="0" fontId="3" fillId="0" borderId="20" xfId="0" applyFont="1" applyFill="1" applyBorder="1"/>
    <xf numFmtId="0" fontId="3" fillId="0" borderId="22" xfId="0" applyFont="1" applyFill="1" applyBorder="1"/>
    <xf numFmtId="0" fontId="3" fillId="0" borderId="24" xfId="0" applyFont="1" applyFill="1" applyBorder="1"/>
    <xf numFmtId="164" fontId="3" fillId="0" borderId="25" xfId="0" applyNumberFormat="1" applyFont="1" applyFill="1" applyBorder="1"/>
    <xf numFmtId="0" fontId="3" fillId="0" borderId="26" xfId="0" applyFont="1" applyFill="1" applyBorder="1"/>
    <xf numFmtId="0" fontId="3" fillId="0" borderId="27" xfId="0" applyFont="1" applyFill="1" applyBorder="1"/>
    <xf numFmtId="0" fontId="7" fillId="0" borderId="10" xfId="0" applyFont="1" applyFill="1" applyBorder="1"/>
    <xf numFmtId="0" fontId="7" fillId="0" borderId="7" xfId="0" applyFont="1" applyFill="1" applyBorder="1"/>
    <xf numFmtId="0" fontId="6" fillId="0" borderId="19" xfId="0" applyFont="1" applyFill="1" applyBorder="1"/>
    <xf numFmtId="0" fontId="6" fillId="0" borderId="15" xfId="0" applyFont="1" applyFill="1" applyBorder="1"/>
    <xf numFmtId="0" fontId="6" fillId="0" borderId="7" xfId="0" applyFont="1" applyFill="1" applyBorder="1"/>
    <xf numFmtId="0" fontId="6" fillId="0" borderId="24" xfId="0" applyFont="1" applyFill="1" applyBorder="1"/>
    <xf numFmtId="0" fontId="3" fillId="0" borderId="31" xfId="0" applyFont="1" applyFill="1" applyBorder="1"/>
    <xf numFmtId="0" fontId="3" fillId="0" borderId="32" xfId="0" applyFont="1" applyFill="1" applyBorder="1"/>
    <xf numFmtId="0" fontId="3" fillId="0" borderId="25" xfId="0" applyFont="1" applyFill="1" applyBorder="1"/>
    <xf numFmtId="0" fontId="3" fillId="0" borderId="33" xfId="0" applyFont="1" applyFill="1" applyBorder="1"/>
    <xf numFmtId="0" fontId="3" fillId="0" borderId="34" xfId="0" applyFont="1" applyFill="1" applyBorder="1"/>
    <xf numFmtId="0" fontId="3" fillId="0" borderId="35" xfId="0" applyFont="1" applyFill="1" applyBorder="1"/>
    <xf numFmtId="0" fontId="3" fillId="0" borderId="36" xfId="0" applyFont="1" applyFill="1" applyBorder="1"/>
    <xf numFmtId="0" fontId="3" fillId="0" borderId="37" xfId="0" applyFont="1" applyFill="1" applyBorder="1"/>
    <xf numFmtId="0" fontId="6" fillId="0" borderId="31" xfId="0" applyFont="1" applyFill="1" applyBorder="1"/>
    <xf numFmtId="0" fontId="6" fillId="0" borderId="8" xfId="0" applyFont="1" applyFill="1" applyBorder="1"/>
    <xf numFmtId="0" fontId="9" fillId="0" borderId="14" xfId="0" applyFont="1" applyFill="1" applyBorder="1"/>
    <xf numFmtId="0" fontId="9" fillId="0" borderId="14" xfId="0" applyFont="1" applyFill="1" applyBorder="1" applyAlignment="1">
      <alignment horizontal="center"/>
    </xf>
    <xf numFmtId="0" fontId="6" fillId="0" borderId="41" xfId="0" applyFont="1" applyFill="1" applyBorder="1" applyAlignment="1">
      <alignment horizontal="center"/>
    </xf>
    <xf numFmtId="0" fontId="6" fillId="0" borderId="34" xfId="0" applyFont="1" applyFill="1" applyBorder="1"/>
    <xf numFmtId="0" fontId="6" fillId="0" borderId="32" xfId="0" applyFont="1" applyFill="1" applyBorder="1"/>
    <xf numFmtId="0" fontId="6" fillId="0" borderId="10" xfId="0" applyFont="1" applyFill="1" applyBorder="1"/>
    <xf numFmtId="0" fontId="6" fillId="0" borderId="25" xfId="0" applyFont="1" applyFill="1" applyBorder="1"/>
    <xf numFmtId="0" fontId="6" fillId="0" borderId="44" xfId="0" applyFont="1" applyFill="1" applyBorder="1" applyAlignment="1">
      <alignment horizontal="center"/>
    </xf>
    <xf numFmtId="0" fontId="6" fillId="0" borderId="42" xfId="0" applyFont="1" applyFill="1" applyBorder="1" applyAlignment="1">
      <alignment horizontal="center"/>
    </xf>
    <xf numFmtId="164" fontId="3" fillId="0" borderId="19" xfId="0" applyNumberFormat="1" applyFont="1" applyFill="1" applyBorder="1"/>
    <xf numFmtId="0" fontId="6" fillId="0" borderId="45" xfId="0" applyFont="1" applyFill="1" applyBorder="1"/>
    <xf numFmtId="0" fontId="6" fillId="0" borderId="0" xfId="0" applyFont="1" applyFill="1" applyBorder="1"/>
    <xf numFmtId="0" fontId="6" fillId="0" borderId="46" xfId="0" applyFont="1" applyFill="1" applyBorder="1"/>
    <xf numFmtId="0" fontId="6" fillId="0" borderId="47" xfId="0" applyFont="1" applyFill="1" applyBorder="1"/>
    <xf numFmtId="164" fontId="3" fillId="0" borderId="48" xfId="0" applyNumberFormat="1" applyFont="1" applyFill="1" applyBorder="1"/>
    <xf numFmtId="164" fontId="6" fillId="0" borderId="50" xfId="0" applyNumberFormat="1" applyFont="1" applyFill="1" applyBorder="1"/>
    <xf numFmtId="164" fontId="6" fillId="0" borderId="52" xfId="0" applyNumberFormat="1" applyFont="1" applyFill="1" applyBorder="1"/>
    <xf numFmtId="164" fontId="3" fillId="0" borderId="53" xfId="0" applyNumberFormat="1" applyFont="1" applyFill="1" applyBorder="1"/>
    <xf numFmtId="164" fontId="6" fillId="0" borderId="46" xfId="0" applyNumberFormat="1" applyFont="1" applyFill="1" applyBorder="1"/>
    <xf numFmtId="0" fontId="3" fillId="0" borderId="54" xfId="0" applyFont="1" applyFill="1" applyBorder="1"/>
    <xf numFmtId="0" fontId="3" fillId="0" borderId="55" xfId="0" applyFont="1" applyFill="1" applyBorder="1"/>
    <xf numFmtId="0" fontId="3" fillId="0" borderId="56" xfId="0" applyFont="1" applyFill="1" applyBorder="1"/>
    <xf numFmtId="0" fontId="3" fillId="0" borderId="57" xfId="0" applyFont="1" applyFill="1" applyBorder="1"/>
    <xf numFmtId="164" fontId="3" fillId="0" borderId="20" xfId="0" applyNumberFormat="1" applyFont="1" applyFill="1" applyBorder="1"/>
    <xf numFmtId="164" fontId="6" fillId="0" borderId="0" xfId="0" applyNumberFormat="1" applyFont="1" applyFill="1" applyBorder="1"/>
    <xf numFmtId="164" fontId="3" fillId="0" borderId="46" xfId="0" applyNumberFormat="1" applyFont="1" applyFill="1" applyBorder="1"/>
    <xf numFmtId="164" fontId="6" fillId="0" borderId="60" xfId="0" applyNumberFormat="1" applyFont="1" applyFill="1" applyBorder="1"/>
    <xf numFmtId="164" fontId="3" fillId="0" borderId="60" xfId="0" applyNumberFormat="1" applyFont="1" applyFill="1" applyBorder="1"/>
    <xf numFmtId="0" fontId="6" fillId="0" borderId="62" xfId="0" applyFont="1" applyFill="1" applyBorder="1"/>
    <xf numFmtId="0" fontId="6" fillId="0" borderId="63" xfId="0" applyFont="1" applyFill="1" applyBorder="1"/>
    <xf numFmtId="0" fontId="6" fillId="0" borderId="64" xfId="0" applyFont="1" applyFill="1" applyBorder="1"/>
    <xf numFmtId="164" fontId="6" fillId="0" borderId="51" xfId="0" applyNumberFormat="1" applyFont="1" applyFill="1" applyBorder="1"/>
    <xf numFmtId="164" fontId="6" fillId="0" borderId="49" xfId="0" applyNumberFormat="1" applyFont="1" applyFill="1" applyBorder="1"/>
    <xf numFmtId="0" fontId="6" fillId="0" borderId="43" xfId="0" applyFont="1" applyFill="1" applyBorder="1" applyAlignment="1">
      <alignment horizontal="center"/>
    </xf>
    <xf numFmtId="0" fontId="6" fillId="0" borderId="65" xfId="0" applyFont="1" applyFill="1" applyBorder="1"/>
    <xf numFmtId="0" fontId="6" fillId="0" borderId="69" xfId="0" applyFont="1" applyFill="1" applyBorder="1" applyAlignment="1">
      <alignment horizontal="center"/>
    </xf>
    <xf numFmtId="0" fontId="6" fillId="0" borderId="70" xfId="0" applyFont="1" applyFill="1" applyBorder="1"/>
    <xf numFmtId="0" fontId="6" fillId="0" borderId="71" xfId="0" applyFont="1" applyFill="1" applyBorder="1"/>
    <xf numFmtId="0" fontId="6" fillId="0" borderId="72" xfId="0" applyFont="1" applyFill="1" applyBorder="1"/>
    <xf numFmtId="164" fontId="6" fillId="0" borderId="66" xfId="0" applyNumberFormat="1" applyFont="1" applyFill="1" applyBorder="1"/>
    <xf numFmtId="164" fontId="6" fillId="0" borderId="67" xfId="0" applyNumberFormat="1" applyFont="1" applyFill="1" applyBorder="1"/>
    <xf numFmtId="164" fontId="6" fillId="0" borderId="68" xfId="0" applyNumberFormat="1" applyFont="1" applyFill="1" applyBorder="1"/>
    <xf numFmtId="164" fontId="3" fillId="0" borderId="73" xfId="0" applyNumberFormat="1" applyFont="1" applyFill="1" applyBorder="1"/>
    <xf numFmtId="164" fontId="9" fillId="0" borderId="74" xfId="0" applyNumberFormat="1" applyFont="1" applyFill="1" applyBorder="1"/>
    <xf numFmtId="164" fontId="3" fillId="0" borderId="75" xfId="0" applyNumberFormat="1" applyFont="1" applyFill="1" applyBorder="1"/>
    <xf numFmtId="0" fontId="3" fillId="0" borderId="13" xfId="0" applyFont="1" applyFill="1" applyBorder="1"/>
    <xf numFmtId="0" fontId="3" fillId="0" borderId="76" xfId="0" applyFont="1" applyFill="1" applyBorder="1"/>
    <xf numFmtId="0" fontId="3" fillId="0" borderId="77" xfId="0" applyFont="1" applyFill="1" applyBorder="1"/>
    <xf numFmtId="0" fontId="6" fillId="0" borderId="9" xfId="0" applyFont="1" applyFill="1" applyBorder="1"/>
    <xf numFmtId="164" fontId="6" fillId="0" borderId="65" xfId="0" applyNumberFormat="1" applyFont="1" applyFill="1" applyBorder="1"/>
    <xf numFmtId="164" fontId="9" fillId="0" borderId="78" xfId="0" applyNumberFormat="1" applyFont="1" applyFill="1" applyBorder="1"/>
    <xf numFmtId="164" fontId="9" fillId="0" borderId="79" xfId="0" applyNumberFormat="1" applyFont="1" applyFill="1" applyBorder="1"/>
    <xf numFmtId="0" fontId="3" fillId="0" borderId="41" xfId="0" applyFont="1" applyFill="1" applyBorder="1" applyAlignment="1">
      <alignment horizontal="center"/>
    </xf>
    <xf numFmtId="0" fontId="9" fillId="0" borderId="80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164" fontId="3" fillId="0" borderId="23" xfId="0" applyNumberFormat="1" applyFont="1" applyFill="1" applyBorder="1"/>
    <xf numFmtId="164" fontId="3" fillId="0" borderId="21" xfId="0" applyNumberFormat="1" applyFont="1" applyFill="1" applyBorder="1"/>
    <xf numFmtId="0" fontId="3" fillId="0" borderId="0" xfId="0" applyFont="1" applyFill="1" applyBorder="1"/>
    <xf numFmtId="164" fontId="6" fillId="0" borderId="81" xfId="0" applyNumberFormat="1" applyFont="1" applyFill="1" applyBorder="1"/>
    <xf numFmtId="164" fontId="6" fillId="0" borderId="82" xfId="0" applyNumberFormat="1" applyFont="1" applyFill="1" applyBorder="1"/>
    <xf numFmtId="164" fontId="3" fillId="0" borderId="81" xfId="0" applyNumberFormat="1" applyFont="1" applyFill="1" applyBorder="1"/>
    <xf numFmtId="0" fontId="3" fillId="0" borderId="83" xfId="0" applyFont="1" applyFill="1" applyBorder="1"/>
    <xf numFmtId="164" fontId="6" fillId="0" borderId="84" xfId="0" applyNumberFormat="1" applyFont="1" applyFill="1" applyBorder="1"/>
    <xf numFmtId="0" fontId="3" fillId="0" borderId="85" xfId="0" applyFont="1" applyFill="1" applyBorder="1"/>
    <xf numFmtId="0" fontId="3" fillId="0" borderId="46" xfId="0" applyFont="1" applyFill="1" applyBorder="1"/>
    <xf numFmtId="164" fontId="3" fillId="0" borderId="82" xfId="0" applyNumberFormat="1" applyFont="1" applyFill="1" applyBorder="1"/>
    <xf numFmtId="0" fontId="3" fillId="0" borderId="60" xfId="0" applyFont="1" applyFill="1" applyBorder="1"/>
    <xf numFmtId="0" fontId="6" fillId="0" borderId="60" xfId="0" applyFont="1" applyFill="1" applyBorder="1"/>
    <xf numFmtId="0" fontId="3" fillId="0" borderId="86" xfId="0" applyFont="1" applyFill="1" applyBorder="1"/>
    <xf numFmtId="164" fontId="3" fillId="0" borderId="87" xfId="0" applyNumberFormat="1" applyFont="1" applyFill="1" applyBorder="1"/>
    <xf numFmtId="164" fontId="9" fillId="0" borderId="88" xfId="0" applyNumberFormat="1" applyFont="1" applyFill="1" applyBorder="1"/>
    <xf numFmtId="0" fontId="3" fillId="0" borderId="90" xfId="0" applyFont="1" applyFill="1" applyBorder="1"/>
    <xf numFmtId="0" fontId="3" fillId="0" borderId="91" xfId="0" applyFont="1" applyFill="1" applyBorder="1"/>
    <xf numFmtId="0" fontId="3" fillId="0" borderId="92" xfId="0" applyFont="1" applyFill="1" applyBorder="1"/>
    <xf numFmtId="0" fontId="3" fillId="0" borderId="93" xfId="0" applyFont="1" applyFill="1" applyBorder="1"/>
    <xf numFmtId="0" fontId="3" fillId="0" borderId="94" xfId="0" applyFont="1" applyFill="1" applyBorder="1"/>
    <xf numFmtId="0" fontId="3" fillId="0" borderId="59" xfId="0" applyFont="1" applyFill="1" applyBorder="1"/>
    <xf numFmtId="0" fontId="3" fillId="0" borderId="61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89" xfId="0" applyFont="1" applyFill="1" applyBorder="1"/>
    <xf numFmtId="0" fontId="2" fillId="0" borderId="0" xfId="0" applyFont="1"/>
    <xf numFmtId="0" fontId="10" fillId="0" borderId="0" xfId="0" applyFont="1"/>
    <xf numFmtId="0" fontId="9" fillId="0" borderId="1" xfId="0" applyFont="1" applyBorder="1"/>
    <xf numFmtId="0" fontId="3" fillId="0" borderId="1" xfId="0" applyFont="1" applyBorder="1"/>
    <xf numFmtId="0" fontId="5" fillId="0" borderId="1" xfId="0" applyFont="1" applyBorder="1"/>
    <xf numFmtId="0" fontId="9" fillId="2" borderId="3" xfId="0" applyFont="1" applyFill="1" applyBorder="1" applyAlignment="1">
      <alignment horizontal="center"/>
    </xf>
    <xf numFmtId="0" fontId="9" fillId="0" borderId="70" xfId="0" applyFont="1" applyBorder="1"/>
    <xf numFmtId="0" fontId="6" fillId="0" borderId="70" xfId="0" applyFont="1" applyBorder="1"/>
    <xf numFmtId="0" fontId="6" fillId="0" borderId="0" xfId="0" applyFont="1"/>
    <xf numFmtId="0" fontId="9" fillId="0" borderId="0" xfId="0" applyFont="1"/>
    <xf numFmtId="165" fontId="9" fillId="0" borderId="0" xfId="0" applyNumberFormat="1" applyFont="1"/>
    <xf numFmtId="165" fontId="0" fillId="0" borderId="0" xfId="0" applyNumberFormat="1"/>
    <xf numFmtId="164" fontId="9" fillId="0" borderId="0" xfId="0" applyNumberFormat="1" applyFont="1"/>
    <xf numFmtId="164" fontId="0" fillId="0" borderId="0" xfId="0" applyNumberFormat="1"/>
    <xf numFmtId="0" fontId="12" fillId="0" borderId="0" xfId="0" applyFont="1"/>
    <xf numFmtId="0" fontId="1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1" xfId="0" applyFont="1" applyFill="1" applyBorder="1" applyAlignment="1">
      <alignment wrapText="1"/>
    </xf>
    <xf numFmtId="0" fontId="9" fillId="0" borderId="1" xfId="0" applyFont="1" applyFill="1" applyBorder="1"/>
    <xf numFmtId="0" fontId="9" fillId="0" borderId="1" xfId="0" applyFont="1" applyFill="1" applyBorder="1" applyAlignment="1">
      <alignment wrapText="1"/>
    </xf>
    <xf numFmtId="166" fontId="3" fillId="0" borderId="0" xfId="0" applyNumberFormat="1" applyFont="1"/>
    <xf numFmtId="164" fontId="3" fillId="0" borderId="0" xfId="0" applyNumberFormat="1" applyFont="1"/>
    <xf numFmtId="0" fontId="9" fillId="2" borderId="70" xfId="0" applyFont="1" applyFill="1" applyBorder="1" applyAlignment="1">
      <alignment horizontal="center"/>
    </xf>
    <xf numFmtId="49" fontId="6" fillId="0" borderId="70" xfId="0" applyNumberFormat="1" applyFont="1" applyBorder="1"/>
    <xf numFmtId="166" fontId="6" fillId="0" borderId="70" xfId="0" applyNumberFormat="1" applyFont="1" applyBorder="1"/>
    <xf numFmtId="164" fontId="6" fillId="0" borderId="70" xfId="0" applyNumberFormat="1" applyFont="1" applyBorder="1"/>
    <xf numFmtId="166" fontId="6" fillId="0" borderId="0" xfId="0" applyNumberFormat="1" applyFont="1"/>
    <xf numFmtId="164" fontId="6" fillId="0" borderId="0" xfId="0" applyNumberFormat="1" applyFont="1"/>
    <xf numFmtId="0" fontId="9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14" fillId="0" borderId="0" xfId="0" applyFont="1" applyAlignment="1">
      <alignment wrapText="1"/>
    </xf>
    <xf numFmtId="166" fontId="14" fillId="0" borderId="0" xfId="0" applyNumberFormat="1" applyFont="1" applyAlignment="1">
      <alignment wrapText="1"/>
    </xf>
    <xf numFmtId="164" fontId="14" fillId="0" borderId="0" xfId="0" applyNumberFormat="1" applyFont="1" applyAlignment="1">
      <alignment wrapText="1"/>
    </xf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center" wrapText="1"/>
    </xf>
    <xf numFmtId="49" fontId="14" fillId="0" borderId="0" xfId="0" applyNumberFormat="1" applyFont="1" applyAlignment="1">
      <alignment horizontal="left" wrapText="1"/>
    </xf>
    <xf numFmtId="166" fontId="14" fillId="0" borderId="0" xfId="0" applyNumberFormat="1" applyFont="1"/>
    <xf numFmtId="0" fontId="16" fillId="0" borderId="0" xfId="0" applyFont="1" applyAlignment="1">
      <alignment wrapText="1"/>
    </xf>
    <xf numFmtId="166" fontId="16" fillId="0" borderId="0" xfId="0" applyNumberFormat="1" applyFont="1" applyAlignment="1">
      <alignment wrapText="1"/>
    </xf>
    <xf numFmtId="164" fontId="16" fillId="0" borderId="0" xfId="0" applyNumberFormat="1" applyFont="1" applyAlignment="1">
      <alignment wrapText="1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wrapText="1"/>
    </xf>
    <xf numFmtId="49" fontId="16" fillId="0" borderId="0" xfId="0" applyNumberFormat="1" applyFont="1" applyAlignment="1">
      <alignment horizontal="left" wrapText="1"/>
    </xf>
    <xf numFmtId="166" fontId="16" fillId="0" borderId="0" xfId="0" applyNumberFormat="1" applyFont="1"/>
    <xf numFmtId="166" fontId="9" fillId="0" borderId="0" xfId="0" applyNumberFormat="1" applyFont="1"/>
    <xf numFmtId="0" fontId="18" fillId="0" borderId="0" xfId="0" applyFont="1"/>
    <xf numFmtId="0" fontId="19" fillId="0" borderId="70" xfId="0" applyFont="1" applyBorder="1"/>
    <xf numFmtId="164" fontId="19" fillId="0" borderId="70" xfId="0" applyNumberFormat="1" applyFont="1" applyBorder="1"/>
    <xf numFmtId="166" fontId="19" fillId="0" borderId="70" xfId="0" applyNumberFormat="1" applyFont="1" applyBorder="1"/>
    <xf numFmtId="0" fontId="20" fillId="0" borderId="70" xfId="0" applyFont="1" applyBorder="1"/>
    <xf numFmtId="0" fontId="9" fillId="0" borderId="2" xfId="0" applyFont="1" applyFill="1" applyBorder="1"/>
    <xf numFmtId="0" fontId="3" fillId="0" borderId="2" xfId="0" applyFont="1" applyFill="1" applyBorder="1" applyAlignment="1">
      <alignment horizontal="center"/>
    </xf>
    <xf numFmtId="9" fontId="3" fillId="0" borderId="2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64" fontId="9" fillId="0" borderId="1" xfId="0" applyNumberFormat="1" applyFont="1" applyFill="1" applyBorder="1"/>
    <xf numFmtId="164" fontId="4" fillId="0" borderId="1" xfId="0" applyNumberFormat="1" applyFont="1" applyFill="1" applyBorder="1"/>
    <xf numFmtId="0" fontId="1" fillId="0" borderId="1" xfId="0" applyFont="1" applyFill="1" applyBorder="1"/>
    <xf numFmtId="0" fontId="6" fillId="0" borderId="50" xfId="0" applyFont="1" applyFill="1" applyBorder="1"/>
    <xf numFmtId="0" fontId="9" fillId="0" borderId="5" xfId="0" applyFont="1" applyFill="1" applyBorder="1"/>
    <xf numFmtId="164" fontId="9" fillId="0" borderId="5" xfId="0" applyNumberFormat="1" applyFont="1" applyFill="1" applyBorder="1"/>
    <xf numFmtId="0" fontId="9" fillId="0" borderId="58" xfId="0" applyFont="1" applyFill="1" applyBorder="1"/>
    <xf numFmtId="164" fontId="9" fillId="0" borderId="58" xfId="0" applyNumberFormat="1" applyFont="1" applyFill="1" applyBorder="1"/>
    <xf numFmtId="0" fontId="3" fillId="0" borderId="62" xfId="0" applyFont="1" applyFill="1" applyBorder="1"/>
    <xf numFmtId="164" fontId="3" fillId="0" borderId="95" xfId="0" applyNumberFormat="1" applyFont="1" applyFill="1" applyBorder="1"/>
    <xf numFmtId="0" fontId="6" fillId="0" borderId="96" xfId="0" applyFont="1" applyFill="1" applyBorder="1" applyAlignment="1">
      <alignment horizontal="center"/>
    </xf>
    <xf numFmtId="0" fontId="6" fillId="0" borderId="97" xfId="0" applyFont="1" applyFill="1" applyBorder="1" applyAlignment="1">
      <alignment horizontal="center"/>
    </xf>
    <xf numFmtId="0" fontId="3" fillId="0" borderId="78" xfId="0" applyFont="1" applyFill="1" applyBorder="1"/>
    <xf numFmtId="0" fontId="3" fillId="0" borderId="98" xfId="0" applyFont="1" applyFill="1" applyBorder="1"/>
    <xf numFmtId="164" fontId="3" fillId="0" borderId="99" xfId="0" applyNumberFormat="1" applyFont="1" applyFill="1" applyBorder="1"/>
    <xf numFmtId="164" fontId="9" fillId="0" borderId="100" xfId="0" applyNumberFormat="1" applyFont="1" applyFill="1" applyBorder="1"/>
    <xf numFmtId="0" fontId="21" fillId="0" borderId="1" xfId="0" applyFont="1" applyFill="1" applyBorder="1"/>
    <xf numFmtId="0" fontId="13" fillId="0" borderId="15" xfId="0" applyFont="1" applyFill="1" applyBorder="1"/>
    <xf numFmtId="0" fontId="9" fillId="0" borderId="1" xfId="0" applyFont="1" applyFill="1" applyBorder="1" applyAlignment="1">
      <alignment wrapText="1"/>
    </xf>
    <xf numFmtId="0" fontId="7" fillId="0" borderId="28" xfId="0" applyFont="1" applyFill="1" applyBorder="1" applyAlignment="1">
      <alignment wrapText="1"/>
    </xf>
    <xf numFmtId="0" fontId="7" fillId="0" borderId="29" xfId="0" applyFont="1" applyFill="1" applyBorder="1" applyAlignment="1">
      <alignment wrapText="1"/>
    </xf>
    <xf numFmtId="0" fontId="7" fillId="0" borderId="30" xfId="0" applyFont="1" applyFill="1" applyBorder="1" applyAlignment="1">
      <alignment wrapText="1"/>
    </xf>
    <xf numFmtId="0" fontId="6" fillId="0" borderId="28" xfId="0" applyFont="1" applyFill="1" applyBorder="1" applyAlignment="1">
      <alignment wrapText="1"/>
    </xf>
    <xf numFmtId="0" fontId="3" fillId="0" borderId="29" xfId="0" applyFont="1" applyFill="1" applyBorder="1" applyAlignment="1">
      <alignment wrapText="1"/>
    </xf>
    <xf numFmtId="0" fontId="3" fillId="0" borderId="30" xfId="0" applyFont="1" applyFill="1" applyBorder="1" applyAlignment="1">
      <alignment wrapText="1"/>
    </xf>
    <xf numFmtId="0" fontId="6" fillId="0" borderId="38" xfId="0" applyFont="1" applyFill="1" applyBorder="1" applyAlignment="1">
      <alignment wrapText="1"/>
    </xf>
    <xf numFmtId="0" fontId="3" fillId="0" borderId="39" xfId="0" applyFont="1" applyFill="1" applyBorder="1" applyAlignment="1">
      <alignment wrapText="1"/>
    </xf>
    <xf numFmtId="0" fontId="3" fillId="0" borderId="40" xfId="0" applyFont="1" applyFill="1" applyBorder="1" applyAlignment="1">
      <alignment wrapText="1"/>
    </xf>
    <xf numFmtId="0" fontId="8" fillId="0" borderId="28" xfId="0" applyFont="1" applyFill="1" applyBorder="1" applyAlignment="1">
      <alignment wrapText="1"/>
    </xf>
    <xf numFmtId="0" fontId="8" fillId="0" borderId="29" xfId="0" applyFont="1" applyFill="1" applyBorder="1" applyAlignment="1">
      <alignment wrapText="1"/>
    </xf>
    <xf numFmtId="0" fontId="8" fillId="0" borderId="30" xfId="0" applyFont="1" applyFill="1" applyBorder="1" applyAlignment="1">
      <alignment wrapText="1"/>
    </xf>
    <xf numFmtId="0" fontId="9" fillId="0" borderId="4" xfId="0" applyFont="1" applyBorder="1" applyAlignment="1">
      <alignment wrapText="1"/>
    </xf>
    <xf numFmtId="0" fontId="3" fillId="0" borderId="9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9" fillId="0" borderId="4" xfId="0" applyFont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9" fillId="0" borderId="4" xfId="0" applyFont="1" applyFill="1" applyBorder="1" applyAlignment="1">
      <alignment wrapText="1"/>
    </xf>
    <xf numFmtId="0" fontId="3" fillId="0" borderId="90" xfId="0" applyFont="1" applyFill="1" applyBorder="1" applyAlignment="1">
      <alignment wrapText="1"/>
    </xf>
    <xf numFmtId="0" fontId="3" fillId="0" borderId="12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/>
  </sheetViews>
  <sheetFormatPr defaultColWidth="0" defaultRowHeight="14.25" zeroHeight="1"/>
  <cols>
    <col min="1" max="1" width="32.75" customWidth="1"/>
    <col min="2" max="2" width="10.75" customWidth="1"/>
    <col min="3" max="5" width="8.75" customWidth="1"/>
    <col min="6" max="6" width="16.75" customWidth="1"/>
    <col min="7" max="7" width="10.75" customWidth="1"/>
    <col min="8" max="8" width="3.75" customWidth="1"/>
    <col min="9" max="26" width="0" hidden="1" customWidth="1"/>
    <col min="27" max="16384" width="9.125" hidden="1"/>
  </cols>
  <sheetData>
    <row r="1" spans="1:26">
      <c r="A1" s="2"/>
      <c r="B1" s="2"/>
      <c r="C1" s="2"/>
      <c r="D1" s="2"/>
      <c r="E1" s="2"/>
      <c r="F1" s="2"/>
      <c r="G1" s="2"/>
    </row>
    <row r="2" spans="1:26">
      <c r="A2" s="4" t="s">
        <v>0</v>
      </c>
      <c r="B2" s="2"/>
      <c r="C2" s="2"/>
      <c r="D2" s="2"/>
      <c r="E2" s="2"/>
      <c r="F2" s="176" t="s">
        <v>2</v>
      </c>
      <c r="G2" s="176"/>
    </row>
    <row r="3" spans="1:26">
      <c r="A3" s="198" t="s">
        <v>1</v>
      </c>
      <c r="B3" s="198"/>
      <c r="C3" s="198"/>
      <c r="D3" s="198"/>
      <c r="E3" s="198"/>
      <c r="F3" s="177" t="s">
        <v>3</v>
      </c>
      <c r="G3" s="177" t="s">
        <v>4</v>
      </c>
    </row>
    <row r="4" spans="1:26">
      <c r="A4" s="198"/>
      <c r="B4" s="198"/>
      <c r="C4" s="198"/>
      <c r="D4" s="198"/>
      <c r="E4" s="198"/>
      <c r="F4" s="178">
        <v>0.2</v>
      </c>
      <c r="G4" s="178">
        <v>0</v>
      </c>
    </row>
    <row r="5" spans="1:26">
      <c r="A5" s="2"/>
      <c r="B5" s="2"/>
      <c r="C5" s="2"/>
      <c r="D5" s="2"/>
      <c r="E5" s="2"/>
      <c r="F5" s="2"/>
      <c r="G5" s="2"/>
    </row>
    <row r="6" spans="1:26">
      <c r="A6" s="179" t="s">
        <v>5</v>
      </c>
      <c r="B6" s="179" t="s">
        <v>6</v>
      </c>
      <c r="C6" s="179" t="s">
        <v>7</v>
      </c>
      <c r="D6" s="179" t="s">
        <v>8</v>
      </c>
      <c r="E6" s="179" t="s">
        <v>9</v>
      </c>
      <c r="F6" s="179" t="s">
        <v>10</v>
      </c>
      <c r="G6" s="179" t="s">
        <v>11</v>
      </c>
    </row>
    <row r="7" spans="1:26">
      <c r="A7" s="183" t="s">
        <v>12</v>
      </c>
      <c r="B7" s="58">
        <f>Rozpočet!I171-Rekapitulácia!D7-Kryci_list_rozpočtu!F19-Rekapitulácia!F7</f>
        <v>0</v>
      </c>
      <c r="C7" s="58">
        <f>Kryci_list_rozpočtu!J26+Kryci_list_rozpočtu!F19</f>
        <v>0</v>
      </c>
      <c r="D7" s="58"/>
      <c r="E7" s="58">
        <f>Kryci_list_rozpočtu!J17</f>
        <v>0</v>
      </c>
      <c r="F7" s="58"/>
      <c r="G7" s="58">
        <f>B7+C7+D7+E7+F7</f>
        <v>0</v>
      </c>
      <c r="K7">
        <f>Rozpočet!K171</f>
        <v>0</v>
      </c>
      <c r="Q7">
        <v>30.126000000000001</v>
      </c>
    </row>
    <row r="8" spans="1:26">
      <c r="A8" s="186" t="s">
        <v>405</v>
      </c>
      <c r="B8" s="187">
        <f>SUM(B7:B7)</f>
        <v>0</v>
      </c>
      <c r="C8" s="187">
        <f>SUM(C7:C7)</f>
        <v>0</v>
      </c>
      <c r="D8" s="187">
        <f>SUM(D7:D7)</f>
        <v>0</v>
      </c>
      <c r="E8" s="187">
        <f>SUM(E7:E7)</f>
        <v>0</v>
      </c>
      <c r="F8" s="187">
        <f>SUM(F7:F7)</f>
        <v>0</v>
      </c>
      <c r="G8" s="187">
        <f>SUM(G7:G7)-SUM(Z7:Z7)</f>
        <v>0</v>
      </c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26">
      <c r="A9" s="184" t="s">
        <v>406</v>
      </c>
      <c r="B9" s="185">
        <f>G8-SUM(Rekapitulácia!K7:'Rekapitulácia'!K7)*1</f>
        <v>0</v>
      </c>
      <c r="C9" s="185"/>
      <c r="D9" s="185"/>
      <c r="E9" s="185"/>
      <c r="F9" s="185"/>
      <c r="G9" s="185">
        <f>ROUND(((ROUND(B9,2)*20)/100),2)*1</f>
        <v>0</v>
      </c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26">
      <c r="A10" s="142" t="s">
        <v>407</v>
      </c>
      <c r="B10" s="180">
        <f>(G8-B9)</f>
        <v>0</v>
      </c>
      <c r="C10" s="180"/>
      <c r="D10" s="180"/>
      <c r="E10" s="180"/>
      <c r="F10" s="180"/>
      <c r="G10" s="180">
        <f>ROUND(((ROUND(B10,2)*0)/100),2)</f>
        <v>0</v>
      </c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26">
      <c r="A11" s="142" t="s">
        <v>408</v>
      </c>
      <c r="B11" s="180"/>
      <c r="C11" s="180"/>
      <c r="D11" s="180"/>
      <c r="E11" s="180"/>
      <c r="F11" s="180"/>
      <c r="G11" s="180">
        <f>SUM(G8:G10)</f>
        <v>0</v>
      </c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26" ht="15">
      <c r="A12" s="3"/>
      <c r="B12" s="181"/>
      <c r="C12" s="181"/>
      <c r="D12" s="181"/>
      <c r="E12" s="181"/>
      <c r="F12" s="181"/>
      <c r="G12" s="181"/>
    </row>
    <row r="13" spans="1:26" ht="15">
      <c r="A13" s="3"/>
      <c r="B13" s="181"/>
      <c r="C13" s="181"/>
      <c r="D13" s="181"/>
      <c r="E13" s="181"/>
      <c r="F13" s="181"/>
      <c r="G13" s="181"/>
    </row>
    <row r="14" spans="1:26" ht="15">
      <c r="A14" s="182"/>
      <c r="B14" s="182"/>
      <c r="C14" s="182"/>
      <c r="D14" s="182"/>
      <c r="E14" s="182"/>
      <c r="F14" s="182"/>
      <c r="G14" s="182"/>
    </row>
    <row r="15" spans="1:26" ht="15">
      <c r="A15" s="182"/>
      <c r="B15" s="182"/>
      <c r="C15" s="182"/>
      <c r="D15" s="182"/>
      <c r="E15" s="182"/>
      <c r="F15" s="182"/>
      <c r="G15" s="182"/>
    </row>
    <row r="16" spans="1:26" ht="15">
      <c r="A16" s="182"/>
      <c r="B16" s="182"/>
      <c r="C16" s="182"/>
      <c r="D16" s="182"/>
      <c r="E16" s="182"/>
      <c r="F16" s="182"/>
      <c r="G16" s="182"/>
    </row>
    <row r="17" spans="1:7" ht="15">
      <c r="A17" s="182"/>
      <c r="B17" s="182"/>
      <c r="C17" s="182"/>
      <c r="D17" s="182"/>
      <c r="E17" s="182"/>
      <c r="F17" s="182"/>
      <c r="G17" s="182"/>
    </row>
    <row r="18" spans="1:7" ht="15">
      <c r="A18" s="182"/>
      <c r="B18" s="182"/>
      <c r="C18" s="182"/>
      <c r="D18" s="182"/>
      <c r="E18" s="182"/>
      <c r="F18" s="182"/>
      <c r="G18" s="182"/>
    </row>
    <row r="19" spans="1:7" ht="15">
      <c r="A19" s="182"/>
      <c r="B19" s="182"/>
      <c r="C19" s="182"/>
      <c r="D19" s="182"/>
      <c r="E19" s="182"/>
      <c r="F19" s="182"/>
      <c r="G19" s="182"/>
    </row>
    <row r="20" spans="1:7" ht="15">
      <c r="A20" s="182"/>
      <c r="B20" s="182"/>
      <c r="C20" s="182"/>
      <c r="D20" s="182"/>
      <c r="E20" s="182"/>
      <c r="F20" s="182"/>
      <c r="G20" s="182"/>
    </row>
    <row r="21" spans="1:7" ht="15">
      <c r="A21" s="182"/>
      <c r="B21" s="182"/>
      <c r="C21" s="182"/>
      <c r="D21" s="182"/>
      <c r="E21" s="182"/>
      <c r="F21" s="182"/>
      <c r="G21" s="182"/>
    </row>
    <row r="22" spans="1:7" ht="15">
      <c r="A22" s="182"/>
      <c r="B22" s="182"/>
      <c r="C22" s="182"/>
      <c r="D22" s="182"/>
      <c r="E22" s="182"/>
      <c r="F22" s="182"/>
      <c r="G22" s="182"/>
    </row>
    <row r="23" spans="1:7" ht="15">
      <c r="A23" s="182"/>
      <c r="B23" s="182"/>
      <c r="C23" s="182"/>
      <c r="D23" s="182"/>
      <c r="E23" s="182"/>
      <c r="F23" s="182"/>
      <c r="G23" s="182"/>
    </row>
    <row r="24" spans="1:7" ht="15">
      <c r="A24" s="182"/>
      <c r="B24" s="182"/>
      <c r="C24" s="182"/>
      <c r="D24" s="182"/>
      <c r="E24" s="182"/>
      <c r="F24" s="182"/>
      <c r="G24" s="182"/>
    </row>
    <row r="25" spans="1:7" ht="15">
      <c r="A25" s="182"/>
      <c r="B25" s="182"/>
      <c r="C25" s="182"/>
      <c r="D25" s="182"/>
      <c r="E25" s="182"/>
      <c r="F25" s="182"/>
      <c r="G25" s="182"/>
    </row>
    <row r="26" spans="1:7" ht="15">
      <c r="A26" s="182"/>
      <c r="B26" s="182"/>
      <c r="C26" s="182"/>
      <c r="D26" s="182"/>
      <c r="E26" s="182"/>
      <c r="F26" s="182"/>
      <c r="G26" s="182"/>
    </row>
    <row r="27" spans="1:7" ht="15">
      <c r="A27" s="182"/>
      <c r="B27" s="182"/>
      <c r="C27" s="182"/>
      <c r="D27" s="182"/>
      <c r="E27" s="182"/>
      <c r="F27" s="182"/>
      <c r="G27" s="182"/>
    </row>
    <row r="28" spans="1:7" ht="15">
      <c r="A28" s="182"/>
      <c r="B28" s="182"/>
      <c r="C28" s="182"/>
      <c r="D28" s="182"/>
      <c r="E28" s="182"/>
      <c r="F28" s="182"/>
      <c r="G28" s="182"/>
    </row>
    <row r="29" spans="1:7" ht="15">
      <c r="A29" s="182"/>
      <c r="B29" s="182"/>
      <c r="C29" s="182"/>
      <c r="D29" s="182"/>
      <c r="E29" s="182"/>
      <c r="F29" s="182"/>
      <c r="G29" s="182"/>
    </row>
    <row r="30" spans="1:7" ht="15">
      <c r="A30" s="182"/>
      <c r="B30" s="182"/>
      <c r="C30" s="182"/>
      <c r="D30" s="182"/>
      <c r="E30" s="182"/>
      <c r="F30" s="182"/>
      <c r="G30" s="182"/>
    </row>
    <row r="31" spans="1:7" ht="15">
      <c r="A31" s="182"/>
      <c r="B31" s="182"/>
      <c r="C31" s="182"/>
      <c r="D31" s="182"/>
      <c r="E31" s="182"/>
      <c r="F31" s="182"/>
      <c r="G31" s="182"/>
    </row>
    <row r="32" spans="1:7" ht="15">
      <c r="A32" s="182"/>
      <c r="B32" s="182"/>
      <c r="C32" s="182"/>
      <c r="D32" s="182"/>
      <c r="E32" s="182"/>
      <c r="F32" s="182"/>
      <c r="G32" s="182"/>
    </row>
    <row r="33" spans="1:7" ht="15">
      <c r="A33" s="182"/>
      <c r="B33" s="182"/>
      <c r="C33" s="182"/>
      <c r="D33" s="182"/>
      <c r="E33" s="182"/>
      <c r="F33" s="182"/>
      <c r="G33" s="182"/>
    </row>
  </sheetData>
  <mergeCells count="1">
    <mergeCell ref="A3:E4"/>
  </mergeCells>
  <pageMargins left="0.7" right="0.7" top="0.75" bottom="0.75" header="0.3" footer="0.3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>
      <selection activeCell="AA1" sqref="AA1"/>
    </sheetView>
  </sheetViews>
  <sheetFormatPr defaultColWidth="0" defaultRowHeight="14.25" zeroHeight="1"/>
  <cols>
    <col min="1" max="1" width="1.75" customWidth="1"/>
    <col min="2" max="2" width="3.75" customWidth="1"/>
    <col min="3" max="3" width="4.75" customWidth="1"/>
    <col min="4" max="6" width="10.75" customWidth="1"/>
    <col min="7" max="7" width="3.75" customWidth="1"/>
    <col min="8" max="8" width="19.75" customWidth="1"/>
    <col min="9" max="10" width="10.75" customWidth="1"/>
    <col min="11" max="26" width="0" hidden="1" customWidth="1"/>
    <col min="27" max="27" width="9.125" customWidth="1"/>
    <col min="28" max="16384" width="9.125" hidden="1"/>
  </cols>
  <sheetData>
    <row r="1" spans="1:23" ht="27.95" customHeight="1" thickBot="1">
      <c r="A1" s="2"/>
      <c r="B1" s="5"/>
      <c r="C1" s="5"/>
      <c r="D1" s="5"/>
      <c r="E1" s="5"/>
      <c r="F1" s="6" t="s">
        <v>409</v>
      </c>
      <c r="G1" s="5"/>
      <c r="H1" s="5"/>
      <c r="I1" s="5"/>
      <c r="J1" s="5"/>
      <c r="W1">
        <v>30.126000000000001</v>
      </c>
    </row>
    <row r="2" spans="1:23" ht="30" customHeight="1" thickTop="1">
      <c r="A2" s="7"/>
      <c r="B2" s="199" t="s">
        <v>1</v>
      </c>
      <c r="C2" s="200"/>
      <c r="D2" s="200"/>
      <c r="E2" s="200"/>
      <c r="F2" s="200"/>
      <c r="G2" s="200"/>
      <c r="H2" s="200"/>
      <c r="I2" s="200"/>
      <c r="J2" s="201"/>
    </row>
    <row r="3" spans="1:23" ht="18" customHeight="1">
      <c r="A3" s="7"/>
      <c r="B3" s="16"/>
      <c r="C3" s="13"/>
      <c r="D3" s="10"/>
      <c r="E3" s="10"/>
      <c r="F3" s="10"/>
      <c r="G3" s="10"/>
      <c r="H3" s="10"/>
      <c r="I3" s="29" t="s">
        <v>14</v>
      </c>
      <c r="J3" s="23"/>
    </row>
    <row r="4" spans="1:23" ht="18" customHeight="1">
      <c r="A4" s="7"/>
      <c r="B4" s="16"/>
      <c r="C4" s="13"/>
      <c r="D4" s="10"/>
      <c r="E4" s="10"/>
      <c r="F4" s="10"/>
      <c r="G4" s="10"/>
      <c r="H4" s="10"/>
      <c r="I4" s="29" t="s">
        <v>16</v>
      </c>
      <c r="J4" s="23"/>
    </row>
    <row r="5" spans="1:23" ht="18" customHeight="1" thickBot="1">
      <c r="A5" s="7"/>
      <c r="B5" s="30" t="s">
        <v>17</v>
      </c>
      <c r="C5" s="13"/>
      <c r="D5" s="10"/>
      <c r="E5" s="10"/>
      <c r="F5" s="31" t="s">
        <v>18</v>
      </c>
      <c r="G5" s="10"/>
      <c r="H5" s="10"/>
      <c r="I5" s="29" t="s">
        <v>19</v>
      </c>
      <c r="J5" s="32" t="s">
        <v>20</v>
      </c>
    </row>
    <row r="6" spans="1:23" ht="20.100000000000001" customHeight="1" thickTop="1">
      <c r="A6" s="7"/>
      <c r="B6" s="202" t="s">
        <v>21</v>
      </c>
      <c r="C6" s="203"/>
      <c r="D6" s="203"/>
      <c r="E6" s="203"/>
      <c r="F6" s="203"/>
      <c r="G6" s="203"/>
      <c r="H6" s="203"/>
      <c r="I6" s="203"/>
      <c r="J6" s="204"/>
    </row>
    <row r="7" spans="1:23" ht="18" customHeight="1">
      <c r="A7" s="7"/>
      <c r="B7" s="41" t="s">
        <v>24</v>
      </c>
      <c r="C7" s="34"/>
      <c r="D7" s="11"/>
      <c r="E7" s="11"/>
      <c r="F7" s="11"/>
      <c r="G7" s="42" t="s">
        <v>25</v>
      </c>
      <c r="H7" s="11"/>
      <c r="I7" s="21"/>
      <c r="J7" s="35"/>
    </row>
    <row r="8" spans="1:23" ht="20.100000000000001" customHeight="1">
      <c r="A8" s="7"/>
      <c r="B8" s="205" t="s">
        <v>22</v>
      </c>
      <c r="C8" s="206"/>
      <c r="D8" s="206"/>
      <c r="E8" s="206"/>
      <c r="F8" s="206"/>
      <c r="G8" s="206"/>
      <c r="H8" s="206"/>
      <c r="I8" s="206"/>
      <c r="J8" s="207"/>
    </row>
    <row r="9" spans="1:23" ht="18" customHeight="1">
      <c r="A9" s="7"/>
      <c r="B9" s="30" t="s">
        <v>27</v>
      </c>
      <c r="C9" s="13"/>
      <c r="D9" s="10"/>
      <c r="E9" s="10"/>
      <c r="F9" s="10"/>
      <c r="G9" s="31" t="s">
        <v>28</v>
      </c>
      <c r="H9" s="10"/>
      <c r="I9" s="20"/>
      <c r="J9" s="23"/>
    </row>
    <row r="10" spans="1:23" ht="20.100000000000001" customHeight="1">
      <c r="A10" s="7"/>
      <c r="B10" s="205" t="s">
        <v>23</v>
      </c>
      <c r="C10" s="206"/>
      <c r="D10" s="206"/>
      <c r="E10" s="206"/>
      <c r="F10" s="206"/>
      <c r="G10" s="206"/>
      <c r="H10" s="206"/>
      <c r="I10" s="206"/>
      <c r="J10" s="207"/>
    </row>
    <row r="11" spans="1:23" ht="18" customHeight="1" thickBot="1">
      <c r="A11" s="7"/>
      <c r="B11" s="30" t="s">
        <v>26</v>
      </c>
      <c r="C11" s="13"/>
      <c r="D11" s="10"/>
      <c r="E11" s="10"/>
      <c r="F11" s="10"/>
      <c r="G11" s="31" t="s">
        <v>25</v>
      </c>
      <c r="H11" s="10"/>
      <c r="I11" s="20"/>
      <c r="J11" s="23"/>
    </row>
    <row r="12" spans="1:23" ht="18" customHeight="1" thickTop="1">
      <c r="A12" s="7"/>
      <c r="B12" s="36"/>
      <c r="C12" s="37"/>
      <c r="D12" s="38"/>
      <c r="E12" s="38"/>
      <c r="F12" s="38"/>
      <c r="G12" s="38"/>
      <c r="H12" s="38"/>
      <c r="I12" s="39"/>
      <c r="J12" s="40"/>
    </row>
    <row r="13" spans="1:23" ht="18" customHeight="1" thickBot="1">
      <c r="A13" s="7"/>
      <c r="B13" s="33"/>
      <c r="C13" s="34"/>
      <c r="D13" s="11"/>
      <c r="E13" s="11"/>
      <c r="F13" s="11"/>
      <c r="G13" s="11"/>
      <c r="H13" s="11"/>
      <c r="I13" s="21"/>
      <c r="J13" s="35"/>
    </row>
    <row r="14" spans="1:23" ht="18" customHeight="1" thickTop="1" thickBot="1">
      <c r="A14" s="7"/>
      <c r="B14" s="44" t="s">
        <v>29</v>
      </c>
      <c r="C14" s="188"/>
      <c r="D14" s="72" t="s">
        <v>57</v>
      </c>
      <c r="E14" s="73" t="s">
        <v>58</v>
      </c>
      <c r="F14" s="71" t="s">
        <v>59</v>
      </c>
      <c r="G14" s="43" t="s">
        <v>36</v>
      </c>
      <c r="H14" s="37"/>
      <c r="I14" s="39"/>
      <c r="J14" s="40"/>
    </row>
    <row r="15" spans="1:23" ht="18" customHeight="1" thickTop="1">
      <c r="A15" s="7"/>
      <c r="B15" s="78">
        <v>1</v>
      </c>
      <c r="C15" s="79" t="s">
        <v>30</v>
      </c>
      <c r="D15" s="80">
        <f>Kryci_list_rozpočtu!D15</f>
        <v>0</v>
      </c>
      <c r="E15" s="81">
        <f>Kryci_list_rozpočtu!E15</f>
        <v>0</v>
      </c>
      <c r="F15" s="79">
        <f>Kryci_list_rozpočtu!F15</f>
        <v>0</v>
      </c>
      <c r="G15" s="190">
        <v>7</v>
      </c>
      <c r="H15" s="47" t="s">
        <v>10</v>
      </c>
      <c r="I15" s="21"/>
      <c r="J15" s="49">
        <f>Kryci_list_rozpočtu!J15</f>
        <v>0</v>
      </c>
    </row>
    <row r="16" spans="1:23" ht="18" customHeight="1">
      <c r="A16" s="7"/>
      <c r="B16" s="76">
        <v>2</v>
      </c>
      <c r="C16" s="77" t="s">
        <v>31</v>
      </c>
      <c r="D16" s="82">
        <f>Kryci_list_rozpočtu!D16</f>
        <v>0</v>
      </c>
      <c r="E16" s="83">
        <f>Kryci_list_rozpočtu!E16</f>
        <v>0</v>
      </c>
      <c r="F16" s="92">
        <f>Kryci_list_rozpočtu!F16</f>
        <v>0</v>
      </c>
      <c r="G16" s="95"/>
      <c r="H16" s="107"/>
      <c r="I16" s="109"/>
      <c r="J16" s="102"/>
    </row>
    <row r="17" spans="1:10" ht="18" customHeight="1">
      <c r="A17" s="7"/>
      <c r="B17" s="51">
        <v>3</v>
      </c>
      <c r="C17" s="54" t="s">
        <v>32</v>
      </c>
      <c r="D17" s="74">
        <f>Kryci_list_rozpočtu!D17</f>
        <v>0</v>
      </c>
      <c r="E17" s="75">
        <f>Kryci_list_rozpočtu!E17</f>
        <v>0</v>
      </c>
      <c r="F17" s="67">
        <f>Kryci_list_rozpočtu!F17</f>
        <v>0</v>
      </c>
      <c r="G17" s="45">
        <v>8</v>
      </c>
      <c r="H17" s="55" t="s">
        <v>411</v>
      </c>
      <c r="I17" s="109"/>
      <c r="J17" s="102">
        <f>Rekapitulácia!E8</f>
        <v>0</v>
      </c>
    </row>
    <row r="18" spans="1:10" ht="18" customHeight="1">
      <c r="A18" s="7"/>
      <c r="B18" s="45">
        <v>4</v>
      </c>
      <c r="C18" s="55" t="s">
        <v>410</v>
      </c>
      <c r="D18" s="59">
        <f>Kryci_list_rozpočtu!D18</f>
        <v>0</v>
      </c>
      <c r="E18" s="58">
        <f>Kryci_list_rozpočtu!E18</f>
        <v>0</v>
      </c>
      <c r="F18" s="61">
        <f>Kryci_list_rozpočtu!F18</f>
        <v>0</v>
      </c>
      <c r="G18" s="45">
        <v>9</v>
      </c>
      <c r="H18" s="55" t="s">
        <v>39</v>
      </c>
      <c r="I18" s="109"/>
      <c r="J18" s="102">
        <f>Rekapitulácia!D8</f>
        <v>0</v>
      </c>
    </row>
    <row r="19" spans="1:10" ht="18" customHeight="1">
      <c r="A19" s="7"/>
      <c r="B19" s="45">
        <v>5</v>
      </c>
      <c r="C19" s="55" t="s">
        <v>34</v>
      </c>
      <c r="D19" s="59">
        <f>Kryci_list_rozpočtu!D19</f>
        <v>0</v>
      </c>
      <c r="E19" s="58">
        <f>Kryci_list_rozpočtu!E19</f>
        <v>0</v>
      </c>
      <c r="F19" s="61">
        <f>Kryci_list_rozpočtu!F19</f>
        <v>0</v>
      </c>
      <c r="G19" s="95"/>
      <c r="H19" s="107"/>
      <c r="I19" s="109"/>
      <c r="J19" s="108"/>
    </row>
    <row r="20" spans="1:10" ht="18" customHeight="1" thickBot="1">
      <c r="A20" s="7"/>
      <c r="B20" s="45">
        <v>6</v>
      </c>
      <c r="C20" s="56" t="s">
        <v>35</v>
      </c>
      <c r="D20" s="60"/>
      <c r="E20" s="189"/>
      <c r="F20" s="93">
        <f>SUM(F15:F19)</f>
        <v>0</v>
      </c>
      <c r="G20" s="45">
        <v>10</v>
      </c>
      <c r="H20" s="55" t="s">
        <v>35</v>
      </c>
      <c r="I20" s="111"/>
      <c r="J20" s="86">
        <f>SUM(J16:J19)</f>
        <v>0</v>
      </c>
    </row>
    <row r="21" spans="1:10" ht="18" customHeight="1" thickTop="1">
      <c r="A21" s="7"/>
      <c r="B21" s="50" t="s">
        <v>47</v>
      </c>
      <c r="C21" s="53" t="s">
        <v>7</v>
      </c>
      <c r="D21" s="57"/>
      <c r="E21" s="12"/>
      <c r="F21" s="85"/>
      <c r="G21" s="50" t="s">
        <v>53</v>
      </c>
      <c r="H21" s="46" t="s">
        <v>7</v>
      </c>
      <c r="I21" s="21"/>
      <c r="J21" s="112"/>
    </row>
    <row r="22" spans="1:10" ht="18" customHeight="1">
      <c r="A22" s="7"/>
      <c r="B22" s="51">
        <v>11</v>
      </c>
      <c r="C22" s="47" t="s">
        <v>48</v>
      </c>
      <c r="D22" s="66"/>
      <c r="E22" s="70"/>
      <c r="F22" s="67">
        <f>Kryci_list_rozpočtu!F22</f>
        <v>0</v>
      </c>
      <c r="G22" s="51">
        <v>16</v>
      </c>
      <c r="H22" s="54" t="s">
        <v>54</v>
      </c>
      <c r="I22" s="109"/>
      <c r="J22" s="101">
        <f>Kryci_list_rozpočtu!J22</f>
        <v>0</v>
      </c>
    </row>
    <row r="23" spans="1:10" ht="18" customHeight="1">
      <c r="A23" s="7"/>
      <c r="B23" s="45">
        <v>12</v>
      </c>
      <c r="C23" s="48" t="s">
        <v>49</v>
      </c>
      <c r="D23" s="52"/>
      <c r="E23" s="70"/>
      <c r="F23" s="61">
        <f>Kryci_list_rozpočtu!F23</f>
        <v>0</v>
      </c>
      <c r="G23" s="45">
        <v>17</v>
      </c>
      <c r="H23" s="55" t="s">
        <v>55</v>
      </c>
      <c r="I23" s="109"/>
      <c r="J23" s="102">
        <f>Kryci_list_rozpočtu!J23</f>
        <v>0</v>
      </c>
    </row>
    <row r="24" spans="1:10" ht="18" customHeight="1">
      <c r="A24" s="7"/>
      <c r="B24" s="45">
        <v>13</v>
      </c>
      <c r="C24" s="48" t="s">
        <v>50</v>
      </c>
      <c r="D24" s="52"/>
      <c r="E24" s="70"/>
      <c r="F24" s="61">
        <f>Kryci_list_rozpočtu!F24</f>
        <v>0</v>
      </c>
      <c r="G24" s="45">
        <v>18</v>
      </c>
      <c r="H24" s="55" t="s">
        <v>56</v>
      </c>
      <c r="I24" s="109"/>
      <c r="J24" s="102">
        <f>Kryci_list_rozpočtu!J24</f>
        <v>0</v>
      </c>
    </row>
    <row r="25" spans="1:10" ht="18" customHeight="1">
      <c r="A25" s="7"/>
      <c r="B25" s="45">
        <v>14</v>
      </c>
      <c r="C25" s="13"/>
      <c r="D25" s="52"/>
      <c r="E25" s="70"/>
      <c r="F25" s="68"/>
      <c r="G25" s="45">
        <v>19</v>
      </c>
      <c r="H25" s="107"/>
      <c r="I25" s="109"/>
      <c r="J25" s="102"/>
    </row>
    <row r="26" spans="1:10" ht="18" customHeight="1" thickBot="1">
      <c r="A26" s="7"/>
      <c r="B26" s="45">
        <v>15</v>
      </c>
      <c r="C26" s="48"/>
      <c r="D26" s="52"/>
      <c r="E26" s="52"/>
      <c r="F26" s="94"/>
      <c r="G26" s="45">
        <v>20</v>
      </c>
      <c r="H26" s="55" t="s">
        <v>35</v>
      </c>
      <c r="I26" s="111"/>
      <c r="J26" s="86">
        <f>SUM(J22:J25)+SUM(F22:F25)</f>
        <v>0</v>
      </c>
    </row>
    <row r="27" spans="1:10" ht="18" customHeight="1" thickTop="1">
      <c r="A27" s="7"/>
      <c r="B27" s="88"/>
      <c r="C27" s="123" t="s">
        <v>62</v>
      </c>
      <c r="D27" s="116"/>
      <c r="E27" s="89"/>
      <c r="F27" s="22"/>
      <c r="G27" s="96" t="s">
        <v>40</v>
      </c>
      <c r="H27" s="91" t="s">
        <v>41</v>
      </c>
      <c r="I27" s="21"/>
      <c r="J27" s="24"/>
    </row>
    <row r="28" spans="1:10" ht="18" customHeight="1">
      <c r="A28" s="7"/>
      <c r="B28" s="19"/>
      <c r="C28" s="114"/>
      <c r="D28" s="117"/>
      <c r="E28" s="15"/>
      <c r="F28" s="7"/>
      <c r="G28" s="76">
        <v>21</v>
      </c>
      <c r="H28" s="77" t="s">
        <v>42</v>
      </c>
      <c r="I28" s="104"/>
      <c r="J28" s="84">
        <f>F20+J20+F26+J26</f>
        <v>0</v>
      </c>
    </row>
    <row r="29" spans="1:10" ht="18" customHeight="1">
      <c r="A29" s="7"/>
      <c r="B29" s="62"/>
      <c r="C29" s="115"/>
      <c r="D29" s="118"/>
      <c r="E29" s="15"/>
      <c r="F29" s="7"/>
      <c r="G29" s="51">
        <v>22</v>
      </c>
      <c r="H29" s="54" t="s">
        <v>43</v>
      </c>
      <c r="I29" s="105">
        <f>Rekapitulácia!B9</f>
        <v>0</v>
      </c>
      <c r="J29" s="101">
        <f>ROUND(((ROUND(I29,2)*20)/100),2)*1</f>
        <v>0</v>
      </c>
    </row>
    <row r="30" spans="1:10" ht="18" customHeight="1">
      <c r="A30" s="7"/>
      <c r="B30" s="16"/>
      <c r="C30" s="107"/>
      <c r="D30" s="109"/>
      <c r="E30" s="15"/>
      <c r="F30" s="7"/>
      <c r="G30" s="45">
        <v>23</v>
      </c>
      <c r="H30" s="55" t="s">
        <v>44</v>
      </c>
      <c r="I30" s="69">
        <f>Rekapitulácia!B10</f>
        <v>0</v>
      </c>
      <c r="J30" s="102">
        <f>ROUND(((ROUND(I30,2)*0)/100),2)</f>
        <v>0</v>
      </c>
    </row>
    <row r="31" spans="1:10" ht="18" customHeight="1">
      <c r="A31" s="7"/>
      <c r="B31" s="17"/>
      <c r="C31" s="119"/>
      <c r="D31" s="120"/>
      <c r="E31" s="15"/>
      <c r="F31" s="7"/>
      <c r="G31" s="45">
        <v>24</v>
      </c>
      <c r="H31" s="55" t="s">
        <v>45</v>
      </c>
      <c r="I31" s="20"/>
      <c r="J31" s="195">
        <f>SUM(J28:J30)</f>
        <v>0</v>
      </c>
    </row>
    <row r="32" spans="1:10" ht="18" customHeight="1" thickBot="1">
      <c r="A32" s="7"/>
      <c r="B32" s="33"/>
      <c r="C32" s="100"/>
      <c r="D32" s="106"/>
      <c r="E32" s="63"/>
      <c r="F32" s="64"/>
      <c r="G32" s="191" t="s">
        <v>46</v>
      </c>
      <c r="H32" s="192"/>
      <c r="I32" s="193"/>
      <c r="J32" s="194"/>
    </row>
    <row r="33" spans="1:10" ht="18" customHeight="1" thickTop="1">
      <c r="A33" s="7"/>
      <c r="B33" s="88"/>
      <c r="C33" s="89"/>
      <c r="D33" s="121" t="s">
        <v>60</v>
      </c>
      <c r="E33" s="9"/>
      <c r="F33" s="9"/>
      <c r="G33" s="8"/>
      <c r="H33" s="121" t="s">
        <v>61</v>
      </c>
      <c r="I33" s="22"/>
      <c r="J33" s="25"/>
    </row>
    <row r="34" spans="1:10" ht="18" customHeight="1">
      <c r="A34" s="7"/>
      <c r="B34" s="18"/>
      <c r="C34" s="14"/>
      <c r="D34" s="8"/>
      <c r="E34" s="8"/>
      <c r="F34" s="8"/>
      <c r="G34" s="8"/>
      <c r="H34" s="8"/>
      <c r="I34" s="22"/>
      <c r="J34" s="25"/>
    </row>
    <row r="35" spans="1:10" ht="18" customHeight="1">
      <c r="A35" s="7"/>
      <c r="B35" s="19"/>
      <c r="C35" s="15"/>
      <c r="D35" s="2"/>
      <c r="E35" s="2"/>
      <c r="F35" s="2"/>
      <c r="G35" s="2"/>
      <c r="H35" s="2"/>
      <c r="I35" s="7"/>
      <c r="J35" s="26"/>
    </row>
    <row r="36" spans="1:10" ht="18" customHeight="1">
      <c r="A36" s="7"/>
      <c r="B36" s="19"/>
      <c r="C36" s="15"/>
      <c r="D36" s="2"/>
      <c r="E36" s="2"/>
      <c r="F36" s="2"/>
      <c r="G36" s="2"/>
      <c r="H36" s="2"/>
      <c r="I36" s="7"/>
      <c r="J36" s="26"/>
    </row>
    <row r="37" spans="1:10" ht="18" customHeight="1">
      <c r="A37" s="7"/>
      <c r="B37" s="19"/>
      <c r="C37" s="15"/>
      <c r="D37" s="2"/>
      <c r="E37" s="2"/>
      <c r="F37" s="2"/>
      <c r="G37" s="2"/>
      <c r="H37" s="2"/>
      <c r="I37" s="7"/>
      <c r="J37" s="26"/>
    </row>
    <row r="38" spans="1:10" ht="18" customHeight="1">
      <c r="A38" s="7"/>
      <c r="B38" s="19"/>
      <c r="C38" s="15"/>
      <c r="D38" s="2"/>
      <c r="E38" s="2"/>
      <c r="F38" s="2"/>
      <c r="G38" s="2"/>
      <c r="H38" s="2"/>
      <c r="I38" s="7"/>
      <c r="J38" s="26"/>
    </row>
    <row r="39" spans="1:10" ht="18" customHeight="1">
      <c r="A39" s="7"/>
      <c r="B39" s="19"/>
      <c r="C39" s="15"/>
      <c r="D39" s="2"/>
      <c r="E39" s="2"/>
      <c r="F39" s="2"/>
      <c r="G39" s="2"/>
      <c r="H39" s="2"/>
      <c r="I39" s="7"/>
      <c r="J39" s="26"/>
    </row>
    <row r="40" spans="1:10" ht="18" customHeight="1" thickBot="1">
      <c r="A40" s="7"/>
      <c r="B40" s="62"/>
      <c r="C40" s="63"/>
      <c r="D40" s="5"/>
      <c r="E40" s="5"/>
      <c r="F40" s="5"/>
      <c r="G40" s="5"/>
      <c r="H40" s="5"/>
      <c r="I40" s="64"/>
      <c r="J40" s="65"/>
    </row>
    <row r="41" spans="1:10" ht="15" thickTop="1">
      <c r="A41" s="7"/>
      <c r="B41" s="9"/>
      <c r="C41" s="9"/>
      <c r="D41" s="9"/>
      <c r="E41" s="9"/>
      <c r="F41" s="9"/>
      <c r="G41" s="9"/>
      <c r="H41" s="9"/>
      <c r="I41" s="9"/>
      <c r="J41" s="9"/>
    </row>
  </sheetData>
  <mergeCells count="4">
    <mergeCell ref="B2:J2"/>
    <mergeCell ref="B6:J6"/>
    <mergeCell ref="B8:J8"/>
    <mergeCell ref="B10:J10"/>
  </mergeCells>
  <pageMargins left="0.7" right="0.7" top="0.75" bottom="0.75" header="0.3" footer="0.3"/>
  <pageSetup paperSize="9" scale="9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>
      <selection activeCell="AA1" sqref="AA1"/>
    </sheetView>
  </sheetViews>
  <sheetFormatPr defaultColWidth="0" defaultRowHeight="14.25" zeroHeight="1"/>
  <cols>
    <col min="1" max="1" width="1.75" customWidth="1"/>
    <col min="2" max="2" width="3.75" customWidth="1"/>
    <col min="3" max="3" width="4.75" customWidth="1"/>
    <col min="4" max="6" width="10.75" customWidth="1"/>
    <col min="7" max="7" width="3.75" customWidth="1"/>
    <col min="8" max="8" width="19.75" customWidth="1"/>
    <col min="9" max="10" width="10.75" customWidth="1"/>
    <col min="11" max="26" width="0" hidden="1" customWidth="1"/>
    <col min="27" max="27" width="9.125" customWidth="1"/>
    <col min="28" max="16384" width="9.125" hidden="1"/>
  </cols>
  <sheetData>
    <row r="1" spans="1:23" ht="27.95" customHeight="1" thickBot="1">
      <c r="A1" s="2"/>
      <c r="B1" s="5"/>
      <c r="C1" s="5"/>
      <c r="D1" s="5"/>
      <c r="E1" s="5"/>
      <c r="F1" s="6" t="s">
        <v>13</v>
      </c>
      <c r="G1" s="5"/>
      <c r="H1" s="5"/>
      <c r="I1" s="5"/>
      <c r="J1" s="5"/>
      <c r="W1">
        <v>30.126000000000001</v>
      </c>
    </row>
    <row r="2" spans="1:23" ht="30" customHeight="1" thickTop="1">
      <c r="A2" s="7"/>
      <c r="B2" s="208" t="s">
        <v>1</v>
      </c>
      <c r="C2" s="209"/>
      <c r="D2" s="209"/>
      <c r="E2" s="209"/>
      <c r="F2" s="209"/>
      <c r="G2" s="209"/>
      <c r="H2" s="209"/>
      <c r="I2" s="209"/>
      <c r="J2" s="210"/>
    </row>
    <row r="3" spans="1:23" ht="18" customHeight="1">
      <c r="A3" s="7"/>
      <c r="B3" s="197" t="s">
        <v>15</v>
      </c>
      <c r="C3" s="27"/>
      <c r="D3" s="28"/>
      <c r="E3" s="28"/>
      <c r="F3" s="28"/>
      <c r="G3" s="10"/>
      <c r="H3" s="10"/>
      <c r="I3" s="29" t="s">
        <v>14</v>
      </c>
      <c r="J3" s="23"/>
    </row>
    <row r="4" spans="1:23" ht="18" customHeight="1">
      <c r="A4" s="7"/>
      <c r="B4" s="16"/>
      <c r="C4" s="13"/>
      <c r="D4" s="10"/>
      <c r="E4" s="10"/>
      <c r="F4" s="10"/>
      <c r="G4" s="10"/>
      <c r="H4" s="10"/>
      <c r="I4" s="29" t="s">
        <v>16</v>
      </c>
      <c r="J4" s="23"/>
    </row>
    <row r="5" spans="1:23" ht="18" customHeight="1" thickBot="1">
      <c r="A5" s="7"/>
      <c r="B5" s="30" t="s">
        <v>17</v>
      </c>
      <c r="C5" s="13"/>
      <c r="D5" s="10"/>
      <c r="E5" s="10"/>
      <c r="F5" s="31" t="s">
        <v>18</v>
      </c>
      <c r="G5" s="10"/>
      <c r="H5" s="10"/>
      <c r="I5" s="29" t="s">
        <v>19</v>
      </c>
      <c r="J5" s="32" t="s">
        <v>20</v>
      </c>
    </row>
    <row r="6" spans="1:23" ht="20.100000000000001" customHeight="1" thickTop="1">
      <c r="A6" s="7"/>
      <c r="B6" s="202" t="s">
        <v>21</v>
      </c>
      <c r="C6" s="203"/>
      <c r="D6" s="203"/>
      <c r="E6" s="203"/>
      <c r="F6" s="203"/>
      <c r="G6" s="203"/>
      <c r="H6" s="203"/>
      <c r="I6" s="203"/>
      <c r="J6" s="204"/>
    </row>
    <row r="7" spans="1:23" ht="18" customHeight="1">
      <c r="A7" s="7"/>
      <c r="B7" s="41" t="s">
        <v>24</v>
      </c>
      <c r="C7" s="34"/>
      <c r="D7" s="11"/>
      <c r="E7" s="11"/>
      <c r="F7" s="11"/>
      <c r="G7" s="42" t="s">
        <v>25</v>
      </c>
      <c r="H7" s="11"/>
      <c r="I7" s="21"/>
      <c r="J7" s="35"/>
    </row>
    <row r="8" spans="1:23" ht="20.100000000000001" customHeight="1">
      <c r="A8" s="7"/>
      <c r="B8" s="205" t="s">
        <v>22</v>
      </c>
      <c r="C8" s="206"/>
      <c r="D8" s="206"/>
      <c r="E8" s="206"/>
      <c r="F8" s="206"/>
      <c r="G8" s="206"/>
      <c r="H8" s="206"/>
      <c r="I8" s="206"/>
      <c r="J8" s="207"/>
    </row>
    <row r="9" spans="1:23" ht="18" customHeight="1">
      <c r="A9" s="7"/>
      <c r="B9" s="30" t="s">
        <v>27</v>
      </c>
      <c r="C9" s="13"/>
      <c r="D9" s="10"/>
      <c r="E9" s="10"/>
      <c r="F9" s="10"/>
      <c r="G9" s="31" t="s">
        <v>28</v>
      </c>
      <c r="H9" s="10"/>
      <c r="I9" s="20"/>
      <c r="J9" s="23"/>
    </row>
    <row r="10" spans="1:23" ht="20.100000000000001" customHeight="1">
      <c r="A10" s="7"/>
      <c r="B10" s="205" t="s">
        <v>23</v>
      </c>
      <c r="C10" s="206"/>
      <c r="D10" s="206"/>
      <c r="E10" s="206"/>
      <c r="F10" s="206"/>
      <c r="G10" s="206"/>
      <c r="H10" s="206"/>
      <c r="I10" s="206"/>
      <c r="J10" s="207"/>
    </row>
    <row r="11" spans="1:23" ht="18" customHeight="1" thickBot="1">
      <c r="A11" s="7"/>
      <c r="B11" s="30" t="s">
        <v>26</v>
      </c>
      <c r="C11" s="13"/>
      <c r="D11" s="10"/>
      <c r="E11" s="10"/>
      <c r="F11" s="10"/>
      <c r="G11" s="31" t="s">
        <v>25</v>
      </c>
      <c r="H11" s="10"/>
      <c r="I11" s="20"/>
      <c r="J11" s="23"/>
    </row>
    <row r="12" spans="1:23" ht="18" customHeight="1" thickTop="1">
      <c r="A12" s="7"/>
      <c r="B12" s="36"/>
      <c r="C12" s="37"/>
      <c r="D12" s="38"/>
      <c r="E12" s="38"/>
      <c r="F12" s="38"/>
      <c r="G12" s="38"/>
      <c r="H12" s="38"/>
      <c r="I12" s="39"/>
      <c r="J12" s="40"/>
    </row>
    <row r="13" spans="1:23" ht="18" customHeight="1" thickBot="1">
      <c r="A13" s="7"/>
      <c r="B13" s="33"/>
      <c r="C13" s="34"/>
      <c r="D13" s="11"/>
      <c r="E13" s="11"/>
      <c r="F13" s="11"/>
      <c r="G13" s="11"/>
      <c r="H13" s="11"/>
      <c r="I13" s="21"/>
      <c r="J13" s="35"/>
    </row>
    <row r="14" spans="1:23" ht="18" customHeight="1" thickTop="1">
      <c r="A14" s="7"/>
      <c r="B14" s="44" t="s">
        <v>29</v>
      </c>
      <c r="C14" s="71" t="s">
        <v>6</v>
      </c>
      <c r="D14" s="72" t="s">
        <v>57</v>
      </c>
      <c r="E14" s="73" t="s">
        <v>58</v>
      </c>
      <c r="F14" s="71" t="s">
        <v>59</v>
      </c>
      <c r="G14" s="44" t="s">
        <v>36</v>
      </c>
      <c r="H14" s="37"/>
      <c r="I14" s="39"/>
      <c r="J14" s="40"/>
    </row>
    <row r="15" spans="1:23" ht="18" customHeight="1">
      <c r="A15" s="7"/>
      <c r="B15" s="78">
        <v>1</v>
      </c>
      <c r="C15" s="79" t="s">
        <v>30</v>
      </c>
      <c r="D15" s="80">
        <f>Rekap_Oddiely!B19</f>
        <v>0</v>
      </c>
      <c r="E15" s="81">
        <f>Rekap_Oddiely!C19</f>
        <v>0</v>
      </c>
      <c r="F15" s="79">
        <f>Rekap_Oddiely!D19</f>
        <v>0</v>
      </c>
      <c r="G15" s="45">
        <v>7</v>
      </c>
      <c r="H15" s="47" t="s">
        <v>37</v>
      </c>
      <c r="I15" s="21"/>
      <c r="J15" s="49">
        <v>0</v>
      </c>
    </row>
    <row r="16" spans="1:23" ht="18" customHeight="1">
      <c r="A16" s="7"/>
      <c r="B16" s="76">
        <v>2</v>
      </c>
      <c r="C16" s="77" t="s">
        <v>31</v>
      </c>
      <c r="D16" s="82">
        <f>Rekap_Oddiely!B23</f>
        <v>0</v>
      </c>
      <c r="E16" s="83">
        <f>Rekap_Oddiely!C23</f>
        <v>0</v>
      </c>
      <c r="F16" s="92">
        <f>Rekap_Oddiely!D23</f>
        <v>0</v>
      </c>
      <c r="G16" s="95"/>
      <c r="H16" s="107"/>
      <c r="I16" s="109"/>
      <c r="J16" s="102"/>
    </row>
    <row r="17" spans="1:26" ht="18" customHeight="1">
      <c r="A17" s="7"/>
      <c r="B17" s="51">
        <v>3</v>
      </c>
      <c r="C17" s="54" t="s">
        <v>32</v>
      </c>
      <c r="D17" s="74"/>
      <c r="E17" s="75"/>
      <c r="F17" s="67"/>
      <c r="G17" s="45">
        <v>8</v>
      </c>
      <c r="H17" s="55" t="s">
        <v>38</v>
      </c>
      <c r="I17" s="109"/>
      <c r="J17" s="102">
        <f>Rozpočet!Z171</f>
        <v>0</v>
      </c>
    </row>
    <row r="18" spans="1:26" ht="18" customHeight="1">
      <c r="A18" s="7"/>
      <c r="B18" s="45">
        <v>4</v>
      </c>
      <c r="C18" s="55" t="s">
        <v>33</v>
      </c>
      <c r="D18" s="59"/>
      <c r="E18" s="58"/>
      <c r="F18" s="61"/>
      <c r="G18" s="45">
        <v>9</v>
      </c>
      <c r="H18" s="55" t="s">
        <v>39</v>
      </c>
      <c r="I18" s="109"/>
      <c r="J18" s="102">
        <f>Rozpočet!Y171</f>
        <v>0</v>
      </c>
    </row>
    <row r="19" spans="1:26" ht="18" customHeight="1">
      <c r="A19" s="7"/>
      <c r="B19" s="45">
        <v>5</v>
      </c>
      <c r="C19" s="55" t="s">
        <v>34</v>
      </c>
      <c r="D19" s="59"/>
      <c r="E19" s="58"/>
      <c r="F19" s="61"/>
      <c r="G19" s="95"/>
      <c r="H19" s="107"/>
      <c r="I19" s="109"/>
      <c r="J19" s="108"/>
    </row>
    <row r="20" spans="1:26" ht="18" customHeight="1" thickBot="1">
      <c r="A20" s="7"/>
      <c r="B20" s="45">
        <v>6</v>
      </c>
      <c r="C20" s="56" t="s">
        <v>35</v>
      </c>
      <c r="D20" s="60"/>
      <c r="E20" s="87"/>
      <c r="F20" s="93">
        <f>SUM(F15:F19)</f>
        <v>0</v>
      </c>
      <c r="G20" s="45">
        <v>10</v>
      </c>
      <c r="H20" s="55" t="s">
        <v>35</v>
      </c>
      <c r="I20" s="111"/>
      <c r="J20" s="86">
        <f>SUM(J15:J19)</f>
        <v>0</v>
      </c>
    </row>
    <row r="21" spans="1:26" ht="18" customHeight="1" thickTop="1">
      <c r="A21" s="7"/>
      <c r="B21" s="50" t="s">
        <v>47</v>
      </c>
      <c r="C21" s="53" t="s">
        <v>7</v>
      </c>
      <c r="D21" s="57"/>
      <c r="E21" s="12"/>
      <c r="F21" s="85"/>
      <c r="G21" s="50" t="s">
        <v>53</v>
      </c>
      <c r="H21" s="46" t="s">
        <v>7</v>
      </c>
      <c r="I21" s="21"/>
      <c r="J21" s="112"/>
    </row>
    <row r="22" spans="1:26" ht="18" customHeight="1">
      <c r="A22" s="7"/>
      <c r="B22" s="51">
        <v>11</v>
      </c>
      <c r="C22" s="47" t="s">
        <v>48</v>
      </c>
      <c r="D22" s="66"/>
      <c r="E22" s="69" t="s">
        <v>51</v>
      </c>
      <c r="F22" s="67">
        <f>((F15*U22*0)+(F16*V22*0)+(F17*W22*0))/100</f>
        <v>0</v>
      </c>
      <c r="G22" s="51">
        <v>16</v>
      </c>
      <c r="H22" s="54" t="s">
        <v>54</v>
      </c>
      <c r="I22" s="110" t="s">
        <v>51</v>
      </c>
      <c r="J22" s="101">
        <f>((F15*X22*0)+(F16*Y22*0)+(F17*Z22*0))/100</f>
        <v>0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</row>
    <row r="23" spans="1:26" ht="18" customHeight="1">
      <c r="A23" s="7"/>
      <c r="B23" s="45">
        <v>12</v>
      </c>
      <c r="C23" s="48" t="s">
        <v>49</v>
      </c>
      <c r="D23" s="52"/>
      <c r="E23" s="69" t="s">
        <v>52</v>
      </c>
      <c r="F23" s="61">
        <f>((F15*U23*0)+(F16*V23*0)+(F17*W23*0))/100</f>
        <v>0</v>
      </c>
      <c r="G23" s="45">
        <v>17</v>
      </c>
      <c r="H23" s="55" t="s">
        <v>55</v>
      </c>
      <c r="I23" s="110" t="s">
        <v>51</v>
      </c>
      <c r="J23" s="102">
        <f>((F15*X23*0)+(F16*Y23*0)+(F17*Z23*0))/100</f>
        <v>0</v>
      </c>
      <c r="U23">
        <v>1</v>
      </c>
      <c r="V23">
        <v>1</v>
      </c>
      <c r="W23">
        <v>0</v>
      </c>
      <c r="X23">
        <v>1</v>
      </c>
      <c r="Y23">
        <v>1</v>
      </c>
      <c r="Z23">
        <v>1</v>
      </c>
    </row>
    <row r="24" spans="1:26" ht="18" customHeight="1">
      <c r="A24" s="7"/>
      <c r="B24" s="45">
        <v>13</v>
      </c>
      <c r="C24" s="48" t="s">
        <v>50</v>
      </c>
      <c r="D24" s="52"/>
      <c r="E24" s="69" t="s">
        <v>51</v>
      </c>
      <c r="F24" s="61">
        <f>((F15*U24*0)+(F16*V24*0)+(F17*W24*0))/100</f>
        <v>0</v>
      </c>
      <c r="G24" s="45">
        <v>18</v>
      </c>
      <c r="H24" s="55" t="s">
        <v>56</v>
      </c>
      <c r="I24" s="110" t="s">
        <v>52</v>
      </c>
      <c r="J24" s="102">
        <f>((F15*X24*0)+(F16*Y24*0)+(F17*Z24*0))/100</f>
        <v>0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</row>
    <row r="25" spans="1:26" ht="18" customHeight="1">
      <c r="A25" s="7"/>
      <c r="B25" s="45">
        <v>14</v>
      </c>
      <c r="C25" s="13"/>
      <c r="D25" s="52"/>
      <c r="E25" s="70"/>
      <c r="F25" s="68"/>
      <c r="G25" s="45">
        <v>19</v>
      </c>
      <c r="H25" s="107"/>
      <c r="I25" s="109"/>
      <c r="J25" s="108"/>
    </row>
    <row r="26" spans="1:26" ht="18" customHeight="1" thickBot="1">
      <c r="A26" s="7"/>
      <c r="B26" s="45">
        <v>15</v>
      </c>
      <c r="C26" s="48"/>
      <c r="D26" s="52"/>
      <c r="E26" s="52"/>
      <c r="F26" s="94"/>
      <c r="G26" s="45">
        <v>20</v>
      </c>
      <c r="H26" s="55" t="s">
        <v>35</v>
      </c>
      <c r="I26" s="111"/>
      <c r="J26" s="86">
        <f>SUM(J22:J25)+SUM(F22:F25)</f>
        <v>0</v>
      </c>
    </row>
    <row r="27" spans="1:26" ht="18" customHeight="1" thickTop="1">
      <c r="A27" s="7"/>
      <c r="B27" s="88"/>
      <c r="C27" s="123" t="s">
        <v>62</v>
      </c>
      <c r="D27" s="116"/>
      <c r="E27" s="89"/>
      <c r="F27" s="22"/>
      <c r="G27" s="96" t="s">
        <v>40</v>
      </c>
      <c r="H27" s="91" t="s">
        <v>41</v>
      </c>
      <c r="I27" s="21"/>
      <c r="J27" s="24"/>
    </row>
    <row r="28" spans="1:26" ht="18" customHeight="1">
      <c r="A28" s="7"/>
      <c r="B28" s="19"/>
      <c r="C28" s="114"/>
      <c r="D28" s="117"/>
      <c r="E28" s="15"/>
      <c r="F28" s="7"/>
      <c r="G28" s="76">
        <v>21</v>
      </c>
      <c r="H28" s="77" t="s">
        <v>42</v>
      </c>
      <c r="I28" s="104"/>
      <c r="J28" s="84">
        <f>F20+J20+F26+J26</f>
        <v>0</v>
      </c>
    </row>
    <row r="29" spans="1:26" ht="18" customHeight="1">
      <c r="A29" s="7"/>
      <c r="B29" s="62"/>
      <c r="C29" s="115"/>
      <c r="D29" s="118"/>
      <c r="E29" s="15"/>
      <c r="F29" s="7"/>
      <c r="G29" s="51">
        <v>22</v>
      </c>
      <c r="H29" s="54" t="s">
        <v>43</v>
      </c>
      <c r="I29" s="105">
        <f>J28-SUM(Rozpočet!K9:'Rozpočet'!K170)</f>
        <v>0</v>
      </c>
      <c r="J29" s="101">
        <f>ROUND(((ROUND(I29,2)*20)*1/100),2)</f>
        <v>0</v>
      </c>
    </row>
    <row r="30" spans="1:26" ht="18" customHeight="1">
      <c r="A30" s="7"/>
      <c r="B30" s="16"/>
      <c r="C30" s="107"/>
      <c r="D30" s="109"/>
      <c r="E30" s="15"/>
      <c r="F30" s="7"/>
      <c r="G30" s="45">
        <v>23</v>
      </c>
      <c r="H30" s="55" t="s">
        <v>44</v>
      </c>
      <c r="I30" s="69">
        <f>SUM(Rozpočet!K9:'Rozpočet'!K170)</f>
        <v>0</v>
      </c>
      <c r="J30" s="102">
        <f>ROUND(((ROUND(I30,2)*0)/100),2)</f>
        <v>0</v>
      </c>
    </row>
    <row r="31" spans="1:26" ht="18" customHeight="1">
      <c r="A31" s="7"/>
      <c r="B31" s="17"/>
      <c r="C31" s="119"/>
      <c r="D31" s="120"/>
      <c r="E31" s="15"/>
      <c r="F31" s="7"/>
      <c r="G31" s="76">
        <v>24</v>
      </c>
      <c r="H31" s="77" t="s">
        <v>45</v>
      </c>
      <c r="I31" s="99"/>
      <c r="J31" s="113">
        <f>SUM(J28:J30)</f>
        <v>0</v>
      </c>
    </row>
    <row r="32" spans="1:26" ht="18" customHeight="1" thickBot="1">
      <c r="A32" s="7"/>
      <c r="B32" s="33"/>
      <c r="C32" s="100"/>
      <c r="D32" s="106"/>
      <c r="E32" s="63"/>
      <c r="F32" s="64"/>
      <c r="G32" s="51" t="s">
        <v>46</v>
      </c>
      <c r="H32" s="100"/>
      <c r="I32" s="106"/>
      <c r="J32" s="103"/>
    </row>
    <row r="33" spans="1:10" ht="18" customHeight="1" thickTop="1">
      <c r="A33" s="7"/>
      <c r="B33" s="88"/>
      <c r="C33" s="89"/>
      <c r="D33" s="121" t="s">
        <v>60</v>
      </c>
      <c r="E33" s="9"/>
      <c r="F33" s="90"/>
      <c r="G33" s="97">
        <v>26</v>
      </c>
      <c r="H33" s="122" t="s">
        <v>61</v>
      </c>
      <c r="I33" s="22"/>
      <c r="J33" s="98"/>
    </row>
    <row r="34" spans="1:10" ht="18" customHeight="1">
      <c r="A34" s="7"/>
      <c r="B34" s="18"/>
      <c r="C34" s="14"/>
      <c r="D34" s="8"/>
      <c r="E34" s="8"/>
      <c r="F34" s="8"/>
      <c r="G34" s="8"/>
      <c r="H34" s="8"/>
      <c r="I34" s="22"/>
      <c r="J34" s="25"/>
    </row>
    <row r="35" spans="1:10" ht="18" customHeight="1">
      <c r="A35" s="7"/>
      <c r="B35" s="19"/>
      <c r="C35" s="15"/>
      <c r="D35" s="2"/>
      <c r="E35" s="2"/>
      <c r="F35" s="2"/>
      <c r="G35" s="2"/>
      <c r="H35" s="2"/>
      <c r="I35" s="7"/>
      <c r="J35" s="26"/>
    </row>
    <row r="36" spans="1:10" ht="18" customHeight="1">
      <c r="A36" s="7"/>
      <c r="B36" s="19"/>
      <c r="C36" s="15"/>
      <c r="D36" s="2"/>
      <c r="E36" s="2"/>
      <c r="F36" s="2"/>
      <c r="G36" s="2"/>
      <c r="H36" s="2"/>
      <c r="I36" s="7"/>
      <c r="J36" s="26"/>
    </row>
    <row r="37" spans="1:10" ht="18" customHeight="1">
      <c r="A37" s="7"/>
      <c r="B37" s="19"/>
      <c r="C37" s="15"/>
      <c r="D37" s="2"/>
      <c r="E37" s="2"/>
      <c r="F37" s="2"/>
      <c r="G37" s="2"/>
      <c r="H37" s="2"/>
      <c r="I37" s="7"/>
      <c r="J37" s="26"/>
    </row>
    <row r="38" spans="1:10" ht="18" customHeight="1">
      <c r="A38" s="7"/>
      <c r="B38" s="19"/>
      <c r="C38" s="15"/>
      <c r="D38" s="2"/>
      <c r="E38" s="2"/>
      <c r="F38" s="2"/>
      <c r="G38" s="2"/>
      <c r="H38" s="2"/>
      <c r="I38" s="7"/>
      <c r="J38" s="26"/>
    </row>
    <row r="39" spans="1:10" ht="18" customHeight="1">
      <c r="A39" s="7"/>
      <c r="B39" s="19"/>
      <c r="C39" s="15"/>
      <c r="D39" s="2"/>
      <c r="E39" s="2"/>
      <c r="F39" s="2"/>
      <c r="G39" s="2"/>
      <c r="H39" s="2"/>
      <c r="I39" s="7"/>
      <c r="J39" s="26"/>
    </row>
    <row r="40" spans="1:10" ht="18" customHeight="1" thickBot="1">
      <c r="A40" s="7"/>
      <c r="B40" s="62"/>
      <c r="C40" s="63"/>
      <c r="D40" s="5"/>
      <c r="E40" s="5"/>
      <c r="F40" s="5"/>
      <c r="G40" s="5"/>
      <c r="H40" s="5"/>
      <c r="I40" s="64"/>
      <c r="J40" s="65"/>
    </row>
    <row r="41" spans="1:10" ht="15" thickTop="1">
      <c r="A41" s="7"/>
      <c r="B41" s="9"/>
      <c r="C41" s="9"/>
      <c r="D41" s="9"/>
      <c r="E41" s="9"/>
      <c r="F41" s="9"/>
      <c r="G41" s="9"/>
      <c r="H41" s="9"/>
      <c r="I41" s="9"/>
      <c r="J41" s="9"/>
    </row>
  </sheetData>
  <mergeCells count="4">
    <mergeCell ref="B2:J2"/>
    <mergeCell ref="B6:J6"/>
    <mergeCell ref="B8:J8"/>
    <mergeCell ref="B10:J10"/>
  </mergeCells>
  <pageMargins left="0.7" right="0.7" top="0.75" bottom="0.75" header="0.3" footer="0.3"/>
  <pageSetup paperSize="9" scale="9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selection activeCell="G1" sqref="G1"/>
    </sheetView>
  </sheetViews>
  <sheetFormatPr defaultColWidth="0" defaultRowHeight="14.25" zeroHeight="1"/>
  <cols>
    <col min="1" max="1" width="34.375" customWidth="1"/>
    <col min="2" max="4" width="10.75" customWidth="1"/>
    <col min="5" max="5" width="12.625" customWidth="1"/>
    <col min="6" max="6" width="11.625" customWidth="1"/>
    <col min="7" max="7" width="3.75" customWidth="1"/>
    <col min="8" max="9" width="9.125" hidden="1" customWidth="1"/>
    <col min="10" max="26" width="0" hidden="1" customWidth="1"/>
    <col min="27" max="16384" width="9.125" hidden="1"/>
  </cols>
  <sheetData>
    <row r="1" spans="1:26" ht="20.100000000000001" customHeight="1">
      <c r="A1" s="211" t="s">
        <v>21</v>
      </c>
      <c r="B1" s="212"/>
      <c r="C1" s="212"/>
      <c r="D1" s="213"/>
      <c r="E1" s="214" t="s">
        <v>18</v>
      </c>
      <c r="F1" s="215"/>
      <c r="W1">
        <v>30.126000000000001</v>
      </c>
    </row>
    <row r="2" spans="1:26" ht="20.100000000000001" customHeight="1">
      <c r="A2" s="211" t="s">
        <v>22</v>
      </c>
      <c r="B2" s="212"/>
      <c r="C2" s="212"/>
      <c r="D2" s="213"/>
      <c r="E2" s="214" t="s">
        <v>16</v>
      </c>
      <c r="F2" s="215"/>
    </row>
    <row r="3" spans="1:26" ht="20.100000000000001" customHeight="1">
      <c r="A3" s="211" t="s">
        <v>23</v>
      </c>
      <c r="B3" s="212"/>
      <c r="C3" s="212"/>
      <c r="D3" s="213"/>
      <c r="E3" s="214" t="s">
        <v>66</v>
      </c>
      <c r="F3" s="215"/>
    </row>
    <row r="4" spans="1:26">
      <c r="A4" s="126" t="s">
        <v>1</v>
      </c>
      <c r="B4" s="127"/>
      <c r="C4" s="127"/>
      <c r="D4" s="127"/>
      <c r="E4" s="127"/>
      <c r="F4" s="127"/>
    </row>
    <row r="5" spans="1:26">
      <c r="A5" s="126" t="s">
        <v>15</v>
      </c>
      <c r="B5" s="127"/>
      <c r="C5" s="127"/>
      <c r="D5" s="127"/>
      <c r="E5" s="127"/>
      <c r="F5" s="127"/>
    </row>
    <row r="6" spans="1:26">
      <c r="A6" s="127"/>
      <c r="B6" s="127"/>
      <c r="C6" s="127"/>
      <c r="D6" s="127"/>
      <c r="E6" s="127"/>
      <c r="F6" s="127"/>
    </row>
    <row r="7" spans="1:26">
      <c r="A7" s="127"/>
      <c r="B7" s="127"/>
      <c r="C7" s="127"/>
      <c r="D7" s="127"/>
      <c r="E7" s="127"/>
      <c r="F7" s="127"/>
    </row>
    <row r="8" spans="1:26">
      <c r="A8" s="128" t="s">
        <v>67</v>
      </c>
      <c r="B8" s="127"/>
      <c r="C8" s="127"/>
      <c r="D8" s="127"/>
      <c r="E8" s="127"/>
      <c r="F8" s="127"/>
    </row>
    <row r="9" spans="1:26">
      <c r="A9" s="129" t="s">
        <v>63</v>
      </c>
      <c r="B9" s="129" t="s">
        <v>57</v>
      </c>
      <c r="C9" s="129" t="s">
        <v>58</v>
      </c>
      <c r="D9" s="129" t="s">
        <v>35</v>
      </c>
      <c r="E9" s="129" t="s">
        <v>64</v>
      </c>
      <c r="F9" s="129" t="s">
        <v>65</v>
      </c>
    </row>
    <row r="10" spans="1:26">
      <c r="A10" s="130" t="s">
        <v>68</v>
      </c>
      <c r="B10" s="130"/>
      <c r="C10" s="131"/>
      <c r="D10" s="131"/>
      <c r="E10" s="131"/>
      <c r="F10" s="131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26">
      <c r="A11" s="132" t="s">
        <v>69</v>
      </c>
      <c r="B11" s="132">
        <f>Rozpočet!L70</f>
        <v>0</v>
      </c>
      <c r="C11" s="132">
        <f>Rozpočet!M70</f>
        <v>0</v>
      </c>
      <c r="D11" s="132">
        <f>Rozpočet!I70</f>
        <v>0</v>
      </c>
      <c r="E11" s="132">
        <f>Rozpočet!S70</f>
        <v>678.5</v>
      </c>
      <c r="F11" s="132">
        <f>Rozpočet!V70</f>
        <v>0</v>
      </c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26">
      <c r="A12" s="132" t="s">
        <v>70</v>
      </c>
      <c r="B12" s="132">
        <f>Rozpočet!L82</f>
        <v>0</v>
      </c>
      <c r="C12" s="132">
        <f>Rozpočet!M82</f>
        <v>0</v>
      </c>
      <c r="D12" s="132">
        <f>Rozpočet!I82</f>
        <v>0</v>
      </c>
      <c r="E12" s="132">
        <f>Rozpočet!S82</f>
        <v>3645.14</v>
      </c>
      <c r="F12" s="132">
        <f>Rozpočet!V82</f>
        <v>0</v>
      </c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26">
      <c r="A13" s="132" t="s">
        <v>71</v>
      </c>
      <c r="B13" s="132">
        <f>Rozpočet!L88</f>
        <v>0</v>
      </c>
      <c r="C13" s="132">
        <f>Rozpočet!M88</f>
        <v>0</v>
      </c>
      <c r="D13" s="132">
        <f>Rozpočet!I88</f>
        <v>0</v>
      </c>
      <c r="E13" s="132">
        <f>Rozpočet!S88</f>
        <v>0</v>
      </c>
      <c r="F13" s="132">
        <f>Rozpočet!V88</f>
        <v>0</v>
      </c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26">
      <c r="A14" s="132" t="s">
        <v>72</v>
      </c>
      <c r="B14" s="132">
        <f>Rozpočet!L98</f>
        <v>0</v>
      </c>
      <c r="C14" s="132">
        <f>Rozpočet!M98</f>
        <v>0</v>
      </c>
      <c r="D14" s="132">
        <f>Rozpočet!I98</f>
        <v>0</v>
      </c>
      <c r="E14" s="132">
        <f>Rozpočet!S98</f>
        <v>2574.1799999999998</v>
      </c>
      <c r="F14" s="132">
        <f>Rozpočet!V98</f>
        <v>0</v>
      </c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26">
      <c r="A15" s="132" t="s">
        <v>73</v>
      </c>
      <c r="B15" s="132">
        <f>Rozpočet!L113</f>
        <v>0</v>
      </c>
      <c r="C15" s="132">
        <f>Rozpočet!M113</f>
        <v>0</v>
      </c>
      <c r="D15" s="132">
        <f>Rozpočet!I113</f>
        <v>0</v>
      </c>
      <c r="E15" s="132">
        <f>Rozpočet!S113</f>
        <v>13651.87</v>
      </c>
      <c r="F15" s="132">
        <f>Rozpočet!V113</f>
        <v>0</v>
      </c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26">
      <c r="A16" s="132" t="s">
        <v>74</v>
      </c>
      <c r="B16" s="132">
        <f>Rozpočet!L131</f>
        <v>0</v>
      </c>
      <c r="C16" s="132">
        <f>Rozpočet!M131</f>
        <v>0</v>
      </c>
      <c r="D16" s="132">
        <f>Rozpočet!I131</f>
        <v>0</v>
      </c>
      <c r="E16" s="132">
        <f>Rozpočet!S131</f>
        <v>10.65</v>
      </c>
      <c r="F16" s="132">
        <f>Rozpočet!V131</f>
        <v>0</v>
      </c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>
      <c r="A17" s="132" t="s">
        <v>75</v>
      </c>
      <c r="B17" s="132">
        <f>Rozpočet!L157</f>
        <v>0</v>
      </c>
      <c r="C17" s="132">
        <f>Rozpočet!M157</f>
        <v>0</v>
      </c>
      <c r="D17" s="132">
        <f>Rozpočet!I157</f>
        <v>0</v>
      </c>
      <c r="E17" s="132">
        <f>Rozpočet!S157</f>
        <v>8.4700000000000006</v>
      </c>
      <c r="F17" s="132">
        <f>Rozpočet!V157</f>
        <v>968.46</v>
      </c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>
      <c r="A18" s="132" t="s">
        <v>76</v>
      </c>
      <c r="B18" s="132">
        <f>Rozpočet!L161</f>
        <v>0</v>
      </c>
      <c r="C18" s="132">
        <f>Rozpočet!M161</f>
        <v>0</v>
      </c>
      <c r="D18" s="132">
        <f>Rozpočet!I161</f>
        <v>0</v>
      </c>
      <c r="E18" s="132">
        <f>Rozpočet!S161</f>
        <v>0</v>
      </c>
      <c r="F18" s="132">
        <f>Rozpočet!V161</f>
        <v>0</v>
      </c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>
      <c r="A19" s="133" t="s">
        <v>68</v>
      </c>
      <c r="B19" s="133">
        <f>Rozpočet!L163</f>
        <v>0</v>
      </c>
      <c r="C19" s="133">
        <f>Rozpočet!M163</f>
        <v>0</v>
      </c>
      <c r="D19" s="133">
        <f>Rozpočet!I163</f>
        <v>0</v>
      </c>
      <c r="E19" s="133">
        <f>Rozpočet!S163</f>
        <v>20568.810000000001</v>
      </c>
      <c r="F19" s="133">
        <f>Rozpočet!V163</f>
        <v>968.46</v>
      </c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>
      <c r="A20" s="1"/>
      <c r="B20" s="1"/>
      <c r="C20" s="1"/>
      <c r="D20" s="1"/>
      <c r="E20" s="1"/>
      <c r="F20" s="1"/>
    </row>
    <row r="21" spans="1:26">
      <c r="A21" s="133" t="s">
        <v>77</v>
      </c>
      <c r="B21" s="133"/>
      <c r="C21" s="132"/>
      <c r="D21" s="132"/>
      <c r="E21" s="132"/>
      <c r="F21" s="132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>
      <c r="A22" s="132" t="s">
        <v>78</v>
      </c>
      <c r="B22" s="132">
        <f>Rozpočet!L168</f>
        <v>0</v>
      </c>
      <c r="C22" s="132">
        <f>Rozpočet!M168</f>
        <v>0</v>
      </c>
      <c r="D22" s="132">
        <f>Rozpočet!I168</f>
        <v>0</v>
      </c>
      <c r="E22" s="132">
        <f>Rozpočet!S168</f>
        <v>0</v>
      </c>
      <c r="F22" s="132">
        <f>Rozpočet!V168</f>
        <v>0</v>
      </c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>
      <c r="A23" s="133" t="s">
        <v>77</v>
      </c>
      <c r="B23" s="133">
        <f>Rozpočet!L170</f>
        <v>0</v>
      </c>
      <c r="C23" s="133">
        <f>Rozpočet!M170</f>
        <v>0</v>
      </c>
      <c r="D23" s="133">
        <f>Rozpočet!I170</f>
        <v>0</v>
      </c>
      <c r="E23" s="133">
        <f>Rozpočet!S170</f>
        <v>0</v>
      </c>
      <c r="F23" s="133">
        <f>Rozpočet!V170</f>
        <v>0</v>
      </c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>
      <c r="A24" s="1"/>
      <c r="B24" s="1"/>
      <c r="C24" s="1"/>
      <c r="D24" s="1"/>
      <c r="E24" s="1"/>
      <c r="F24" s="1"/>
    </row>
    <row r="25" spans="1:26">
      <c r="A25" s="133" t="s">
        <v>79</v>
      </c>
      <c r="B25" s="136">
        <f>Rozpočet!L171</f>
        <v>0</v>
      </c>
      <c r="C25" s="136">
        <f>Rozpočet!M171</f>
        <v>0</v>
      </c>
      <c r="D25" s="136">
        <f>Rozpočet!I171</f>
        <v>0</v>
      </c>
      <c r="E25" s="134">
        <f>Rozpočet!S171</f>
        <v>20568.810000000001</v>
      </c>
      <c r="F25" s="134">
        <f>Rozpočet!V171</f>
        <v>968.46</v>
      </c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</row>
    <row r="26" spans="1:26">
      <c r="B26" s="137"/>
      <c r="C26" s="137"/>
      <c r="D26" s="137"/>
      <c r="E26" s="135"/>
      <c r="F26" s="135"/>
    </row>
    <row r="27" spans="1:26">
      <c r="B27" s="137"/>
      <c r="C27" s="137"/>
      <c r="D27" s="137"/>
      <c r="E27" s="135"/>
      <c r="F27" s="135"/>
    </row>
    <row r="28" spans="1:26">
      <c r="B28" s="137"/>
      <c r="C28" s="137"/>
      <c r="D28" s="137"/>
      <c r="E28" s="135"/>
      <c r="F28" s="135"/>
    </row>
    <row r="29" spans="1:26">
      <c r="B29" s="137"/>
      <c r="C29" s="137"/>
      <c r="D29" s="137"/>
      <c r="E29" s="135"/>
      <c r="F29" s="135"/>
    </row>
    <row r="30" spans="1:26">
      <c r="B30" s="137"/>
      <c r="C30" s="137"/>
      <c r="D30" s="137"/>
      <c r="E30" s="135"/>
      <c r="F30" s="135"/>
    </row>
    <row r="31" spans="1:26">
      <c r="B31" s="137"/>
      <c r="C31" s="137"/>
      <c r="D31" s="137"/>
      <c r="E31" s="135"/>
      <c r="F31" s="135"/>
    </row>
    <row r="32" spans="1:26">
      <c r="B32" s="137"/>
      <c r="C32" s="137"/>
      <c r="D32" s="137"/>
      <c r="E32" s="135"/>
      <c r="F32" s="135"/>
    </row>
    <row r="33" spans="2:6">
      <c r="B33" s="137"/>
      <c r="C33" s="137"/>
      <c r="D33" s="137"/>
      <c r="E33" s="135"/>
      <c r="F33" s="135"/>
    </row>
    <row r="34" spans="2:6">
      <c r="B34" s="137"/>
      <c r="C34" s="137"/>
      <c r="D34" s="137"/>
      <c r="E34" s="135"/>
      <c r="F34" s="135"/>
    </row>
    <row r="35" spans="2:6">
      <c r="B35" s="137"/>
      <c r="C35" s="137"/>
      <c r="D35" s="137"/>
      <c r="E35" s="135"/>
      <c r="F35" s="135"/>
    </row>
    <row r="36" spans="2:6">
      <c r="B36" s="137"/>
      <c r="C36" s="137"/>
      <c r="D36" s="137"/>
      <c r="E36" s="135"/>
      <c r="F36" s="135"/>
    </row>
    <row r="37" spans="2:6">
      <c r="B37" s="137"/>
      <c r="C37" s="137"/>
      <c r="D37" s="137"/>
      <c r="E37" s="135"/>
      <c r="F37" s="135"/>
    </row>
    <row r="38" spans="2:6">
      <c r="B38" s="137"/>
      <c r="C38" s="137"/>
      <c r="D38" s="137"/>
      <c r="E38" s="135"/>
      <c r="F38" s="135"/>
    </row>
    <row r="39" spans="2:6">
      <c r="B39" s="137"/>
      <c r="C39" s="137"/>
      <c r="D39" s="137"/>
      <c r="E39" s="135"/>
      <c r="F39" s="135"/>
    </row>
    <row r="40" spans="2:6">
      <c r="B40" s="137"/>
      <c r="C40" s="137"/>
      <c r="D40" s="137"/>
      <c r="E40" s="135"/>
      <c r="F40" s="135"/>
    </row>
    <row r="41" spans="2:6">
      <c r="B41" s="137"/>
      <c r="C41" s="137"/>
      <c r="D41" s="137"/>
      <c r="E41" s="135"/>
      <c r="F41" s="135"/>
    </row>
    <row r="42" spans="2:6">
      <c r="B42" s="137"/>
      <c r="C42" s="137"/>
      <c r="D42" s="137"/>
      <c r="E42" s="135"/>
      <c r="F42" s="135"/>
    </row>
    <row r="43" spans="2:6">
      <c r="B43" s="137"/>
      <c r="C43" s="137"/>
      <c r="D43" s="137"/>
      <c r="E43" s="135"/>
      <c r="F43" s="135"/>
    </row>
    <row r="44" spans="2:6">
      <c r="B44" s="137"/>
      <c r="C44" s="137"/>
      <c r="D44" s="137"/>
      <c r="E44" s="135"/>
      <c r="F44" s="135"/>
    </row>
    <row r="45" spans="2:6">
      <c r="B45" s="137"/>
      <c r="C45" s="137"/>
      <c r="D45" s="137"/>
      <c r="E45" s="135"/>
      <c r="F45" s="135"/>
    </row>
    <row r="46" spans="2:6">
      <c r="B46" s="137"/>
      <c r="C46" s="137"/>
      <c r="D46" s="137"/>
      <c r="E46" s="135"/>
      <c r="F46" s="135"/>
    </row>
    <row r="47" spans="2:6">
      <c r="B47" s="137"/>
      <c r="C47" s="137"/>
      <c r="D47" s="137"/>
      <c r="E47" s="135"/>
      <c r="F47" s="135"/>
    </row>
    <row r="48" spans="2:6">
      <c r="B48" s="137"/>
      <c r="C48" s="137"/>
      <c r="D48" s="137"/>
      <c r="E48" s="135"/>
      <c r="F48" s="135"/>
    </row>
    <row r="49" spans="2:6">
      <c r="B49" s="137"/>
      <c r="C49" s="137"/>
      <c r="D49" s="137"/>
      <c r="E49" s="135"/>
      <c r="F49" s="135"/>
    </row>
    <row r="50" spans="2:6">
      <c r="B50" s="137"/>
      <c r="C50" s="137"/>
      <c r="D50" s="137"/>
      <c r="E50" s="135"/>
      <c r="F50" s="135"/>
    </row>
  </sheetData>
  <mergeCells count="6">
    <mergeCell ref="A1:D1"/>
    <mergeCell ref="A2:D2"/>
    <mergeCell ref="A3:D3"/>
    <mergeCell ref="E1:F1"/>
    <mergeCell ref="E2:F2"/>
    <mergeCell ref="E3:F3"/>
  </mergeCells>
  <pageMargins left="0.7" right="0.7" top="0.75" bottom="0.75" header="0.3" footer="0.3"/>
  <pageSetup paperSize="9" scale="9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1"/>
  <sheetViews>
    <sheetView tabSelected="1" workbookViewId="0">
      <pane ySplit="8" topLeftCell="A153" activePane="bottomLeft" state="frozen"/>
      <selection pane="bottomLeft" activeCell="F168" sqref="F168"/>
    </sheetView>
  </sheetViews>
  <sheetFormatPr defaultColWidth="9.125" defaultRowHeight="14.25" zeroHeight="1"/>
  <cols>
    <col min="1" max="1" width="4.75" customWidth="1"/>
    <col min="2" max="2" width="0" hidden="1" customWidth="1"/>
    <col min="3" max="3" width="12.75" customWidth="1"/>
    <col min="4" max="4" width="43.75" customWidth="1"/>
    <col min="5" max="5" width="5.75" customWidth="1"/>
    <col min="6" max="8" width="9.75" customWidth="1"/>
    <col min="9" max="9" width="10.75" customWidth="1"/>
    <col min="10" max="15" width="9.125" hidden="1" customWidth="1"/>
    <col min="16" max="16" width="12.375" customWidth="1"/>
    <col min="17" max="18" width="9.125" hidden="1" customWidth="1"/>
    <col min="19" max="19" width="9.25" customWidth="1"/>
    <col min="20" max="21" width="9.125" hidden="1" customWidth="1"/>
    <col min="22" max="22" width="7.75" customWidth="1"/>
    <col min="23" max="23" width="9.125" customWidth="1"/>
    <col min="24" max="26" width="9.125" hidden="1" customWidth="1"/>
    <col min="27" max="27" width="9.125" customWidth="1"/>
  </cols>
  <sheetData>
    <row r="1" spans="1:26" ht="20.100000000000001" customHeight="1">
      <c r="A1" s="141"/>
      <c r="B1" s="141"/>
      <c r="C1" s="216" t="s">
        <v>21</v>
      </c>
      <c r="D1" s="217"/>
      <c r="E1" s="217"/>
      <c r="F1" s="217"/>
      <c r="G1" s="217"/>
      <c r="H1" s="218"/>
      <c r="I1" s="143" t="s">
        <v>90</v>
      </c>
      <c r="J1" s="141"/>
      <c r="K1" s="2"/>
      <c r="L1" s="2"/>
      <c r="M1" s="2"/>
      <c r="N1" s="2"/>
      <c r="O1" s="2"/>
      <c r="P1" s="142" t="s">
        <v>91</v>
      </c>
      <c r="Q1" s="1"/>
      <c r="R1" s="1"/>
      <c r="S1" s="2"/>
      <c r="V1" s="2"/>
    </row>
    <row r="2" spans="1:26" ht="20.100000000000001" customHeight="1">
      <c r="A2" s="141"/>
      <c r="B2" s="141"/>
      <c r="C2" s="216" t="s">
        <v>22</v>
      </c>
      <c r="D2" s="217"/>
      <c r="E2" s="217"/>
      <c r="F2" s="217"/>
      <c r="G2" s="217"/>
      <c r="H2" s="218"/>
      <c r="I2" s="143" t="s">
        <v>92</v>
      </c>
      <c r="J2" s="141"/>
      <c r="K2" s="2"/>
      <c r="L2" s="2"/>
      <c r="M2" s="2"/>
      <c r="N2" s="2"/>
      <c r="O2" s="2"/>
      <c r="P2" s="142" t="s">
        <v>93</v>
      </c>
      <c r="Q2" s="1"/>
      <c r="R2" s="1"/>
      <c r="S2" s="2"/>
      <c r="V2" s="2"/>
    </row>
    <row r="3" spans="1:26" ht="20.100000000000001" customHeight="1">
      <c r="A3" s="141"/>
      <c r="B3" s="141"/>
      <c r="C3" s="216" t="s">
        <v>23</v>
      </c>
      <c r="D3" s="217"/>
      <c r="E3" s="217"/>
      <c r="F3" s="217"/>
      <c r="G3" s="217"/>
      <c r="H3" s="218"/>
      <c r="I3" s="143" t="s">
        <v>94</v>
      </c>
      <c r="J3" s="141"/>
      <c r="K3" s="2"/>
      <c r="L3" s="2"/>
      <c r="M3" s="2"/>
      <c r="N3" s="2"/>
      <c r="O3" s="2"/>
      <c r="P3" s="142" t="s">
        <v>20</v>
      </c>
      <c r="Q3" s="1"/>
      <c r="R3" s="1"/>
      <c r="S3" s="2"/>
      <c r="V3" s="2"/>
    </row>
    <row r="4" spans="1:26">
      <c r="A4" s="2"/>
      <c r="B4" s="2"/>
      <c r="C4" s="142" t="s">
        <v>95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  <c r="R4" s="1"/>
      <c r="S4" s="2"/>
      <c r="V4" s="2"/>
    </row>
    <row r="5" spans="1:26">
      <c r="A5" s="2"/>
      <c r="B5" s="2"/>
      <c r="C5" s="196" t="s">
        <v>15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  <c r="R5" s="1"/>
      <c r="S5" s="2"/>
      <c r="V5" s="2"/>
    </row>
    <row r="6" spans="1:2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1"/>
      <c r="S6" s="2"/>
      <c r="V6" s="2"/>
    </row>
    <row r="7" spans="1:26">
      <c r="A7" s="5"/>
      <c r="B7" s="5"/>
      <c r="C7" s="6" t="s">
        <v>67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1"/>
      <c r="R7" s="1"/>
      <c r="S7" s="5"/>
      <c r="V7" s="5"/>
    </row>
    <row r="8" spans="1:26" ht="15">
      <c r="A8" s="146" t="s">
        <v>80</v>
      </c>
      <c r="B8" s="146" t="s">
        <v>81</v>
      </c>
      <c r="C8" s="146" t="s">
        <v>82</v>
      </c>
      <c r="D8" s="146" t="s">
        <v>83</v>
      </c>
      <c r="E8" s="146" t="s">
        <v>84</v>
      </c>
      <c r="F8" s="146" t="s">
        <v>85</v>
      </c>
      <c r="G8" s="146" t="s">
        <v>57</v>
      </c>
      <c r="H8" s="146" t="s">
        <v>58</v>
      </c>
      <c r="I8" s="146" t="s">
        <v>86</v>
      </c>
      <c r="J8" s="146"/>
      <c r="K8" s="146"/>
      <c r="L8" s="146"/>
      <c r="M8" s="146"/>
      <c r="N8" s="146"/>
      <c r="O8" s="146"/>
      <c r="P8" s="146" t="s">
        <v>87</v>
      </c>
      <c r="Q8" s="139"/>
      <c r="R8" s="139"/>
      <c r="S8" s="146" t="s">
        <v>88</v>
      </c>
      <c r="T8" s="140"/>
      <c r="U8" s="140"/>
      <c r="V8" s="146" t="s">
        <v>89</v>
      </c>
      <c r="W8" s="138"/>
      <c r="X8" s="138"/>
      <c r="Y8" s="138"/>
      <c r="Z8" s="138"/>
    </row>
    <row r="9" spans="1:26">
      <c r="A9" s="131"/>
      <c r="B9" s="131"/>
      <c r="C9" s="147"/>
      <c r="D9" s="130" t="s">
        <v>68</v>
      </c>
      <c r="E9" s="131"/>
      <c r="F9" s="148"/>
      <c r="G9" s="149"/>
      <c r="H9" s="149"/>
      <c r="I9" s="149"/>
      <c r="J9" s="131"/>
      <c r="K9" s="131"/>
      <c r="L9" s="131"/>
      <c r="M9" s="131"/>
      <c r="N9" s="131"/>
      <c r="O9" s="131"/>
      <c r="P9" s="131"/>
      <c r="Q9" s="132"/>
      <c r="R9" s="132"/>
      <c r="S9" s="131"/>
      <c r="T9" s="124"/>
      <c r="U9" s="124"/>
      <c r="V9" s="131"/>
      <c r="W9" s="124"/>
      <c r="X9" s="124"/>
      <c r="Y9" s="124"/>
      <c r="Z9" s="124"/>
    </row>
    <row r="10" spans="1:26">
      <c r="A10" s="132"/>
      <c r="B10" s="132"/>
      <c r="C10" s="153" t="s">
        <v>96</v>
      </c>
      <c r="D10" s="152" t="s">
        <v>69</v>
      </c>
      <c r="E10" s="132"/>
      <c r="F10" s="150"/>
      <c r="G10" s="151"/>
      <c r="H10" s="151"/>
      <c r="I10" s="151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24"/>
      <c r="U10" s="124"/>
      <c r="V10" s="132"/>
      <c r="W10" s="124"/>
      <c r="X10" s="124"/>
      <c r="Y10" s="124"/>
      <c r="Z10" s="124"/>
    </row>
    <row r="11" spans="1:26" ht="24.95" customHeight="1">
      <c r="A11" s="159">
        <v>1</v>
      </c>
      <c r="B11" s="154" t="s">
        <v>97</v>
      </c>
      <c r="C11" s="160" t="s">
        <v>98</v>
      </c>
      <c r="D11" s="154" t="s">
        <v>99</v>
      </c>
      <c r="E11" s="154" t="s">
        <v>100</v>
      </c>
      <c r="F11" s="155">
        <v>2390</v>
      </c>
      <c r="G11" s="156"/>
      <c r="H11" s="156"/>
      <c r="I11" s="156">
        <f t="shared" ref="I11:I42" si="0">ROUND(F11*(G11+H11),2)</f>
        <v>0</v>
      </c>
      <c r="J11" s="154">
        <f t="shared" ref="J11:J42" si="1">ROUND(F11*(N11),2)</f>
        <v>0</v>
      </c>
      <c r="K11" s="157">
        <f t="shared" ref="K11:K42" si="2">ROUND(F11*(O11),2)</f>
        <v>0</v>
      </c>
      <c r="L11" s="157"/>
      <c r="M11" s="157"/>
      <c r="N11" s="157"/>
      <c r="O11" s="157"/>
      <c r="P11" s="161">
        <v>0</v>
      </c>
      <c r="Q11" s="161"/>
      <c r="R11" s="161">
        <v>0</v>
      </c>
      <c r="S11" s="161">
        <f t="shared" ref="S11:S42" si="3">ROUND(F11*(P11),3)</f>
        <v>0</v>
      </c>
      <c r="T11" s="158"/>
      <c r="U11" s="158"/>
      <c r="V11" s="161">
        <f t="shared" ref="V11:V42" si="4">ROUND(F11*(X11),3)</f>
        <v>0</v>
      </c>
      <c r="X11">
        <v>0</v>
      </c>
      <c r="Z11">
        <v>0</v>
      </c>
    </row>
    <row r="12" spans="1:26" ht="24.95" customHeight="1">
      <c r="A12" s="159">
        <v>2</v>
      </c>
      <c r="B12" s="154" t="s">
        <v>97</v>
      </c>
      <c r="C12" s="160" t="s">
        <v>101</v>
      </c>
      <c r="D12" s="154" t="s">
        <v>102</v>
      </c>
      <c r="E12" s="154" t="s">
        <v>103</v>
      </c>
      <c r="F12" s="155">
        <v>1919</v>
      </c>
      <c r="G12" s="156"/>
      <c r="H12" s="156"/>
      <c r="I12" s="156">
        <f t="shared" si="0"/>
        <v>0</v>
      </c>
      <c r="J12" s="154">
        <f t="shared" si="1"/>
        <v>0</v>
      </c>
      <c r="K12" s="157">
        <f t="shared" si="2"/>
        <v>0</v>
      </c>
      <c r="L12" s="157"/>
      <c r="M12" s="157"/>
      <c r="N12" s="157"/>
      <c r="O12" s="157"/>
      <c r="P12" s="161">
        <v>0</v>
      </c>
      <c r="Q12" s="161"/>
      <c r="R12" s="161">
        <v>0</v>
      </c>
      <c r="S12" s="161">
        <f t="shared" si="3"/>
        <v>0</v>
      </c>
      <c r="T12" s="158"/>
      <c r="U12" s="158"/>
      <c r="V12" s="161">
        <f t="shared" si="4"/>
        <v>0</v>
      </c>
      <c r="X12">
        <v>0</v>
      </c>
      <c r="Z12">
        <v>0</v>
      </c>
    </row>
    <row r="13" spans="1:26" ht="24.95" customHeight="1">
      <c r="A13" s="159">
        <v>3</v>
      </c>
      <c r="B13" s="154" t="s">
        <v>97</v>
      </c>
      <c r="C13" s="160" t="s">
        <v>104</v>
      </c>
      <c r="D13" s="154" t="s">
        <v>105</v>
      </c>
      <c r="E13" s="154" t="s">
        <v>103</v>
      </c>
      <c r="F13" s="155">
        <v>84</v>
      </c>
      <c r="G13" s="156"/>
      <c r="H13" s="156"/>
      <c r="I13" s="156">
        <f t="shared" si="0"/>
        <v>0</v>
      </c>
      <c r="J13" s="154">
        <f t="shared" si="1"/>
        <v>0</v>
      </c>
      <c r="K13" s="157">
        <f t="shared" si="2"/>
        <v>0</v>
      </c>
      <c r="L13" s="157"/>
      <c r="M13" s="157"/>
      <c r="N13" s="157"/>
      <c r="O13" s="157"/>
      <c r="P13" s="161">
        <v>0</v>
      </c>
      <c r="Q13" s="161"/>
      <c r="R13" s="161">
        <v>0</v>
      </c>
      <c r="S13" s="161">
        <f t="shared" si="3"/>
        <v>0</v>
      </c>
      <c r="T13" s="158"/>
      <c r="U13" s="158"/>
      <c r="V13" s="161">
        <f t="shared" si="4"/>
        <v>0</v>
      </c>
      <c r="X13">
        <v>0</v>
      </c>
      <c r="Z13">
        <v>0</v>
      </c>
    </row>
    <row r="14" spans="1:26" ht="24.95" customHeight="1">
      <c r="A14" s="159">
        <v>4</v>
      </c>
      <c r="B14" s="154" t="s">
        <v>97</v>
      </c>
      <c r="C14" s="160" t="s">
        <v>106</v>
      </c>
      <c r="D14" s="154" t="s">
        <v>107</v>
      </c>
      <c r="E14" s="154" t="s">
        <v>103</v>
      </c>
      <c r="F14" s="155">
        <v>27</v>
      </c>
      <c r="G14" s="156"/>
      <c r="H14" s="156"/>
      <c r="I14" s="156">
        <f t="shared" si="0"/>
        <v>0</v>
      </c>
      <c r="J14" s="154">
        <f t="shared" si="1"/>
        <v>0</v>
      </c>
      <c r="K14" s="157">
        <f t="shared" si="2"/>
        <v>0</v>
      </c>
      <c r="L14" s="157"/>
      <c r="M14" s="157"/>
      <c r="N14" s="157"/>
      <c r="O14" s="157"/>
      <c r="P14" s="161">
        <v>0</v>
      </c>
      <c r="Q14" s="161"/>
      <c r="R14" s="161">
        <v>0</v>
      </c>
      <c r="S14" s="161">
        <f t="shared" si="3"/>
        <v>0</v>
      </c>
      <c r="T14" s="158"/>
      <c r="U14" s="158"/>
      <c r="V14" s="161">
        <f t="shared" si="4"/>
        <v>0</v>
      </c>
      <c r="X14">
        <v>0</v>
      </c>
      <c r="Z14">
        <v>0</v>
      </c>
    </row>
    <row r="15" spans="1:26" ht="24.95" customHeight="1">
      <c r="A15" s="159">
        <v>5</v>
      </c>
      <c r="B15" s="154" t="s">
        <v>97</v>
      </c>
      <c r="C15" s="160" t="s">
        <v>108</v>
      </c>
      <c r="D15" s="154" t="s">
        <v>109</v>
      </c>
      <c r="E15" s="154" t="s">
        <v>103</v>
      </c>
      <c r="F15" s="155">
        <v>11</v>
      </c>
      <c r="G15" s="156"/>
      <c r="H15" s="156"/>
      <c r="I15" s="156">
        <f t="shared" si="0"/>
        <v>0</v>
      </c>
      <c r="J15" s="154">
        <f t="shared" si="1"/>
        <v>0</v>
      </c>
      <c r="K15" s="157">
        <f t="shared" si="2"/>
        <v>0</v>
      </c>
      <c r="L15" s="157"/>
      <c r="M15" s="157"/>
      <c r="N15" s="157"/>
      <c r="O15" s="157"/>
      <c r="P15" s="161">
        <v>0</v>
      </c>
      <c r="Q15" s="161"/>
      <c r="R15" s="161">
        <v>0</v>
      </c>
      <c r="S15" s="161">
        <f t="shared" si="3"/>
        <v>0</v>
      </c>
      <c r="T15" s="158"/>
      <c r="U15" s="158"/>
      <c r="V15" s="161">
        <f t="shared" si="4"/>
        <v>0</v>
      </c>
      <c r="X15">
        <v>0</v>
      </c>
      <c r="Z15">
        <v>0</v>
      </c>
    </row>
    <row r="16" spans="1:26" ht="24.95" customHeight="1">
      <c r="A16" s="159">
        <v>6</v>
      </c>
      <c r="B16" s="154" t="s">
        <v>97</v>
      </c>
      <c r="C16" s="160" t="s">
        <v>110</v>
      </c>
      <c r="D16" s="154" t="s">
        <v>111</v>
      </c>
      <c r="E16" s="154" t="s">
        <v>103</v>
      </c>
      <c r="F16" s="155">
        <v>3</v>
      </c>
      <c r="G16" s="156"/>
      <c r="H16" s="156"/>
      <c r="I16" s="156">
        <f t="shared" si="0"/>
        <v>0</v>
      </c>
      <c r="J16" s="154">
        <f t="shared" si="1"/>
        <v>0</v>
      </c>
      <c r="K16" s="157">
        <f t="shared" si="2"/>
        <v>0</v>
      </c>
      <c r="L16" s="157"/>
      <c r="M16" s="157"/>
      <c r="N16" s="157"/>
      <c r="O16" s="157"/>
      <c r="P16" s="161">
        <v>0</v>
      </c>
      <c r="Q16" s="161"/>
      <c r="R16" s="161">
        <v>0</v>
      </c>
      <c r="S16" s="161">
        <f t="shared" si="3"/>
        <v>0</v>
      </c>
      <c r="T16" s="158"/>
      <c r="U16" s="158"/>
      <c r="V16" s="161">
        <f t="shared" si="4"/>
        <v>0</v>
      </c>
      <c r="X16">
        <v>0</v>
      </c>
      <c r="Z16">
        <v>0</v>
      </c>
    </row>
    <row r="17" spans="1:26" ht="24.95" customHeight="1">
      <c r="A17" s="159">
        <v>7</v>
      </c>
      <c r="B17" s="154" t="s">
        <v>97</v>
      </c>
      <c r="C17" s="160" t="s">
        <v>112</v>
      </c>
      <c r="D17" s="154" t="s">
        <v>113</v>
      </c>
      <c r="E17" s="154" t="s">
        <v>114</v>
      </c>
      <c r="F17" s="155">
        <v>1919</v>
      </c>
      <c r="G17" s="156"/>
      <c r="H17" s="156"/>
      <c r="I17" s="156">
        <f t="shared" si="0"/>
        <v>0</v>
      </c>
      <c r="J17" s="154">
        <f t="shared" si="1"/>
        <v>0</v>
      </c>
      <c r="K17" s="157">
        <f t="shared" si="2"/>
        <v>0</v>
      </c>
      <c r="L17" s="157"/>
      <c r="M17" s="157"/>
      <c r="N17" s="157"/>
      <c r="O17" s="157"/>
      <c r="P17" s="161">
        <v>1.0000000000000001E-5</v>
      </c>
      <c r="Q17" s="161"/>
      <c r="R17" s="161">
        <v>1.0000000000000001E-5</v>
      </c>
      <c r="S17" s="161">
        <f t="shared" si="3"/>
        <v>1.9E-2</v>
      </c>
      <c r="T17" s="158"/>
      <c r="U17" s="158"/>
      <c r="V17" s="161">
        <f t="shared" si="4"/>
        <v>0</v>
      </c>
      <c r="X17">
        <v>0</v>
      </c>
      <c r="Z17">
        <v>0</v>
      </c>
    </row>
    <row r="18" spans="1:26" ht="24.95" customHeight="1">
      <c r="A18" s="159">
        <v>8</v>
      </c>
      <c r="B18" s="154" t="s">
        <v>97</v>
      </c>
      <c r="C18" s="160" t="s">
        <v>115</v>
      </c>
      <c r="D18" s="154" t="s">
        <v>116</v>
      </c>
      <c r="E18" s="154" t="s">
        <v>114</v>
      </c>
      <c r="F18" s="155">
        <v>84</v>
      </c>
      <c r="G18" s="156"/>
      <c r="H18" s="156"/>
      <c r="I18" s="156">
        <f t="shared" si="0"/>
        <v>0</v>
      </c>
      <c r="J18" s="154">
        <f t="shared" si="1"/>
        <v>0</v>
      </c>
      <c r="K18" s="157">
        <f t="shared" si="2"/>
        <v>0</v>
      </c>
      <c r="L18" s="157"/>
      <c r="M18" s="157"/>
      <c r="N18" s="157"/>
      <c r="O18" s="157"/>
      <c r="P18" s="161">
        <v>1.0000000000000001E-5</v>
      </c>
      <c r="Q18" s="161"/>
      <c r="R18" s="161">
        <v>1.0000000000000001E-5</v>
      </c>
      <c r="S18" s="161">
        <f t="shared" si="3"/>
        <v>1E-3</v>
      </c>
      <c r="T18" s="158"/>
      <c r="U18" s="158"/>
      <c r="V18" s="161">
        <f t="shared" si="4"/>
        <v>0</v>
      </c>
      <c r="X18">
        <v>0</v>
      </c>
      <c r="Z18">
        <v>0</v>
      </c>
    </row>
    <row r="19" spans="1:26" ht="24.95" customHeight="1">
      <c r="A19" s="159">
        <v>9</v>
      </c>
      <c r="B19" s="154" t="s">
        <v>97</v>
      </c>
      <c r="C19" s="160" t="s">
        <v>117</v>
      </c>
      <c r="D19" s="154" t="s">
        <v>118</v>
      </c>
      <c r="E19" s="154" t="s">
        <v>114</v>
      </c>
      <c r="F19" s="155">
        <v>27</v>
      </c>
      <c r="G19" s="156"/>
      <c r="H19" s="156"/>
      <c r="I19" s="156">
        <f t="shared" si="0"/>
        <v>0</v>
      </c>
      <c r="J19" s="154">
        <f t="shared" si="1"/>
        <v>0</v>
      </c>
      <c r="K19" s="157">
        <f t="shared" si="2"/>
        <v>0</v>
      </c>
      <c r="L19" s="157"/>
      <c r="M19" s="157"/>
      <c r="N19" s="157"/>
      <c r="O19" s="157"/>
      <c r="P19" s="161">
        <v>3.0000000000000001E-5</v>
      </c>
      <c r="Q19" s="161"/>
      <c r="R19" s="161">
        <v>3.0000000000000001E-5</v>
      </c>
      <c r="S19" s="161">
        <f t="shared" si="3"/>
        <v>1E-3</v>
      </c>
      <c r="T19" s="158"/>
      <c r="U19" s="158"/>
      <c r="V19" s="161">
        <f t="shared" si="4"/>
        <v>0</v>
      </c>
      <c r="X19">
        <v>0</v>
      </c>
      <c r="Z19">
        <v>0</v>
      </c>
    </row>
    <row r="20" spans="1:26" ht="24.95" customHeight="1">
      <c r="A20" s="159">
        <v>10</v>
      </c>
      <c r="B20" s="154" t="s">
        <v>97</v>
      </c>
      <c r="C20" s="160" t="s">
        <v>119</v>
      </c>
      <c r="D20" s="154" t="s">
        <v>120</v>
      </c>
      <c r="E20" s="154" t="s">
        <v>114</v>
      </c>
      <c r="F20" s="155">
        <v>11</v>
      </c>
      <c r="G20" s="156"/>
      <c r="H20" s="156"/>
      <c r="I20" s="156">
        <f t="shared" si="0"/>
        <v>0</v>
      </c>
      <c r="J20" s="154">
        <f t="shared" si="1"/>
        <v>0</v>
      </c>
      <c r="K20" s="157">
        <f t="shared" si="2"/>
        <v>0</v>
      </c>
      <c r="L20" s="157"/>
      <c r="M20" s="157"/>
      <c r="N20" s="157"/>
      <c r="O20" s="157"/>
      <c r="P20" s="161">
        <v>3.0000000000000001E-5</v>
      </c>
      <c r="Q20" s="161"/>
      <c r="R20" s="161">
        <v>3.0000000000000001E-5</v>
      </c>
      <c r="S20" s="161">
        <f t="shared" si="3"/>
        <v>0</v>
      </c>
      <c r="T20" s="158"/>
      <c r="U20" s="158"/>
      <c r="V20" s="161">
        <f t="shared" si="4"/>
        <v>0</v>
      </c>
      <c r="X20">
        <v>0</v>
      </c>
      <c r="Z20">
        <v>0</v>
      </c>
    </row>
    <row r="21" spans="1:26" ht="24.95" customHeight="1">
      <c r="A21" s="159">
        <v>11</v>
      </c>
      <c r="B21" s="154" t="s">
        <v>97</v>
      </c>
      <c r="C21" s="160" t="s">
        <v>121</v>
      </c>
      <c r="D21" s="154" t="s">
        <v>122</v>
      </c>
      <c r="E21" s="154" t="s">
        <v>114</v>
      </c>
      <c r="F21" s="155">
        <v>3</v>
      </c>
      <c r="G21" s="156"/>
      <c r="H21" s="156"/>
      <c r="I21" s="156">
        <f t="shared" si="0"/>
        <v>0</v>
      </c>
      <c r="J21" s="154">
        <f t="shared" si="1"/>
        <v>0</v>
      </c>
      <c r="K21" s="157">
        <f t="shared" si="2"/>
        <v>0</v>
      </c>
      <c r="L21" s="157"/>
      <c r="M21" s="157"/>
      <c r="N21" s="157"/>
      <c r="O21" s="157"/>
      <c r="P21" s="161">
        <v>3.0000000000000001E-5</v>
      </c>
      <c r="Q21" s="161"/>
      <c r="R21" s="161">
        <v>3.0000000000000001E-5</v>
      </c>
      <c r="S21" s="161">
        <f t="shared" si="3"/>
        <v>0</v>
      </c>
      <c r="T21" s="158"/>
      <c r="U21" s="158"/>
      <c r="V21" s="161">
        <f t="shared" si="4"/>
        <v>0</v>
      </c>
      <c r="X21">
        <v>0</v>
      </c>
      <c r="Z21">
        <v>0</v>
      </c>
    </row>
    <row r="22" spans="1:26" ht="24.95" customHeight="1">
      <c r="A22" s="159">
        <v>12</v>
      </c>
      <c r="B22" s="154" t="s">
        <v>97</v>
      </c>
      <c r="C22" s="160" t="s">
        <v>123</v>
      </c>
      <c r="D22" s="154" t="s">
        <v>124</v>
      </c>
      <c r="E22" s="154" t="s">
        <v>125</v>
      </c>
      <c r="F22" s="155">
        <v>210</v>
      </c>
      <c r="G22" s="156"/>
      <c r="H22" s="156"/>
      <c r="I22" s="156">
        <f t="shared" si="0"/>
        <v>0</v>
      </c>
      <c r="J22" s="154">
        <f t="shared" si="1"/>
        <v>0</v>
      </c>
      <c r="K22" s="157">
        <f t="shared" si="2"/>
        <v>0</v>
      </c>
      <c r="L22" s="157"/>
      <c r="M22" s="157"/>
      <c r="N22" s="157"/>
      <c r="O22" s="157"/>
      <c r="P22" s="161">
        <v>1.7219999999999999E-2</v>
      </c>
      <c r="Q22" s="161"/>
      <c r="R22" s="161">
        <v>1.7219999999999999E-2</v>
      </c>
      <c r="S22" s="161">
        <f t="shared" si="3"/>
        <v>3.6160000000000001</v>
      </c>
      <c r="T22" s="158"/>
      <c r="U22" s="158"/>
      <c r="V22" s="161">
        <f t="shared" si="4"/>
        <v>0</v>
      </c>
      <c r="X22">
        <v>0</v>
      </c>
      <c r="Z22">
        <v>0</v>
      </c>
    </row>
    <row r="23" spans="1:26" ht="24.95" customHeight="1">
      <c r="A23" s="159">
        <v>13</v>
      </c>
      <c r="B23" s="154" t="s">
        <v>97</v>
      </c>
      <c r="C23" s="160" t="s">
        <v>126</v>
      </c>
      <c r="D23" s="154" t="s">
        <v>127</v>
      </c>
      <c r="E23" s="154" t="s">
        <v>128</v>
      </c>
      <c r="F23" s="155">
        <v>903.32</v>
      </c>
      <c r="G23" s="156"/>
      <c r="H23" s="156"/>
      <c r="I23" s="156">
        <f t="shared" si="0"/>
        <v>0</v>
      </c>
      <c r="J23" s="154">
        <f t="shared" si="1"/>
        <v>0</v>
      </c>
      <c r="K23" s="157">
        <f t="shared" si="2"/>
        <v>0</v>
      </c>
      <c r="L23" s="157"/>
      <c r="M23" s="157"/>
      <c r="N23" s="157"/>
      <c r="O23" s="157"/>
      <c r="P23" s="161">
        <v>0</v>
      </c>
      <c r="Q23" s="161"/>
      <c r="R23" s="161">
        <v>0</v>
      </c>
      <c r="S23" s="161">
        <f t="shared" si="3"/>
        <v>0</v>
      </c>
      <c r="T23" s="158"/>
      <c r="U23" s="158"/>
      <c r="V23" s="161">
        <f t="shared" si="4"/>
        <v>0</v>
      </c>
      <c r="X23">
        <v>0</v>
      </c>
      <c r="Z23">
        <v>0</v>
      </c>
    </row>
    <row r="24" spans="1:26" ht="24.95" customHeight="1">
      <c r="A24" s="159">
        <v>14</v>
      </c>
      <c r="B24" s="154" t="s">
        <v>97</v>
      </c>
      <c r="C24" s="160" t="s">
        <v>129</v>
      </c>
      <c r="D24" s="154" t="s">
        <v>130</v>
      </c>
      <c r="E24" s="154" t="s">
        <v>131</v>
      </c>
      <c r="F24" s="155">
        <v>451.66</v>
      </c>
      <c r="G24" s="156"/>
      <c r="H24" s="156"/>
      <c r="I24" s="156">
        <f t="shared" si="0"/>
        <v>0</v>
      </c>
      <c r="J24" s="154">
        <f t="shared" si="1"/>
        <v>0</v>
      </c>
      <c r="K24" s="157">
        <f t="shared" si="2"/>
        <v>0</v>
      </c>
      <c r="L24" s="157"/>
      <c r="M24" s="157"/>
      <c r="N24" s="157"/>
      <c r="O24" s="157"/>
      <c r="P24" s="161">
        <v>0</v>
      </c>
      <c r="Q24" s="161"/>
      <c r="R24" s="161">
        <v>0</v>
      </c>
      <c r="S24" s="161">
        <f t="shared" si="3"/>
        <v>0</v>
      </c>
      <c r="T24" s="158"/>
      <c r="U24" s="158"/>
      <c r="V24" s="161">
        <f t="shared" si="4"/>
        <v>0</v>
      </c>
      <c r="X24">
        <v>0</v>
      </c>
      <c r="Z24">
        <v>0</v>
      </c>
    </row>
    <row r="25" spans="1:26" ht="24.95" customHeight="1">
      <c r="A25" s="159">
        <v>15</v>
      </c>
      <c r="B25" s="154" t="s">
        <v>97</v>
      </c>
      <c r="C25" s="160" t="s">
        <v>132</v>
      </c>
      <c r="D25" s="154" t="s">
        <v>133</v>
      </c>
      <c r="E25" s="154" t="s">
        <v>128</v>
      </c>
      <c r="F25" s="155">
        <v>564.5394</v>
      </c>
      <c r="G25" s="156"/>
      <c r="H25" s="156"/>
      <c r="I25" s="156">
        <f t="shared" si="0"/>
        <v>0</v>
      </c>
      <c r="J25" s="154">
        <f t="shared" si="1"/>
        <v>0</v>
      </c>
      <c r="K25" s="157">
        <f t="shared" si="2"/>
        <v>0</v>
      </c>
      <c r="L25" s="157"/>
      <c r="M25" s="157"/>
      <c r="N25" s="157"/>
      <c r="O25" s="157"/>
      <c r="P25" s="161">
        <v>0</v>
      </c>
      <c r="Q25" s="161"/>
      <c r="R25" s="161">
        <v>0</v>
      </c>
      <c r="S25" s="161">
        <f t="shared" si="3"/>
        <v>0</v>
      </c>
      <c r="T25" s="158"/>
      <c r="U25" s="158"/>
      <c r="V25" s="161">
        <f t="shared" si="4"/>
        <v>0</v>
      </c>
      <c r="X25">
        <v>0</v>
      </c>
      <c r="Z25">
        <v>0</v>
      </c>
    </row>
    <row r="26" spans="1:26" ht="24.95" customHeight="1">
      <c r="A26" s="159">
        <v>16</v>
      </c>
      <c r="B26" s="154" t="s">
        <v>97</v>
      </c>
      <c r="C26" s="160" t="s">
        <v>134</v>
      </c>
      <c r="D26" s="154" t="s">
        <v>135</v>
      </c>
      <c r="E26" s="154" t="s">
        <v>131</v>
      </c>
      <c r="F26" s="155">
        <v>282.26949999999999</v>
      </c>
      <c r="G26" s="156"/>
      <c r="H26" s="156"/>
      <c r="I26" s="156">
        <f t="shared" si="0"/>
        <v>0</v>
      </c>
      <c r="J26" s="154">
        <f t="shared" si="1"/>
        <v>0</v>
      </c>
      <c r="K26" s="157">
        <f t="shared" si="2"/>
        <v>0</v>
      </c>
      <c r="L26" s="157"/>
      <c r="M26" s="157"/>
      <c r="N26" s="157"/>
      <c r="O26" s="157"/>
      <c r="P26" s="161">
        <v>0</v>
      </c>
      <c r="Q26" s="161"/>
      <c r="R26" s="161">
        <v>0</v>
      </c>
      <c r="S26" s="161">
        <f t="shared" si="3"/>
        <v>0</v>
      </c>
      <c r="T26" s="158"/>
      <c r="U26" s="158"/>
      <c r="V26" s="161">
        <f t="shared" si="4"/>
        <v>0</v>
      </c>
      <c r="X26">
        <v>0</v>
      </c>
      <c r="Z26">
        <v>0</v>
      </c>
    </row>
    <row r="27" spans="1:26" ht="24.95" customHeight="1">
      <c r="A27" s="159">
        <v>17</v>
      </c>
      <c r="B27" s="154" t="s">
        <v>97</v>
      </c>
      <c r="C27" s="160" t="s">
        <v>136</v>
      </c>
      <c r="D27" s="154" t="s">
        <v>137</v>
      </c>
      <c r="E27" s="154" t="s">
        <v>128</v>
      </c>
      <c r="F27" s="155">
        <v>1387.3105</v>
      </c>
      <c r="G27" s="156"/>
      <c r="H27" s="156"/>
      <c r="I27" s="156">
        <f t="shared" si="0"/>
        <v>0</v>
      </c>
      <c r="J27" s="154">
        <f t="shared" si="1"/>
        <v>0</v>
      </c>
      <c r="K27" s="157">
        <f t="shared" si="2"/>
        <v>0</v>
      </c>
      <c r="L27" s="157"/>
      <c r="M27" s="157"/>
      <c r="N27" s="157"/>
      <c r="O27" s="157"/>
      <c r="P27" s="161">
        <v>0</v>
      </c>
      <c r="Q27" s="161"/>
      <c r="R27" s="161">
        <v>0</v>
      </c>
      <c r="S27" s="161">
        <f t="shared" si="3"/>
        <v>0</v>
      </c>
      <c r="T27" s="158"/>
      <c r="U27" s="158"/>
      <c r="V27" s="161">
        <f t="shared" si="4"/>
        <v>0</v>
      </c>
      <c r="X27">
        <v>0</v>
      </c>
      <c r="Z27">
        <v>0</v>
      </c>
    </row>
    <row r="28" spans="1:26" ht="24.95" customHeight="1">
      <c r="A28" s="159">
        <v>18</v>
      </c>
      <c r="B28" s="154" t="s">
        <v>97</v>
      </c>
      <c r="C28" s="160" t="s">
        <v>138</v>
      </c>
      <c r="D28" s="154" t="s">
        <v>139</v>
      </c>
      <c r="E28" s="154" t="s">
        <v>131</v>
      </c>
      <c r="F28" s="155">
        <v>693.65549999999996</v>
      </c>
      <c r="G28" s="156"/>
      <c r="H28" s="156"/>
      <c r="I28" s="156">
        <f t="shared" si="0"/>
        <v>0</v>
      </c>
      <c r="J28" s="154">
        <f t="shared" si="1"/>
        <v>0</v>
      </c>
      <c r="K28" s="157">
        <f t="shared" si="2"/>
        <v>0</v>
      </c>
      <c r="L28" s="157"/>
      <c r="M28" s="157"/>
      <c r="N28" s="157"/>
      <c r="O28" s="157"/>
      <c r="P28" s="161">
        <v>0</v>
      </c>
      <c r="Q28" s="161"/>
      <c r="R28" s="161">
        <v>0</v>
      </c>
      <c r="S28" s="161">
        <f t="shared" si="3"/>
        <v>0</v>
      </c>
      <c r="T28" s="158"/>
      <c r="U28" s="158"/>
      <c r="V28" s="161">
        <f t="shared" si="4"/>
        <v>0</v>
      </c>
      <c r="X28">
        <v>0</v>
      </c>
      <c r="Z28">
        <v>0</v>
      </c>
    </row>
    <row r="29" spans="1:26" ht="24.95" customHeight="1">
      <c r="A29" s="159">
        <v>19</v>
      </c>
      <c r="B29" s="154" t="s">
        <v>97</v>
      </c>
      <c r="C29" s="160" t="s">
        <v>140</v>
      </c>
      <c r="D29" s="154" t="s">
        <v>141</v>
      </c>
      <c r="E29" s="154" t="s">
        <v>128</v>
      </c>
      <c r="F29" s="155">
        <v>99.624600000000001</v>
      </c>
      <c r="G29" s="156"/>
      <c r="H29" s="156"/>
      <c r="I29" s="156">
        <f t="shared" si="0"/>
        <v>0</v>
      </c>
      <c r="J29" s="154">
        <f t="shared" si="1"/>
        <v>0</v>
      </c>
      <c r="K29" s="157">
        <f t="shared" si="2"/>
        <v>0</v>
      </c>
      <c r="L29" s="157"/>
      <c r="M29" s="157"/>
      <c r="N29" s="157"/>
      <c r="O29" s="157"/>
      <c r="P29" s="161">
        <v>0</v>
      </c>
      <c r="Q29" s="161"/>
      <c r="R29" s="161">
        <v>0</v>
      </c>
      <c r="S29" s="161">
        <f t="shared" si="3"/>
        <v>0</v>
      </c>
      <c r="T29" s="158"/>
      <c r="U29" s="158"/>
      <c r="V29" s="161">
        <f t="shared" si="4"/>
        <v>0</v>
      </c>
      <c r="X29">
        <v>0</v>
      </c>
      <c r="Z29">
        <v>0</v>
      </c>
    </row>
    <row r="30" spans="1:26" ht="24.95" customHeight="1">
      <c r="A30" s="159">
        <v>20</v>
      </c>
      <c r="B30" s="154" t="s">
        <v>97</v>
      </c>
      <c r="C30" s="160" t="s">
        <v>142</v>
      </c>
      <c r="D30" s="154" t="s">
        <v>143</v>
      </c>
      <c r="E30" s="154" t="s">
        <v>128</v>
      </c>
      <c r="F30" s="155">
        <v>244.81950000000001</v>
      </c>
      <c r="G30" s="156"/>
      <c r="H30" s="156"/>
      <c r="I30" s="156">
        <f t="shared" si="0"/>
        <v>0</v>
      </c>
      <c r="J30" s="154">
        <f t="shared" si="1"/>
        <v>0</v>
      </c>
      <c r="K30" s="157">
        <f t="shared" si="2"/>
        <v>0</v>
      </c>
      <c r="L30" s="157"/>
      <c r="M30" s="157"/>
      <c r="N30" s="157"/>
      <c r="O30" s="157"/>
      <c r="P30" s="161">
        <v>1.043E-2</v>
      </c>
      <c r="Q30" s="161"/>
      <c r="R30" s="161">
        <v>1.043E-2</v>
      </c>
      <c r="S30" s="161">
        <f t="shared" si="3"/>
        <v>2.5529999999999999</v>
      </c>
      <c r="T30" s="158"/>
      <c r="U30" s="158"/>
      <c r="V30" s="161">
        <f t="shared" si="4"/>
        <v>0</v>
      </c>
      <c r="X30">
        <v>0</v>
      </c>
      <c r="Z30">
        <v>0</v>
      </c>
    </row>
    <row r="31" spans="1:26" ht="24.95" customHeight="1">
      <c r="A31" s="159">
        <v>21</v>
      </c>
      <c r="B31" s="154" t="s">
        <v>97</v>
      </c>
      <c r="C31" s="160" t="s">
        <v>144</v>
      </c>
      <c r="D31" s="154" t="s">
        <v>145</v>
      </c>
      <c r="E31" s="154" t="s">
        <v>131</v>
      </c>
      <c r="F31" s="155">
        <v>903.32</v>
      </c>
      <c r="G31" s="156"/>
      <c r="H31" s="156"/>
      <c r="I31" s="156">
        <f t="shared" si="0"/>
        <v>0</v>
      </c>
      <c r="J31" s="154">
        <f t="shared" si="1"/>
        <v>0</v>
      </c>
      <c r="K31" s="157">
        <f t="shared" si="2"/>
        <v>0</v>
      </c>
      <c r="L31" s="157"/>
      <c r="M31" s="157"/>
      <c r="N31" s="157"/>
      <c r="O31" s="157"/>
      <c r="P31" s="161">
        <v>0</v>
      </c>
      <c r="Q31" s="161"/>
      <c r="R31" s="161">
        <v>0</v>
      </c>
      <c r="S31" s="161">
        <f t="shared" si="3"/>
        <v>0</v>
      </c>
      <c r="T31" s="158"/>
      <c r="U31" s="158"/>
      <c r="V31" s="161">
        <f t="shared" si="4"/>
        <v>0</v>
      </c>
      <c r="X31">
        <v>0</v>
      </c>
      <c r="Z31">
        <v>0</v>
      </c>
    </row>
    <row r="32" spans="1:26" ht="24.95" customHeight="1">
      <c r="A32" s="159">
        <v>22</v>
      </c>
      <c r="B32" s="154" t="s">
        <v>97</v>
      </c>
      <c r="C32" s="160" t="s">
        <v>146</v>
      </c>
      <c r="D32" s="154" t="s">
        <v>147</v>
      </c>
      <c r="E32" s="154" t="s">
        <v>103</v>
      </c>
      <c r="F32" s="155">
        <v>1919</v>
      </c>
      <c r="G32" s="156"/>
      <c r="H32" s="156"/>
      <c r="I32" s="156">
        <f t="shared" si="0"/>
        <v>0</v>
      </c>
      <c r="J32" s="154">
        <f t="shared" si="1"/>
        <v>0</v>
      </c>
      <c r="K32" s="157">
        <f t="shared" si="2"/>
        <v>0</v>
      </c>
      <c r="L32" s="157"/>
      <c r="M32" s="157"/>
      <c r="N32" s="157"/>
      <c r="O32" s="157"/>
      <c r="P32" s="161">
        <v>0</v>
      </c>
      <c r="Q32" s="161"/>
      <c r="R32" s="161">
        <v>0</v>
      </c>
      <c r="S32" s="161">
        <f t="shared" si="3"/>
        <v>0</v>
      </c>
      <c r="T32" s="158"/>
      <c r="U32" s="158"/>
      <c r="V32" s="161">
        <f t="shared" si="4"/>
        <v>0</v>
      </c>
      <c r="X32">
        <v>0</v>
      </c>
      <c r="Z32">
        <v>0</v>
      </c>
    </row>
    <row r="33" spans="1:26" ht="24.95" customHeight="1">
      <c r="A33" s="159">
        <v>23</v>
      </c>
      <c r="B33" s="154" t="s">
        <v>97</v>
      </c>
      <c r="C33" s="160" t="s">
        <v>148</v>
      </c>
      <c r="D33" s="154" t="s">
        <v>149</v>
      </c>
      <c r="E33" s="154" t="s">
        <v>103</v>
      </c>
      <c r="F33" s="155">
        <v>84</v>
      </c>
      <c r="G33" s="156"/>
      <c r="H33" s="156"/>
      <c r="I33" s="156">
        <f t="shared" si="0"/>
        <v>0</v>
      </c>
      <c r="J33" s="154">
        <f t="shared" si="1"/>
        <v>0</v>
      </c>
      <c r="K33" s="157">
        <f t="shared" si="2"/>
        <v>0</v>
      </c>
      <c r="L33" s="157"/>
      <c r="M33" s="157"/>
      <c r="N33" s="157"/>
      <c r="O33" s="157"/>
      <c r="P33" s="161">
        <v>0</v>
      </c>
      <c r="Q33" s="161"/>
      <c r="R33" s="161">
        <v>0</v>
      </c>
      <c r="S33" s="161">
        <f t="shared" si="3"/>
        <v>0</v>
      </c>
      <c r="T33" s="158"/>
      <c r="U33" s="158"/>
      <c r="V33" s="161">
        <f t="shared" si="4"/>
        <v>0</v>
      </c>
      <c r="X33">
        <v>0</v>
      </c>
      <c r="Z33">
        <v>0</v>
      </c>
    </row>
    <row r="34" spans="1:26" ht="24.95" customHeight="1">
      <c r="A34" s="159">
        <v>24</v>
      </c>
      <c r="B34" s="154" t="s">
        <v>97</v>
      </c>
      <c r="C34" s="160" t="s">
        <v>150</v>
      </c>
      <c r="D34" s="154" t="s">
        <v>151</v>
      </c>
      <c r="E34" s="154" t="s">
        <v>103</v>
      </c>
      <c r="F34" s="155">
        <v>27</v>
      </c>
      <c r="G34" s="156"/>
      <c r="H34" s="156"/>
      <c r="I34" s="156">
        <f t="shared" si="0"/>
        <v>0</v>
      </c>
      <c r="J34" s="154">
        <f t="shared" si="1"/>
        <v>0</v>
      </c>
      <c r="K34" s="157">
        <f t="shared" si="2"/>
        <v>0</v>
      </c>
      <c r="L34" s="157"/>
      <c r="M34" s="157"/>
      <c r="N34" s="157"/>
      <c r="O34" s="157"/>
      <c r="P34" s="161">
        <v>0</v>
      </c>
      <c r="Q34" s="161"/>
      <c r="R34" s="161">
        <v>0</v>
      </c>
      <c r="S34" s="161">
        <f t="shared" si="3"/>
        <v>0</v>
      </c>
      <c r="T34" s="158"/>
      <c r="U34" s="158"/>
      <c r="V34" s="161">
        <f t="shared" si="4"/>
        <v>0</v>
      </c>
      <c r="X34">
        <v>0</v>
      </c>
      <c r="Z34">
        <v>0</v>
      </c>
    </row>
    <row r="35" spans="1:26" ht="24.95" customHeight="1">
      <c r="A35" s="159">
        <v>25</v>
      </c>
      <c r="B35" s="154" t="s">
        <v>97</v>
      </c>
      <c r="C35" s="160" t="s">
        <v>152</v>
      </c>
      <c r="D35" s="154" t="s">
        <v>153</v>
      </c>
      <c r="E35" s="154" t="s">
        <v>103</v>
      </c>
      <c r="F35" s="155">
        <v>11</v>
      </c>
      <c r="G35" s="156"/>
      <c r="H35" s="156"/>
      <c r="I35" s="156">
        <f t="shared" si="0"/>
        <v>0</v>
      </c>
      <c r="J35" s="154">
        <f t="shared" si="1"/>
        <v>0</v>
      </c>
      <c r="K35" s="157">
        <f t="shared" si="2"/>
        <v>0</v>
      </c>
      <c r="L35" s="157"/>
      <c r="M35" s="157"/>
      <c r="N35" s="157"/>
      <c r="O35" s="157"/>
      <c r="P35" s="161">
        <v>0</v>
      </c>
      <c r="Q35" s="161"/>
      <c r="R35" s="161">
        <v>0</v>
      </c>
      <c r="S35" s="161">
        <f t="shared" si="3"/>
        <v>0</v>
      </c>
      <c r="T35" s="158"/>
      <c r="U35" s="158"/>
      <c r="V35" s="161">
        <f t="shared" si="4"/>
        <v>0</v>
      </c>
      <c r="X35">
        <v>0</v>
      </c>
      <c r="Z35">
        <v>0</v>
      </c>
    </row>
    <row r="36" spans="1:26" ht="24.95" customHeight="1">
      <c r="A36" s="159">
        <v>26</v>
      </c>
      <c r="B36" s="154" t="s">
        <v>97</v>
      </c>
      <c r="C36" s="160" t="s">
        <v>154</v>
      </c>
      <c r="D36" s="154" t="s">
        <v>155</v>
      </c>
      <c r="E36" s="154" t="s">
        <v>103</v>
      </c>
      <c r="F36" s="155">
        <v>3</v>
      </c>
      <c r="G36" s="156"/>
      <c r="H36" s="156"/>
      <c r="I36" s="156">
        <f t="shared" si="0"/>
        <v>0</v>
      </c>
      <c r="J36" s="154">
        <f t="shared" si="1"/>
        <v>0</v>
      </c>
      <c r="K36" s="157">
        <f t="shared" si="2"/>
        <v>0</v>
      </c>
      <c r="L36" s="157"/>
      <c r="M36" s="157"/>
      <c r="N36" s="157"/>
      <c r="O36" s="157"/>
      <c r="P36" s="161">
        <v>0</v>
      </c>
      <c r="Q36" s="161"/>
      <c r="R36" s="161">
        <v>0</v>
      </c>
      <c r="S36" s="161">
        <f t="shared" si="3"/>
        <v>0</v>
      </c>
      <c r="T36" s="158"/>
      <c r="U36" s="158"/>
      <c r="V36" s="161">
        <f t="shared" si="4"/>
        <v>0</v>
      </c>
      <c r="X36">
        <v>0</v>
      </c>
      <c r="Z36">
        <v>0</v>
      </c>
    </row>
    <row r="37" spans="1:26" ht="24.95" customHeight="1">
      <c r="A37" s="159">
        <v>27</v>
      </c>
      <c r="B37" s="154" t="s">
        <v>97</v>
      </c>
      <c r="C37" s="160" t="s">
        <v>156</v>
      </c>
      <c r="D37" s="154" t="s">
        <v>157</v>
      </c>
      <c r="E37" s="154" t="s">
        <v>103</v>
      </c>
      <c r="F37" s="155">
        <v>1919</v>
      </c>
      <c r="G37" s="156"/>
      <c r="H37" s="156"/>
      <c r="I37" s="156">
        <f t="shared" si="0"/>
        <v>0</v>
      </c>
      <c r="J37" s="154">
        <f t="shared" si="1"/>
        <v>0</v>
      </c>
      <c r="K37" s="157">
        <f t="shared" si="2"/>
        <v>0</v>
      </c>
      <c r="L37" s="157"/>
      <c r="M37" s="157"/>
      <c r="N37" s="157"/>
      <c r="O37" s="157"/>
      <c r="P37" s="161">
        <v>0</v>
      </c>
      <c r="Q37" s="161"/>
      <c r="R37" s="161">
        <v>0</v>
      </c>
      <c r="S37" s="161">
        <f t="shared" si="3"/>
        <v>0</v>
      </c>
      <c r="T37" s="158"/>
      <c r="U37" s="158"/>
      <c r="V37" s="161">
        <f t="shared" si="4"/>
        <v>0</v>
      </c>
      <c r="X37">
        <v>0</v>
      </c>
      <c r="Z37">
        <v>0</v>
      </c>
    </row>
    <row r="38" spans="1:26" ht="24.95" customHeight="1">
      <c r="A38" s="159">
        <v>28</v>
      </c>
      <c r="B38" s="154" t="s">
        <v>97</v>
      </c>
      <c r="C38" s="160" t="s">
        <v>158</v>
      </c>
      <c r="D38" s="154" t="s">
        <v>159</v>
      </c>
      <c r="E38" s="154" t="s">
        <v>103</v>
      </c>
      <c r="F38" s="155">
        <v>84</v>
      </c>
      <c r="G38" s="156"/>
      <c r="H38" s="156"/>
      <c r="I38" s="156">
        <f t="shared" si="0"/>
        <v>0</v>
      </c>
      <c r="J38" s="154">
        <f t="shared" si="1"/>
        <v>0</v>
      </c>
      <c r="K38" s="157">
        <f t="shared" si="2"/>
        <v>0</v>
      </c>
      <c r="L38" s="157"/>
      <c r="M38" s="157"/>
      <c r="N38" s="157"/>
      <c r="O38" s="157"/>
      <c r="P38" s="161">
        <v>0</v>
      </c>
      <c r="Q38" s="161"/>
      <c r="R38" s="161">
        <v>0</v>
      </c>
      <c r="S38" s="161">
        <f t="shared" si="3"/>
        <v>0</v>
      </c>
      <c r="T38" s="158"/>
      <c r="U38" s="158"/>
      <c r="V38" s="161">
        <f t="shared" si="4"/>
        <v>0</v>
      </c>
      <c r="X38">
        <v>0</v>
      </c>
      <c r="Z38">
        <v>0</v>
      </c>
    </row>
    <row r="39" spans="1:26" ht="24.95" customHeight="1">
      <c r="A39" s="159">
        <v>29</v>
      </c>
      <c r="B39" s="154" t="s">
        <v>97</v>
      </c>
      <c r="C39" s="160" t="s">
        <v>160</v>
      </c>
      <c r="D39" s="154" t="s">
        <v>161</v>
      </c>
      <c r="E39" s="154" t="s">
        <v>103</v>
      </c>
      <c r="F39" s="155">
        <v>27</v>
      </c>
      <c r="G39" s="156"/>
      <c r="H39" s="156"/>
      <c r="I39" s="156">
        <f t="shared" si="0"/>
        <v>0</v>
      </c>
      <c r="J39" s="154">
        <f t="shared" si="1"/>
        <v>0</v>
      </c>
      <c r="K39" s="157">
        <f t="shared" si="2"/>
        <v>0</v>
      </c>
      <c r="L39" s="157"/>
      <c r="M39" s="157"/>
      <c r="N39" s="157"/>
      <c r="O39" s="157"/>
      <c r="P39" s="161">
        <v>0</v>
      </c>
      <c r="Q39" s="161"/>
      <c r="R39" s="161">
        <v>0</v>
      </c>
      <c r="S39" s="161">
        <f t="shared" si="3"/>
        <v>0</v>
      </c>
      <c r="T39" s="158"/>
      <c r="U39" s="158"/>
      <c r="V39" s="161">
        <f t="shared" si="4"/>
        <v>0</v>
      </c>
      <c r="X39">
        <v>0</v>
      </c>
      <c r="Z39">
        <v>0</v>
      </c>
    </row>
    <row r="40" spans="1:26" ht="24.95" customHeight="1">
      <c r="A40" s="159">
        <v>30</v>
      </c>
      <c r="B40" s="154" t="s">
        <v>97</v>
      </c>
      <c r="C40" s="160" t="s">
        <v>162</v>
      </c>
      <c r="D40" s="154" t="s">
        <v>163</v>
      </c>
      <c r="E40" s="154" t="s">
        <v>103</v>
      </c>
      <c r="F40" s="155">
        <v>11</v>
      </c>
      <c r="G40" s="156"/>
      <c r="H40" s="156"/>
      <c r="I40" s="156">
        <f t="shared" si="0"/>
        <v>0</v>
      </c>
      <c r="J40" s="154">
        <f t="shared" si="1"/>
        <v>0</v>
      </c>
      <c r="K40" s="157">
        <f t="shared" si="2"/>
        <v>0</v>
      </c>
      <c r="L40" s="157"/>
      <c r="M40" s="157"/>
      <c r="N40" s="157"/>
      <c r="O40" s="157"/>
      <c r="P40" s="161">
        <v>0</v>
      </c>
      <c r="Q40" s="161"/>
      <c r="R40" s="161">
        <v>0</v>
      </c>
      <c r="S40" s="161">
        <f t="shared" si="3"/>
        <v>0</v>
      </c>
      <c r="T40" s="158"/>
      <c r="U40" s="158"/>
      <c r="V40" s="161">
        <f t="shared" si="4"/>
        <v>0</v>
      </c>
      <c r="X40">
        <v>0</v>
      </c>
      <c r="Z40">
        <v>0</v>
      </c>
    </row>
    <row r="41" spans="1:26" ht="24.95" customHeight="1">
      <c r="A41" s="159">
        <v>31</v>
      </c>
      <c r="B41" s="154" t="s">
        <v>97</v>
      </c>
      <c r="C41" s="160" t="s">
        <v>164</v>
      </c>
      <c r="D41" s="154" t="s">
        <v>165</v>
      </c>
      <c r="E41" s="154" t="s">
        <v>103</v>
      </c>
      <c r="F41" s="155">
        <v>3</v>
      </c>
      <c r="G41" s="156"/>
      <c r="H41" s="156"/>
      <c r="I41" s="156">
        <f t="shared" si="0"/>
        <v>0</v>
      </c>
      <c r="J41" s="154">
        <f t="shared" si="1"/>
        <v>0</v>
      </c>
      <c r="K41" s="157">
        <f t="shared" si="2"/>
        <v>0</v>
      </c>
      <c r="L41" s="157"/>
      <c r="M41" s="157"/>
      <c r="N41" s="157"/>
      <c r="O41" s="157"/>
      <c r="P41" s="161">
        <v>0</v>
      </c>
      <c r="Q41" s="161"/>
      <c r="R41" s="161">
        <v>0</v>
      </c>
      <c r="S41" s="161">
        <f t="shared" si="3"/>
        <v>0</v>
      </c>
      <c r="T41" s="158"/>
      <c r="U41" s="158"/>
      <c r="V41" s="161">
        <f t="shared" si="4"/>
        <v>0</v>
      </c>
      <c r="X41">
        <v>0</v>
      </c>
      <c r="Z41">
        <v>0</v>
      </c>
    </row>
    <row r="42" spans="1:26" ht="24.95" customHeight="1">
      <c r="A42" s="159">
        <v>32</v>
      </c>
      <c r="B42" s="154" t="s">
        <v>97</v>
      </c>
      <c r="C42" s="160" t="s">
        <v>166</v>
      </c>
      <c r="D42" s="154" t="s">
        <v>167</v>
      </c>
      <c r="E42" s="154" t="s">
        <v>128</v>
      </c>
      <c r="F42" s="155">
        <v>229.9</v>
      </c>
      <c r="G42" s="156"/>
      <c r="H42" s="156"/>
      <c r="I42" s="156">
        <f t="shared" si="0"/>
        <v>0</v>
      </c>
      <c r="J42" s="154">
        <f t="shared" si="1"/>
        <v>0</v>
      </c>
      <c r="K42" s="157">
        <f t="shared" si="2"/>
        <v>0</v>
      </c>
      <c r="L42" s="157"/>
      <c r="M42" s="157"/>
      <c r="N42" s="157"/>
      <c r="O42" s="157"/>
      <c r="P42" s="161">
        <v>0</v>
      </c>
      <c r="Q42" s="161"/>
      <c r="R42" s="161">
        <v>0</v>
      </c>
      <c r="S42" s="161">
        <f t="shared" si="3"/>
        <v>0</v>
      </c>
      <c r="T42" s="158"/>
      <c r="U42" s="158"/>
      <c r="V42" s="161">
        <f t="shared" si="4"/>
        <v>0</v>
      </c>
      <c r="X42">
        <v>0</v>
      </c>
      <c r="Z42">
        <v>0</v>
      </c>
    </row>
    <row r="43" spans="1:26" ht="24.95" customHeight="1">
      <c r="A43" s="159">
        <v>33</v>
      </c>
      <c r="B43" s="154" t="s">
        <v>97</v>
      </c>
      <c r="C43" s="160" t="s">
        <v>168</v>
      </c>
      <c r="D43" s="154" t="s">
        <v>169</v>
      </c>
      <c r="E43" s="154" t="s">
        <v>103</v>
      </c>
      <c r="F43" s="155">
        <v>1919</v>
      </c>
      <c r="G43" s="156"/>
      <c r="H43" s="156"/>
      <c r="I43" s="156">
        <f t="shared" ref="I43:I68" si="5">ROUND(F43*(G43+H43),2)</f>
        <v>0</v>
      </c>
      <c r="J43" s="154">
        <f t="shared" ref="J43:J69" si="6">ROUND(F43*(N43),2)</f>
        <v>0</v>
      </c>
      <c r="K43" s="157">
        <f t="shared" ref="K43:K69" si="7">ROUND(F43*(O43),2)</f>
        <v>0</v>
      </c>
      <c r="L43" s="157"/>
      <c r="M43" s="157"/>
      <c r="N43" s="157"/>
      <c r="O43" s="157"/>
      <c r="P43" s="161">
        <v>0</v>
      </c>
      <c r="Q43" s="161"/>
      <c r="R43" s="161">
        <v>0</v>
      </c>
      <c r="S43" s="161">
        <f t="shared" ref="S43:S69" si="8">ROUND(F43*(P43),3)</f>
        <v>0</v>
      </c>
      <c r="T43" s="158"/>
      <c r="U43" s="158"/>
      <c r="V43" s="161">
        <f t="shared" ref="V43:V69" si="9">ROUND(F43*(X43),3)</f>
        <v>0</v>
      </c>
      <c r="X43">
        <v>0</v>
      </c>
      <c r="Z43">
        <v>0</v>
      </c>
    </row>
    <row r="44" spans="1:26" ht="24.95" customHeight="1">
      <c r="A44" s="159">
        <v>34</v>
      </c>
      <c r="B44" s="154" t="s">
        <v>97</v>
      </c>
      <c r="C44" s="160" t="s">
        <v>170</v>
      </c>
      <c r="D44" s="154" t="s">
        <v>171</v>
      </c>
      <c r="E44" s="154" t="s">
        <v>103</v>
      </c>
      <c r="F44" s="155">
        <v>84</v>
      </c>
      <c r="G44" s="156"/>
      <c r="H44" s="156"/>
      <c r="I44" s="156">
        <f t="shared" si="5"/>
        <v>0</v>
      </c>
      <c r="J44" s="154">
        <f t="shared" si="6"/>
        <v>0</v>
      </c>
      <c r="K44" s="157">
        <f t="shared" si="7"/>
        <v>0</v>
      </c>
      <c r="L44" s="157"/>
      <c r="M44" s="157"/>
      <c r="N44" s="157"/>
      <c r="O44" s="157"/>
      <c r="P44" s="161">
        <v>0</v>
      </c>
      <c r="Q44" s="161"/>
      <c r="R44" s="161">
        <v>0</v>
      </c>
      <c r="S44" s="161">
        <f t="shared" si="8"/>
        <v>0</v>
      </c>
      <c r="T44" s="158"/>
      <c r="U44" s="158"/>
      <c r="V44" s="161">
        <f t="shared" si="9"/>
        <v>0</v>
      </c>
      <c r="X44">
        <v>0</v>
      </c>
      <c r="Z44">
        <v>0</v>
      </c>
    </row>
    <row r="45" spans="1:26" ht="24.95" customHeight="1">
      <c r="A45" s="159">
        <v>35</v>
      </c>
      <c r="B45" s="154" t="s">
        <v>97</v>
      </c>
      <c r="C45" s="160" t="s">
        <v>172</v>
      </c>
      <c r="D45" s="154" t="s">
        <v>173</v>
      </c>
      <c r="E45" s="154" t="s">
        <v>103</v>
      </c>
      <c r="F45" s="155">
        <v>27</v>
      </c>
      <c r="G45" s="156"/>
      <c r="H45" s="156"/>
      <c r="I45" s="156">
        <f t="shared" si="5"/>
        <v>0</v>
      </c>
      <c r="J45" s="154">
        <f t="shared" si="6"/>
        <v>0</v>
      </c>
      <c r="K45" s="157">
        <f t="shared" si="7"/>
        <v>0</v>
      </c>
      <c r="L45" s="157"/>
      <c r="M45" s="157"/>
      <c r="N45" s="157"/>
      <c r="O45" s="157"/>
      <c r="P45" s="161">
        <v>0</v>
      </c>
      <c r="Q45" s="161"/>
      <c r="R45" s="161">
        <v>0</v>
      </c>
      <c r="S45" s="161">
        <f t="shared" si="8"/>
        <v>0</v>
      </c>
      <c r="T45" s="158"/>
      <c r="U45" s="158"/>
      <c r="V45" s="161">
        <f t="shared" si="9"/>
        <v>0</v>
      </c>
      <c r="X45">
        <v>0</v>
      </c>
      <c r="Z45">
        <v>0</v>
      </c>
    </row>
    <row r="46" spans="1:26" ht="24.95" customHeight="1">
      <c r="A46" s="159">
        <v>36</v>
      </c>
      <c r="B46" s="154" t="s">
        <v>97</v>
      </c>
      <c r="C46" s="160" t="s">
        <v>174</v>
      </c>
      <c r="D46" s="154" t="s">
        <v>175</v>
      </c>
      <c r="E46" s="154" t="s">
        <v>103</v>
      </c>
      <c r="F46" s="155">
        <v>11</v>
      </c>
      <c r="G46" s="156"/>
      <c r="H46" s="156"/>
      <c r="I46" s="156">
        <f t="shared" si="5"/>
        <v>0</v>
      </c>
      <c r="J46" s="154">
        <f t="shared" si="6"/>
        <v>0</v>
      </c>
      <c r="K46" s="157">
        <f t="shared" si="7"/>
        <v>0</v>
      </c>
      <c r="L46" s="157"/>
      <c r="M46" s="157"/>
      <c r="N46" s="157"/>
      <c r="O46" s="157"/>
      <c r="P46" s="161">
        <v>0</v>
      </c>
      <c r="Q46" s="161"/>
      <c r="R46" s="161">
        <v>0</v>
      </c>
      <c r="S46" s="161">
        <f t="shared" si="8"/>
        <v>0</v>
      </c>
      <c r="T46" s="158"/>
      <c r="U46" s="158"/>
      <c r="V46" s="161">
        <f t="shared" si="9"/>
        <v>0</v>
      </c>
      <c r="X46">
        <v>0</v>
      </c>
      <c r="Z46">
        <v>0</v>
      </c>
    </row>
    <row r="47" spans="1:26" ht="24.95" customHeight="1">
      <c r="A47" s="159">
        <v>37</v>
      </c>
      <c r="B47" s="154" t="s">
        <v>97</v>
      </c>
      <c r="C47" s="160" t="s">
        <v>176</v>
      </c>
      <c r="D47" s="154" t="s">
        <v>177</v>
      </c>
      <c r="E47" s="154" t="s">
        <v>103</v>
      </c>
      <c r="F47" s="155">
        <v>3</v>
      </c>
      <c r="G47" s="156"/>
      <c r="H47" s="156"/>
      <c r="I47" s="156">
        <f t="shared" si="5"/>
        <v>0</v>
      </c>
      <c r="J47" s="154">
        <f t="shared" si="6"/>
        <v>0</v>
      </c>
      <c r="K47" s="157">
        <f t="shared" si="7"/>
        <v>0</v>
      </c>
      <c r="L47" s="157"/>
      <c r="M47" s="157"/>
      <c r="N47" s="157"/>
      <c r="O47" s="157"/>
      <c r="P47" s="161">
        <v>0</v>
      </c>
      <c r="Q47" s="161"/>
      <c r="R47" s="161">
        <v>0</v>
      </c>
      <c r="S47" s="161">
        <f t="shared" si="8"/>
        <v>0</v>
      </c>
      <c r="T47" s="158"/>
      <c r="U47" s="158"/>
      <c r="V47" s="161">
        <f t="shared" si="9"/>
        <v>0</v>
      </c>
      <c r="X47">
        <v>0</v>
      </c>
      <c r="Z47">
        <v>0</v>
      </c>
    </row>
    <row r="48" spans="1:26" ht="24.95" customHeight="1">
      <c r="A48" s="159">
        <v>38</v>
      </c>
      <c r="B48" s="154" t="s">
        <v>97</v>
      </c>
      <c r="C48" s="160" t="s">
        <v>178</v>
      </c>
      <c r="D48" s="154" t="s">
        <v>179</v>
      </c>
      <c r="E48" s="154" t="s">
        <v>103</v>
      </c>
      <c r="F48" s="155">
        <v>32623</v>
      </c>
      <c r="G48" s="156"/>
      <c r="H48" s="156"/>
      <c r="I48" s="156">
        <f t="shared" si="5"/>
        <v>0</v>
      </c>
      <c r="J48" s="154">
        <f t="shared" si="6"/>
        <v>0</v>
      </c>
      <c r="K48" s="157">
        <f t="shared" si="7"/>
        <v>0</v>
      </c>
      <c r="L48" s="157"/>
      <c r="M48" s="157"/>
      <c r="N48" s="157"/>
      <c r="O48" s="157"/>
      <c r="P48" s="161">
        <v>0</v>
      </c>
      <c r="Q48" s="161"/>
      <c r="R48" s="161">
        <v>0</v>
      </c>
      <c r="S48" s="161">
        <f t="shared" si="8"/>
        <v>0</v>
      </c>
      <c r="T48" s="158"/>
      <c r="U48" s="158"/>
      <c r="V48" s="161">
        <f t="shared" si="9"/>
        <v>0</v>
      </c>
      <c r="X48">
        <v>0</v>
      </c>
      <c r="Z48">
        <v>0</v>
      </c>
    </row>
    <row r="49" spans="1:26" ht="24.95" customHeight="1">
      <c r="A49" s="159">
        <v>39</v>
      </c>
      <c r="B49" s="154" t="s">
        <v>97</v>
      </c>
      <c r="C49" s="160" t="s">
        <v>180</v>
      </c>
      <c r="D49" s="154" t="s">
        <v>181</v>
      </c>
      <c r="E49" s="154" t="s">
        <v>103</v>
      </c>
      <c r="F49" s="155">
        <v>1428</v>
      </c>
      <c r="G49" s="156"/>
      <c r="H49" s="156"/>
      <c r="I49" s="156">
        <f t="shared" si="5"/>
        <v>0</v>
      </c>
      <c r="J49" s="154">
        <f t="shared" si="6"/>
        <v>0</v>
      </c>
      <c r="K49" s="157">
        <f t="shared" si="7"/>
        <v>0</v>
      </c>
      <c r="L49" s="157"/>
      <c r="M49" s="157"/>
      <c r="N49" s="157"/>
      <c r="O49" s="157"/>
      <c r="P49" s="161">
        <v>0</v>
      </c>
      <c r="Q49" s="161"/>
      <c r="R49" s="161">
        <v>0</v>
      </c>
      <c r="S49" s="161">
        <f t="shared" si="8"/>
        <v>0</v>
      </c>
      <c r="T49" s="158"/>
      <c r="U49" s="158"/>
      <c r="V49" s="161">
        <f t="shared" si="9"/>
        <v>0</v>
      </c>
      <c r="X49">
        <v>0</v>
      </c>
      <c r="Z49">
        <v>0</v>
      </c>
    </row>
    <row r="50" spans="1:26" ht="24.95" customHeight="1">
      <c r="A50" s="159">
        <v>40</v>
      </c>
      <c r="B50" s="154" t="s">
        <v>97</v>
      </c>
      <c r="C50" s="160" t="s">
        <v>182</v>
      </c>
      <c r="D50" s="154" t="s">
        <v>183</v>
      </c>
      <c r="E50" s="154" t="s">
        <v>103</v>
      </c>
      <c r="F50" s="155">
        <v>459</v>
      </c>
      <c r="G50" s="156"/>
      <c r="H50" s="156"/>
      <c r="I50" s="156">
        <f t="shared" si="5"/>
        <v>0</v>
      </c>
      <c r="J50" s="154">
        <f t="shared" si="6"/>
        <v>0</v>
      </c>
      <c r="K50" s="157">
        <f t="shared" si="7"/>
        <v>0</v>
      </c>
      <c r="L50" s="157"/>
      <c r="M50" s="157"/>
      <c r="N50" s="157"/>
      <c r="O50" s="157"/>
      <c r="P50" s="161">
        <v>0</v>
      </c>
      <c r="Q50" s="161"/>
      <c r="R50" s="161">
        <v>0</v>
      </c>
      <c r="S50" s="161">
        <f t="shared" si="8"/>
        <v>0</v>
      </c>
      <c r="T50" s="158"/>
      <c r="U50" s="158"/>
      <c r="V50" s="161">
        <f t="shared" si="9"/>
        <v>0</v>
      </c>
      <c r="X50">
        <v>0</v>
      </c>
      <c r="Z50">
        <v>0</v>
      </c>
    </row>
    <row r="51" spans="1:26" ht="24.95" customHeight="1">
      <c r="A51" s="159">
        <v>41</v>
      </c>
      <c r="B51" s="154" t="s">
        <v>97</v>
      </c>
      <c r="C51" s="160" t="s">
        <v>184</v>
      </c>
      <c r="D51" s="154" t="s">
        <v>185</v>
      </c>
      <c r="E51" s="154" t="s">
        <v>103</v>
      </c>
      <c r="F51" s="155">
        <v>187</v>
      </c>
      <c r="G51" s="156"/>
      <c r="H51" s="156"/>
      <c r="I51" s="156">
        <f t="shared" si="5"/>
        <v>0</v>
      </c>
      <c r="J51" s="154">
        <f t="shared" si="6"/>
        <v>0</v>
      </c>
      <c r="K51" s="157">
        <f t="shared" si="7"/>
        <v>0</v>
      </c>
      <c r="L51" s="157"/>
      <c r="M51" s="157"/>
      <c r="N51" s="157"/>
      <c r="O51" s="157"/>
      <c r="P51" s="161">
        <v>0</v>
      </c>
      <c r="Q51" s="161"/>
      <c r="R51" s="161">
        <v>0</v>
      </c>
      <c r="S51" s="161">
        <f t="shared" si="8"/>
        <v>0</v>
      </c>
      <c r="T51" s="158"/>
      <c r="U51" s="158"/>
      <c r="V51" s="161">
        <f t="shared" si="9"/>
        <v>0</v>
      </c>
      <c r="X51">
        <v>0</v>
      </c>
      <c r="Z51">
        <v>0</v>
      </c>
    </row>
    <row r="52" spans="1:26" ht="24.95" customHeight="1">
      <c r="A52" s="159">
        <v>42</v>
      </c>
      <c r="B52" s="154" t="s">
        <v>97</v>
      </c>
      <c r="C52" s="160" t="s">
        <v>186</v>
      </c>
      <c r="D52" s="154" t="s">
        <v>187</v>
      </c>
      <c r="E52" s="154" t="s">
        <v>103</v>
      </c>
      <c r="F52" s="155">
        <v>51</v>
      </c>
      <c r="G52" s="156"/>
      <c r="H52" s="156"/>
      <c r="I52" s="156">
        <f t="shared" si="5"/>
        <v>0</v>
      </c>
      <c r="J52" s="154">
        <f t="shared" si="6"/>
        <v>0</v>
      </c>
      <c r="K52" s="157">
        <f t="shared" si="7"/>
        <v>0</v>
      </c>
      <c r="L52" s="157"/>
      <c r="M52" s="157"/>
      <c r="N52" s="157"/>
      <c r="O52" s="157"/>
      <c r="P52" s="161">
        <v>0</v>
      </c>
      <c r="Q52" s="161"/>
      <c r="R52" s="161">
        <v>0</v>
      </c>
      <c r="S52" s="161">
        <f t="shared" si="8"/>
        <v>0</v>
      </c>
      <c r="T52" s="158"/>
      <c r="U52" s="158"/>
      <c r="V52" s="161">
        <f t="shared" si="9"/>
        <v>0</v>
      </c>
      <c r="X52">
        <v>0</v>
      </c>
      <c r="Z52">
        <v>0</v>
      </c>
    </row>
    <row r="53" spans="1:26" ht="24.95" customHeight="1">
      <c r="A53" s="159">
        <v>43</v>
      </c>
      <c r="B53" s="154" t="s">
        <v>97</v>
      </c>
      <c r="C53" s="160" t="s">
        <v>188</v>
      </c>
      <c r="D53" s="154" t="s">
        <v>189</v>
      </c>
      <c r="E53" s="154" t="s">
        <v>128</v>
      </c>
      <c r="F53" s="155">
        <v>161.96</v>
      </c>
      <c r="G53" s="156"/>
      <c r="H53" s="156"/>
      <c r="I53" s="156">
        <f t="shared" si="5"/>
        <v>0</v>
      </c>
      <c r="J53" s="154">
        <f t="shared" si="6"/>
        <v>0</v>
      </c>
      <c r="K53" s="157">
        <f t="shared" si="7"/>
        <v>0</v>
      </c>
      <c r="L53" s="157"/>
      <c r="M53" s="157"/>
      <c r="N53" s="157"/>
      <c r="O53" s="157"/>
      <c r="P53" s="161">
        <v>0</v>
      </c>
      <c r="Q53" s="161"/>
      <c r="R53" s="161">
        <v>0</v>
      </c>
      <c r="S53" s="161">
        <f t="shared" si="8"/>
        <v>0</v>
      </c>
      <c r="T53" s="158"/>
      <c r="U53" s="158"/>
      <c r="V53" s="161">
        <f t="shared" si="9"/>
        <v>0</v>
      </c>
      <c r="X53">
        <v>0</v>
      </c>
      <c r="Z53">
        <v>0</v>
      </c>
    </row>
    <row r="54" spans="1:26" ht="24.95" customHeight="1">
      <c r="A54" s="159">
        <v>44</v>
      </c>
      <c r="B54" s="154" t="s">
        <v>97</v>
      </c>
      <c r="C54" s="160" t="s">
        <v>190</v>
      </c>
      <c r="D54" s="154" t="s">
        <v>191</v>
      </c>
      <c r="E54" s="154" t="s">
        <v>131</v>
      </c>
      <c r="F54" s="155">
        <v>5192.7749999999996</v>
      </c>
      <c r="G54" s="156"/>
      <c r="H54" s="156"/>
      <c r="I54" s="156">
        <f t="shared" si="5"/>
        <v>0</v>
      </c>
      <c r="J54" s="154">
        <f t="shared" si="6"/>
        <v>0</v>
      </c>
      <c r="K54" s="157">
        <f t="shared" si="7"/>
        <v>0</v>
      </c>
      <c r="L54" s="157"/>
      <c r="M54" s="157"/>
      <c r="N54" s="157"/>
      <c r="O54" s="157"/>
      <c r="P54" s="161">
        <v>0</v>
      </c>
      <c r="Q54" s="161"/>
      <c r="R54" s="161">
        <v>0</v>
      </c>
      <c r="S54" s="161">
        <f t="shared" si="8"/>
        <v>0</v>
      </c>
      <c r="T54" s="158"/>
      <c r="U54" s="158"/>
      <c r="V54" s="161">
        <f t="shared" si="9"/>
        <v>0</v>
      </c>
      <c r="X54">
        <v>0</v>
      </c>
      <c r="Z54">
        <v>0</v>
      </c>
    </row>
    <row r="55" spans="1:26" ht="24.95" customHeight="1">
      <c r="A55" s="159">
        <v>45</v>
      </c>
      <c r="B55" s="154" t="s">
        <v>97</v>
      </c>
      <c r="C55" s="160" t="s">
        <v>192</v>
      </c>
      <c r="D55" s="154" t="s">
        <v>193</v>
      </c>
      <c r="E55" s="154" t="s">
        <v>128</v>
      </c>
      <c r="F55" s="155">
        <v>903.32</v>
      </c>
      <c r="G55" s="156"/>
      <c r="H55" s="156"/>
      <c r="I55" s="156">
        <f t="shared" si="5"/>
        <v>0</v>
      </c>
      <c r="J55" s="154">
        <f t="shared" si="6"/>
        <v>0</v>
      </c>
      <c r="K55" s="157">
        <f t="shared" si="7"/>
        <v>0</v>
      </c>
      <c r="L55" s="157"/>
      <c r="M55" s="157"/>
      <c r="N55" s="157"/>
      <c r="O55" s="157"/>
      <c r="P55" s="161">
        <v>0</v>
      </c>
      <c r="Q55" s="161"/>
      <c r="R55" s="161">
        <v>0</v>
      </c>
      <c r="S55" s="161">
        <f t="shared" si="8"/>
        <v>0</v>
      </c>
      <c r="T55" s="158"/>
      <c r="U55" s="158"/>
      <c r="V55" s="161">
        <f t="shared" si="9"/>
        <v>0</v>
      </c>
      <c r="X55">
        <v>0</v>
      </c>
      <c r="Z55">
        <v>0</v>
      </c>
    </row>
    <row r="56" spans="1:26" ht="24.95" customHeight="1">
      <c r="A56" s="159">
        <v>46</v>
      </c>
      <c r="B56" s="154" t="s">
        <v>97</v>
      </c>
      <c r="C56" s="160" t="s">
        <v>194</v>
      </c>
      <c r="D56" s="154" t="s">
        <v>195</v>
      </c>
      <c r="E56" s="154" t="s">
        <v>128</v>
      </c>
      <c r="F56" s="155">
        <v>903.32</v>
      </c>
      <c r="G56" s="156"/>
      <c r="H56" s="156"/>
      <c r="I56" s="156">
        <f t="shared" si="5"/>
        <v>0</v>
      </c>
      <c r="J56" s="154">
        <f t="shared" si="6"/>
        <v>0</v>
      </c>
      <c r="K56" s="157">
        <f t="shared" si="7"/>
        <v>0</v>
      </c>
      <c r="L56" s="157"/>
      <c r="M56" s="157"/>
      <c r="N56" s="157"/>
      <c r="O56" s="157"/>
      <c r="P56" s="161">
        <v>0</v>
      </c>
      <c r="Q56" s="161"/>
      <c r="R56" s="161">
        <v>0</v>
      </c>
      <c r="S56" s="161">
        <f t="shared" si="8"/>
        <v>0</v>
      </c>
      <c r="T56" s="158"/>
      <c r="U56" s="158"/>
      <c r="V56" s="161">
        <f t="shared" si="9"/>
        <v>0</v>
      </c>
      <c r="X56">
        <v>0</v>
      </c>
      <c r="Z56">
        <v>0</v>
      </c>
    </row>
    <row r="57" spans="1:26" ht="24.95" customHeight="1">
      <c r="A57" s="159">
        <v>47</v>
      </c>
      <c r="B57" s="154" t="s">
        <v>97</v>
      </c>
      <c r="C57" s="160" t="s">
        <v>196</v>
      </c>
      <c r="D57" s="154" t="s">
        <v>197</v>
      </c>
      <c r="E57" s="154" t="s">
        <v>128</v>
      </c>
      <c r="F57" s="155">
        <v>382.22</v>
      </c>
      <c r="G57" s="156"/>
      <c r="H57" s="156"/>
      <c r="I57" s="156">
        <f t="shared" si="5"/>
        <v>0</v>
      </c>
      <c r="J57" s="154">
        <f t="shared" si="6"/>
        <v>0</v>
      </c>
      <c r="K57" s="157">
        <f t="shared" si="7"/>
        <v>0</v>
      </c>
      <c r="L57" s="157"/>
      <c r="M57" s="157"/>
      <c r="N57" s="157"/>
      <c r="O57" s="157"/>
      <c r="P57" s="161">
        <v>0</v>
      </c>
      <c r="Q57" s="161"/>
      <c r="R57" s="161">
        <v>0</v>
      </c>
      <c r="S57" s="161">
        <f t="shared" si="8"/>
        <v>0</v>
      </c>
      <c r="T57" s="158"/>
      <c r="U57" s="158"/>
      <c r="V57" s="161">
        <f t="shared" si="9"/>
        <v>0</v>
      </c>
      <c r="X57">
        <v>0</v>
      </c>
      <c r="Z57">
        <v>0</v>
      </c>
    </row>
    <row r="58" spans="1:26" ht="24.95" customHeight="1">
      <c r="A58" s="159">
        <v>48</v>
      </c>
      <c r="B58" s="154" t="s">
        <v>97</v>
      </c>
      <c r="C58" s="160" t="s">
        <v>198</v>
      </c>
      <c r="D58" s="154" t="s">
        <v>199</v>
      </c>
      <c r="E58" s="154" t="s">
        <v>200</v>
      </c>
      <c r="F58" s="155">
        <v>2477.36</v>
      </c>
      <c r="G58" s="156"/>
      <c r="H58" s="156"/>
      <c r="I58" s="156">
        <f t="shared" si="5"/>
        <v>0</v>
      </c>
      <c r="J58" s="154">
        <f t="shared" si="6"/>
        <v>0</v>
      </c>
      <c r="K58" s="157">
        <f t="shared" si="7"/>
        <v>0</v>
      </c>
      <c r="L58" s="157"/>
      <c r="M58" s="157"/>
      <c r="N58" s="157"/>
      <c r="O58" s="157"/>
      <c r="P58" s="161">
        <v>0</v>
      </c>
      <c r="Q58" s="161"/>
      <c r="R58" s="161">
        <v>0</v>
      </c>
      <c r="S58" s="161">
        <f t="shared" si="8"/>
        <v>0</v>
      </c>
      <c r="T58" s="158"/>
      <c r="U58" s="158"/>
      <c r="V58" s="161">
        <f t="shared" si="9"/>
        <v>0</v>
      </c>
      <c r="X58">
        <v>0</v>
      </c>
      <c r="Z58">
        <v>0</v>
      </c>
    </row>
    <row r="59" spans="1:26" ht="24.95" customHeight="1">
      <c r="A59" s="159">
        <v>49</v>
      </c>
      <c r="B59" s="154" t="s">
        <v>97</v>
      </c>
      <c r="C59" s="160" t="s">
        <v>201</v>
      </c>
      <c r="D59" s="154" t="s">
        <v>202</v>
      </c>
      <c r="E59" s="154" t="s">
        <v>200</v>
      </c>
      <c r="F59" s="155">
        <v>8285.8509999999987</v>
      </c>
      <c r="G59" s="156"/>
      <c r="H59" s="156"/>
      <c r="I59" s="156">
        <f t="shared" si="5"/>
        <v>0</v>
      </c>
      <c r="J59" s="154">
        <f t="shared" si="6"/>
        <v>0</v>
      </c>
      <c r="K59" s="157">
        <f t="shared" si="7"/>
        <v>0</v>
      </c>
      <c r="L59" s="157"/>
      <c r="M59" s="157"/>
      <c r="N59" s="157"/>
      <c r="O59" s="157"/>
      <c r="P59" s="161">
        <v>0</v>
      </c>
      <c r="Q59" s="161"/>
      <c r="R59" s="161">
        <v>0</v>
      </c>
      <c r="S59" s="161">
        <f t="shared" si="8"/>
        <v>0</v>
      </c>
      <c r="T59" s="158"/>
      <c r="U59" s="158"/>
      <c r="V59" s="161">
        <f t="shared" si="9"/>
        <v>0</v>
      </c>
      <c r="X59">
        <v>0</v>
      </c>
      <c r="Z59">
        <v>0</v>
      </c>
    </row>
    <row r="60" spans="1:26" ht="24.95" customHeight="1">
      <c r="A60" s="159">
        <v>50</v>
      </c>
      <c r="B60" s="154" t="s">
        <v>97</v>
      </c>
      <c r="C60" s="160" t="s">
        <v>203</v>
      </c>
      <c r="D60" s="154" t="s">
        <v>204</v>
      </c>
      <c r="E60" s="154" t="s">
        <v>100</v>
      </c>
      <c r="F60" s="155">
        <v>1462.2090000000001</v>
      </c>
      <c r="G60" s="156"/>
      <c r="H60" s="156"/>
      <c r="I60" s="156">
        <f t="shared" si="5"/>
        <v>0</v>
      </c>
      <c r="J60" s="154">
        <f t="shared" si="6"/>
        <v>0</v>
      </c>
      <c r="K60" s="157">
        <f t="shared" si="7"/>
        <v>0</v>
      </c>
      <c r="L60" s="157"/>
      <c r="M60" s="157"/>
      <c r="N60" s="157"/>
      <c r="O60" s="157"/>
      <c r="P60" s="161">
        <v>0</v>
      </c>
      <c r="Q60" s="161"/>
      <c r="R60" s="161">
        <v>0</v>
      </c>
      <c r="S60" s="161">
        <f t="shared" si="8"/>
        <v>0</v>
      </c>
      <c r="T60" s="158"/>
      <c r="U60" s="158"/>
      <c r="V60" s="161">
        <f t="shared" si="9"/>
        <v>0</v>
      </c>
      <c r="X60">
        <v>0</v>
      </c>
      <c r="Z60">
        <v>0</v>
      </c>
    </row>
    <row r="61" spans="1:26" ht="24.95" customHeight="1">
      <c r="A61" s="159">
        <v>51</v>
      </c>
      <c r="B61" s="154" t="s">
        <v>97</v>
      </c>
      <c r="C61" s="160" t="s">
        <v>205</v>
      </c>
      <c r="D61" s="154" t="s">
        <v>206</v>
      </c>
      <c r="E61" s="154" t="s">
        <v>200</v>
      </c>
      <c r="F61" s="155">
        <v>1147.57</v>
      </c>
      <c r="G61" s="156"/>
      <c r="H61" s="156"/>
      <c r="I61" s="156">
        <f t="shared" si="5"/>
        <v>0</v>
      </c>
      <c r="J61" s="154">
        <f t="shared" si="6"/>
        <v>0</v>
      </c>
      <c r="K61" s="157">
        <f t="shared" si="7"/>
        <v>0</v>
      </c>
      <c r="L61" s="157"/>
      <c r="M61" s="157"/>
      <c r="N61" s="157"/>
      <c r="O61" s="157"/>
      <c r="P61" s="161">
        <v>0</v>
      </c>
      <c r="Q61" s="161"/>
      <c r="R61" s="161">
        <v>0</v>
      </c>
      <c r="S61" s="161">
        <f t="shared" si="8"/>
        <v>0</v>
      </c>
      <c r="T61" s="158"/>
      <c r="U61" s="158"/>
      <c r="V61" s="161">
        <f t="shared" si="9"/>
        <v>0</v>
      </c>
      <c r="X61">
        <v>0</v>
      </c>
      <c r="Z61">
        <v>0</v>
      </c>
    </row>
    <row r="62" spans="1:26" ht="24.95" customHeight="1">
      <c r="A62" s="159">
        <v>52</v>
      </c>
      <c r="B62" s="154" t="s">
        <v>207</v>
      </c>
      <c r="C62" s="160" t="s">
        <v>208</v>
      </c>
      <c r="D62" s="154" t="s">
        <v>209</v>
      </c>
      <c r="E62" s="154" t="s">
        <v>128</v>
      </c>
      <c r="F62" s="155">
        <v>3172.08</v>
      </c>
      <c r="G62" s="156"/>
      <c r="H62" s="156"/>
      <c r="I62" s="156">
        <f t="shared" si="5"/>
        <v>0</v>
      </c>
      <c r="J62" s="154">
        <f t="shared" si="6"/>
        <v>0</v>
      </c>
      <c r="K62" s="157">
        <f t="shared" si="7"/>
        <v>0</v>
      </c>
      <c r="L62" s="157"/>
      <c r="M62" s="157"/>
      <c r="N62" s="157"/>
      <c r="O62" s="157"/>
      <c r="P62" s="161">
        <v>0</v>
      </c>
      <c r="Q62" s="161"/>
      <c r="R62" s="161">
        <v>0</v>
      </c>
      <c r="S62" s="161">
        <f t="shared" si="8"/>
        <v>0</v>
      </c>
      <c r="T62" s="158"/>
      <c r="U62" s="158"/>
      <c r="V62" s="161">
        <f t="shared" si="9"/>
        <v>0</v>
      </c>
      <c r="X62">
        <v>0</v>
      </c>
      <c r="Z62">
        <v>0</v>
      </c>
    </row>
    <row r="63" spans="1:26" ht="24.95" customHeight="1">
      <c r="A63" s="159">
        <v>53</v>
      </c>
      <c r="B63" s="154" t="s">
        <v>207</v>
      </c>
      <c r="C63" s="160" t="s">
        <v>210</v>
      </c>
      <c r="D63" s="154" t="s">
        <v>211</v>
      </c>
      <c r="E63" s="154" t="s">
        <v>131</v>
      </c>
      <c r="F63" s="155">
        <v>1586.04</v>
      </c>
      <c r="G63" s="156"/>
      <c r="H63" s="156"/>
      <c r="I63" s="156">
        <f t="shared" si="5"/>
        <v>0</v>
      </c>
      <c r="J63" s="154">
        <f t="shared" si="6"/>
        <v>0</v>
      </c>
      <c r="K63" s="157">
        <f t="shared" si="7"/>
        <v>0</v>
      </c>
      <c r="L63" s="157"/>
      <c r="M63" s="157"/>
      <c r="N63" s="157"/>
      <c r="O63" s="157"/>
      <c r="P63" s="161">
        <v>0</v>
      </c>
      <c r="Q63" s="161"/>
      <c r="R63" s="161">
        <v>0</v>
      </c>
      <c r="S63" s="161">
        <f t="shared" si="8"/>
        <v>0</v>
      </c>
      <c r="T63" s="158"/>
      <c r="U63" s="158"/>
      <c r="V63" s="161">
        <f t="shared" si="9"/>
        <v>0</v>
      </c>
      <c r="X63">
        <v>0</v>
      </c>
      <c r="Z63">
        <v>0</v>
      </c>
    </row>
    <row r="64" spans="1:26" ht="24.95" customHeight="1">
      <c r="A64" s="159">
        <v>54</v>
      </c>
      <c r="B64" s="154" t="s">
        <v>207</v>
      </c>
      <c r="C64" s="160" t="s">
        <v>212</v>
      </c>
      <c r="D64" s="154" t="s">
        <v>213</v>
      </c>
      <c r="E64" s="154" t="s">
        <v>128</v>
      </c>
      <c r="F64" s="155">
        <v>559.78</v>
      </c>
      <c r="G64" s="156"/>
      <c r="H64" s="156"/>
      <c r="I64" s="156">
        <f t="shared" si="5"/>
        <v>0</v>
      </c>
      <c r="J64" s="154">
        <f t="shared" si="6"/>
        <v>0</v>
      </c>
      <c r="K64" s="157">
        <f t="shared" si="7"/>
        <v>0</v>
      </c>
      <c r="L64" s="157"/>
      <c r="M64" s="157"/>
      <c r="N64" s="157"/>
      <c r="O64" s="157"/>
      <c r="P64" s="161">
        <v>5.8900000000000003E-3</v>
      </c>
      <c r="Q64" s="161"/>
      <c r="R64" s="161">
        <v>5.8900000000000003E-3</v>
      </c>
      <c r="S64" s="161">
        <f t="shared" si="8"/>
        <v>3.2970000000000002</v>
      </c>
      <c r="T64" s="158"/>
      <c r="U64" s="158"/>
      <c r="V64" s="161">
        <f t="shared" si="9"/>
        <v>0</v>
      </c>
      <c r="X64">
        <v>0</v>
      </c>
      <c r="Z64">
        <v>0</v>
      </c>
    </row>
    <row r="65" spans="1:26" ht="24.95" customHeight="1">
      <c r="A65" s="159">
        <v>55</v>
      </c>
      <c r="B65" s="154" t="s">
        <v>207</v>
      </c>
      <c r="C65" s="160" t="s">
        <v>214</v>
      </c>
      <c r="D65" s="154" t="s">
        <v>215</v>
      </c>
      <c r="E65" s="154" t="s">
        <v>125</v>
      </c>
      <c r="F65" s="155">
        <v>330</v>
      </c>
      <c r="G65" s="156"/>
      <c r="H65" s="156"/>
      <c r="I65" s="156">
        <f t="shared" si="5"/>
        <v>0</v>
      </c>
      <c r="J65" s="154">
        <f t="shared" si="6"/>
        <v>0</v>
      </c>
      <c r="K65" s="157">
        <f t="shared" si="7"/>
        <v>0</v>
      </c>
      <c r="L65" s="157"/>
      <c r="M65" s="157"/>
      <c r="N65" s="157"/>
      <c r="O65" s="157"/>
      <c r="P65" s="161">
        <v>0</v>
      </c>
      <c r="Q65" s="161"/>
      <c r="R65" s="161">
        <v>0</v>
      </c>
      <c r="S65" s="161">
        <f t="shared" si="8"/>
        <v>0</v>
      </c>
      <c r="T65" s="158"/>
      <c r="U65" s="158"/>
      <c r="V65" s="161">
        <f t="shared" si="9"/>
        <v>0</v>
      </c>
      <c r="X65">
        <v>0</v>
      </c>
      <c r="Z65">
        <v>0</v>
      </c>
    </row>
    <row r="66" spans="1:26" ht="24.95" customHeight="1">
      <c r="A66" s="159">
        <v>56</v>
      </c>
      <c r="B66" s="154" t="s">
        <v>207</v>
      </c>
      <c r="C66" s="160" t="s">
        <v>216</v>
      </c>
      <c r="D66" s="154" t="s">
        <v>217</v>
      </c>
      <c r="E66" s="154" t="s">
        <v>125</v>
      </c>
      <c r="F66" s="155">
        <v>30</v>
      </c>
      <c r="G66" s="156"/>
      <c r="H66" s="156"/>
      <c r="I66" s="156">
        <f t="shared" si="5"/>
        <v>0</v>
      </c>
      <c r="J66" s="154">
        <f t="shared" si="6"/>
        <v>0</v>
      </c>
      <c r="K66" s="157">
        <f t="shared" si="7"/>
        <v>0</v>
      </c>
      <c r="L66" s="157"/>
      <c r="M66" s="157"/>
      <c r="N66" s="157"/>
      <c r="O66" s="157"/>
      <c r="P66" s="161">
        <v>0</v>
      </c>
      <c r="Q66" s="161"/>
      <c r="R66" s="161">
        <v>0</v>
      </c>
      <c r="S66" s="161">
        <f t="shared" si="8"/>
        <v>0</v>
      </c>
      <c r="T66" s="158"/>
      <c r="U66" s="158"/>
      <c r="V66" s="161">
        <f t="shared" si="9"/>
        <v>0</v>
      </c>
      <c r="X66">
        <v>0</v>
      </c>
      <c r="Z66">
        <v>0</v>
      </c>
    </row>
    <row r="67" spans="1:26" ht="24.95" customHeight="1">
      <c r="A67" s="159">
        <v>57</v>
      </c>
      <c r="B67" s="154" t="s">
        <v>218</v>
      </c>
      <c r="C67" s="160" t="s">
        <v>219</v>
      </c>
      <c r="D67" s="154" t="s">
        <v>220</v>
      </c>
      <c r="E67" s="154" t="s">
        <v>128</v>
      </c>
      <c r="F67" s="155">
        <v>5.4</v>
      </c>
      <c r="G67" s="156"/>
      <c r="H67" s="156"/>
      <c r="I67" s="156">
        <f t="shared" si="5"/>
        <v>0</v>
      </c>
      <c r="J67" s="154">
        <f t="shared" si="6"/>
        <v>0</v>
      </c>
      <c r="K67" s="157">
        <f t="shared" si="7"/>
        <v>0</v>
      </c>
      <c r="L67" s="157"/>
      <c r="M67" s="157"/>
      <c r="N67" s="157"/>
      <c r="O67" s="157"/>
      <c r="P67" s="161">
        <v>0</v>
      </c>
      <c r="Q67" s="161"/>
      <c r="R67" s="161">
        <v>0</v>
      </c>
      <c r="S67" s="161">
        <f t="shared" si="8"/>
        <v>0</v>
      </c>
      <c r="T67" s="158"/>
      <c r="U67" s="158"/>
      <c r="V67" s="161">
        <f t="shared" si="9"/>
        <v>0</v>
      </c>
      <c r="X67">
        <v>0</v>
      </c>
      <c r="Z67">
        <v>0</v>
      </c>
    </row>
    <row r="68" spans="1:26" ht="24.95" customHeight="1">
      <c r="A68" s="159">
        <v>58</v>
      </c>
      <c r="B68" s="154" t="s">
        <v>218</v>
      </c>
      <c r="C68" s="160" t="s">
        <v>221</v>
      </c>
      <c r="D68" s="154" t="s">
        <v>222</v>
      </c>
      <c r="E68" s="154" t="s">
        <v>128</v>
      </c>
      <c r="F68" s="155">
        <v>214.10000000000002</v>
      </c>
      <c r="G68" s="156"/>
      <c r="H68" s="156"/>
      <c r="I68" s="156">
        <f t="shared" si="5"/>
        <v>0</v>
      </c>
      <c r="J68" s="154">
        <f t="shared" si="6"/>
        <v>0</v>
      </c>
      <c r="K68" s="157">
        <f t="shared" si="7"/>
        <v>0</v>
      </c>
      <c r="L68" s="157"/>
      <c r="M68" s="157"/>
      <c r="N68" s="157"/>
      <c r="O68" s="157"/>
      <c r="P68" s="161">
        <v>6.0999999999999997E-4</v>
      </c>
      <c r="Q68" s="161"/>
      <c r="R68" s="161">
        <v>6.0999999999999997E-4</v>
      </c>
      <c r="S68" s="161">
        <f t="shared" si="8"/>
        <v>0.13100000000000001</v>
      </c>
      <c r="T68" s="158"/>
      <c r="U68" s="158"/>
      <c r="V68" s="161">
        <f t="shared" si="9"/>
        <v>0</v>
      </c>
      <c r="X68">
        <v>0</v>
      </c>
      <c r="Z68">
        <v>0</v>
      </c>
    </row>
    <row r="69" spans="1:26" ht="24.95" customHeight="1">
      <c r="A69" s="167">
        <v>59</v>
      </c>
      <c r="B69" s="162" t="s">
        <v>223</v>
      </c>
      <c r="C69" s="168" t="s">
        <v>224</v>
      </c>
      <c r="D69" s="162" t="s">
        <v>225</v>
      </c>
      <c r="E69" s="162" t="s">
        <v>226</v>
      </c>
      <c r="F69" s="163">
        <v>668.88499999999999</v>
      </c>
      <c r="G69" s="164"/>
      <c r="H69" s="164"/>
      <c r="I69" s="164">
        <f>ROUND(F69*(G69+H69),2)</f>
        <v>0</v>
      </c>
      <c r="J69" s="162">
        <f t="shared" si="6"/>
        <v>0</v>
      </c>
      <c r="K69" s="165">
        <f t="shared" si="7"/>
        <v>0</v>
      </c>
      <c r="L69" s="165"/>
      <c r="M69" s="165"/>
      <c r="N69" s="165"/>
      <c r="O69" s="165"/>
      <c r="P69" s="169">
        <v>1</v>
      </c>
      <c r="Q69" s="169"/>
      <c r="R69" s="169">
        <v>1</v>
      </c>
      <c r="S69" s="169">
        <f t="shared" si="8"/>
        <v>668.88499999999999</v>
      </c>
      <c r="T69" s="166"/>
      <c r="U69" s="166"/>
      <c r="V69" s="169">
        <f t="shared" si="9"/>
        <v>0</v>
      </c>
      <c r="X69">
        <v>0</v>
      </c>
      <c r="Z69">
        <v>0</v>
      </c>
    </row>
    <row r="70" spans="1:26">
      <c r="A70" s="132"/>
      <c r="B70" s="132"/>
      <c r="C70" s="153" t="s">
        <v>96</v>
      </c>
      <c r="D70" s="152" t="s">
        <v>69</v>
      </c>
      <c r="E70" s="132"/>
      <c r="F70" s="150"/>
      <c r="G70" s="136">
        <f>ROUND((SUM(L10:L69))/1,2)</f>
        <v>0</v>
      </c>
      <c r="H70" s="136">
        <f>ROUND((SUM(M10:M69))/1,2)</f>
        <v>0</v>
      </c>
      <c r="I70" s="136">
        <f>ROUND((SUM(I10:I69))/1,2)</f>
        <v>0</v>
      </c>
      <c r="J70" s="132"/>
      <c r="K70" s="132"/>
      <c r="L70" s="132"/>
      <c r="M70" s="132"/>
      <c r="N70" s="132"/>
      <c r="O70" s="132"/>
      <c r="P70" s="170"/>
      <c r="Q70" s="132"/>
      <c r="R70" s="132"/>
      <c r="S70" s="170">
        <f>ROUND((SUM(S10:S69))/1,2)</f>
        <v>678.5</v>
      </c>
      <c r="T70" s="124"/>
      <c r="U70" s="124"/>
      <c r="V70" s="170">
        <f>ROUND((SUM(V10:V69))/1,2)</f>
        <v>0</v>
      </c>
      <c r="W70" s="124"/>
      <c r="X70" s="124"/>
      <c r="Y70" s="124"/>
      <c r="Z70" s="124"/>
    </row>
    <row r="71" spans="1:26">
      <c r="A71" s="1"/>
      <c r="B71" s="1"/>
      <c r="C71" s="1"/>
      <c r="D71" s="1"/>
      <c r="E71" s="1"/>
      <c r="F71" s="144"/>
      <c r="G71" s="145"/>
      <c r="H71" s="145"/>
      <c r="I71" s="145"/>
      <c r="J71" s="1"/>
      <c r="K71" s="1"/>
      <c r="L71" s="1"/>
      <c r="M71" s="1"/>
      <c r="N71" s="1"/>
      <c r="O71" s="1"/>
      <c r="P71" s="1"/>
      <c r="Q71" s="1"/>
      <c r="R71" s="1"/>
      <c r="S71" s="1"/>
      <c r="V71" s="1"/>
    </row>
    <row r="72" spans="1:26">
      <c r="A72" s="132"/>
      <c r="B72" s="132"/>
      <c r="C72" s="153" t="s">
        <v>227</v>
      </c>
      <c r="D72" s="152" t="s">
        <v>70</v>
      </c>
      <c r="E72" s="132"/>
      <c r="F72" s="150"/>
      <c r="G72" s="151"/>
      <c r="H72" s="151"/>
      <c r="I72" s="151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24"/>
      <c r="U72" s="124"/>
      <c r="V72" s="132"/>
      <c r="W72" s="124"/>
      <c r="X72" s="124"/>
      <c r="Y72" s="124"/>
      <c r="Z72" s="124"/>
    </row>
    <row r="73" spans="1:26" ht="24.95" customHeight="1">
      <c r="A73" s="159">
        <v>60</v>
      </c>
      <c r="B73" s="154" t="s">
        <v>228</v>
      </c>
      <c r="C73" s="160" t="s">
        <v>229</v>
      </c>
      <c r="D73" s="154" t="s">
        <v>230</v>
      </c>
      <c r="E73" s="154" t="s">
        <v>128</v>
      </c>
      <c r="F73" s="155">
        <v>1396.88</v>
      </c>
      <c r="G73" s="156"/>
      <c r="H73" s="156"/>
      <c r="I73" s="156">
        <f t="shared" ref="I73:I81" si="10">ROUND(F73*(G73+H73),2)</f>
        <v>0</v>
      </c>
      <c r="J73" s="154">
        <f t="shared" ref="J73:J81" si="11">ROUND(F73*(N73),2)</f>
        <v>0</v>
      </c>
      <c r="K73" s="157">
        <f t="shared" ref="K73:K81" si="12">ROUND(F73*(O73),2)</f>
        <v>0</v>
      </c>
      <c r="L73" s="157"/>
      <c r="M73" s="157"/>
      <c r="N73" s="157"/>
      <c r="O73" s="157"/>
      <c r="P73" s="161">
        <v>1.665</v>
      </c>
      <c r="Q73" s="161"/>
      <c r="R73" s="161">
        <v>1.665</v>
      </c>
      <c r="S73" s="161">
        <f t="shared" ref="S73:S81" si="13">ROUND(F73*(P73),3)</f>
        <v>2325.8049999999998</v>
      </c>
      <c r="T73" s="158"/>
      <c r="U73" s="158"/>
      <c r="V73" s="161">
        <f t="shared" ref="V73:V81" si="14">ROUND(F73*(X73),3)</f>
        <v>0</v>
      </c>
      <c r="X73">
        <v>0</v>
      </c>
      <c r="Z73">
        <v>0</v>
      </c>
    </row>
    <row r="74" spans="1:26" ht="24.95" customHeight="1">
      <c r="A74" s="159">
        <v>61</v>
      </c>
      <c r="B74" s="154" t="s">
        <v>228</v>
      </c>
      <c r="C74" s="160" t="s">
        <v>231</v>
      </c>
      <c r="D74" s="154" t="s">
        <v>232</v>
      </c>
      <c r="E74" s="154" t="s">
        <v>200</v>
      </c>
      <c r="F74" s="155">
        <v>7932.2000000000007</v>
      </c>
      <c r="G74" s="156"/>
      <c r="H74" s="156"/>
      <c r="I74" s="156">
        <f t="shared" si="10"/>
        <v>0</v>
      </c>
      <c r="J74" s="154">
        <f t="shared" si="11"/>
        <v>0</v>
      </c>
      <c r="K74" s="157">
        <f t="shared" si="12"/>
        <v>0</v>
      </c>
      <c r="L74" s="157"/>
      <c r="M74" s="157"/>
      <c r="N74" s="157"/>
      <c r="O74" s="157"/>
      <c r="P74" s="161">
        <v>3.5E-4</v>
      </c>
      <c r="Q74" s="161"/>
      <c r="R74" s="161">
        <v>3.5E-4</v>
      </c>
      <c r="S74" s="161">
        <f t="shared" si="13"/>
        <v>2.7759999999999998</v>
      </c>
      <c r="T74" s="158"/>
      <c r="U74" s="158"/>
      <c r="V74" s="161">
        <f t="shared" si="14"/>
        <v>0</v>
      </c>
      <c r="X74">
        <v>0</v>
      </c>
      <c r="Z74">
        <v>0</v>
      </c>
    </row>
    <row r="75" spans="1:26" ht="24.95" customHeight="1">
      <c r="A75" s="159">
        <v>62</v>
      </c>
      <c r="B75" s="154" t="s">
        <v>233</v>
      </c>
      <c r="C75" s="160" t="s">
        <v>234</v>
      </c>
      <c r="D75" s="154" t="s">
        <v>235</v>
      </c>
      <c r="E75" s="154" t="s">
        <v>128</v>
      </c>
      <c r="F75" s="155">
        <v>47.309999999999995</v>
      </c>
      <c r="G75" s="156"/>
      <c r="H75" s="156"/>
      <c r="I75" s="156">
        <f t="shared" si="10"/>
        <v>0</v>
      </c>
      <c r="J75" s="154">
        <f t="shared" si="11"/>
        <v>0</v>
      </c>
      <c r="K75" s="157">
        <f t="shared" si="12"/>
        <v>0</v>
      </c>
      <c r="L75" s="157"/>
      <c r="M75" s="157"/>
      <c r="N75" s="157"/>
      <c r="O75" s="157"/>
      <c r="P75" s="161">
        <v>2.3223400000000001</v>
      </c>
      <c r="Q75" s="161"/>
      <c r="R75" s="161">
        <v>2.3223400000000001</v>
      </c>
      <c r="S75" s="161">
        <f t="shared" si="13"/>
        <v>109.87</v>
      </c>
      <c r="T75" s="158"/>
      <c r="U75" s="158"/>
      <c r="V75" s="161">
        <f t="shared" si="14"/>
        <v>0</v>
      </c>
      <c r="X75">
        <v>0</v>
      </c>
      <c r="Z75">
        <v>0</v>
      </c>
    </row>
    <row r="76" spans="1:26" ht="24.95" customHeight="1">
      <c r="A76" s="159">
        <v>63</v>
      </c>
      <c r="B76" s="154" t="s">
        <v>233</v>
      </c>
      <c r="C76" s="160" t="s">
        <v>236</v>
      </c>
      <c r="D76" s="154" t="s">
        <v>237</v>
      </c>
      <c r="E76" s="154" t="s">
        <v>100</v>
      </c>
      <c r="F76" s="155">
        <v>289.95</v>
      </c>
      <c r="G76" s="156"/>
      <c r="H76" s="156"/>
      <c r="I76" s="156">
        <f t="shared" si="10"/>
        <v>0</v>
      </c>
      <c r="J76" s="154">
        <f t="shared" si="11"/>
        <v>0</v>
      </c>
      <c r="K76" s="157">
        <f t="shared" si="12"/>
        <v>0</v>
      </c>
      <c r="L76" s="157"/>
      <c r="M76" s="157"/>
      <c r="N76" s="157"/>
      <c r="O76" s="157"/>
      <c r="P76" s="161">
        <v>6.7000000000000002E-4</v>
      </c>
      <c r="Q76" s="161"/>
      <c r="R76" s="161">
        <v>6.7000000000000002E-4</v>
      </c>
      <c r="S76" s="161">
        <f t="shared" si="13"/>
        <v>0.19400000000000001</v>
      </c>
      <c r="T76" s="158"/>
      <c r="U76" s="158"/>
      <c r="V76" s="161">
        <f t="shared" si="14"/>
        <v>0</v>
      </c>
      <c r="X76">
        <v>0</v>
      </c>
      <c r="Z76">
        <v>0</v>
      </c>
    </row>
    <row r="77" spans="1:26" ht="24.95" customHeight="1">
      <c r="A77" s="159">
        <v>64</v>
      </c>
      <c r="B77" s="154" t="s">
        <v>233</v>
      </c>
      <c r="C77" s="160" t="s">
        <v>238</v>
      </c>
      <c r="D77" s="154" t="s">
        <v>239</v>
      </c>
      <c r="E77" s="154" t="s">
        <v>100</v>
      </c>
      <c r="F77" s="155">
        <v>289.95</v>
      </c>
      <c r="G77" s="156"/>
      <c r="H77" s="156"/>
      <c r="I77" s="156">
        <f t="shared" si="10"/>
        <v>0</v>
      </c>
      <c r="J77" s="154">
        <f t="shared" si="11"/>
        <v>0</v>
      </c>
      <c r="K77" s="157">
        <f t="shared" si="12"/>
        <v>0</v>
      </c>
      <c r="L77" s="157"/>
      <c r="M77" s="157"/>
      <c r="N77" s="157"/>
      <c r="O77" s="157"/>
      <c r="P77" s="161">
        <v>0</v>
      </c>
      <c r="Q77" s="161"/>
      <c r="R77" s="161">
        <v>0</v>
      </c>
      <c r="S77" s="161">
        <f t="shared" si="13"/>
        <v>0</v>
      </c>
      <c r="T77" s="158"/>
      <c r="U77" s="158"/>
      <c r="V77" s="161">
        <f t="shared" si="14"/>
        <v>0</v>
      </c>
      <c r="X77">
        <v>0</v>
      </c>
      <c r="Z77">
        <v>0</v>
      </c>
    </row>
    <row r="78" spans="1:26" ht="24.95" customHeight="1">
      <c r="A78" s="159">
        <v>65</v>
      </c>
      <c r="B78" s="154" t="s">
        <v>240</v>
      </c>
      <c r="C78" s="160" t="s">
        <v>241</v>
      </c>
      <c r="D78" s="154" t="s">
        <v>242</v>
      </c>
      <c r="E78" s="154" t="s">
        <v>128</v>
      </c>
      <c r="F78" s="155">
        <v>56.4</v>
      </c>
      <c r="G78" s="156"/>
      <c r="H78" s="156"/>
      <c r="I78" s="156">
        <f t="shared" si="10"/>
        <v>0</v>
      </c>
      <c r="J78" s="154">
        <f t="shared" si="11"/>
        <v>0</v>
      </c>
      <c r="K78" s="157">
        <f t="shared" si="12"/>
        <v>0</v>
      </c>
      <c r="L78" s="157"/>
      <c r="M78" s="157"/>
      <c r="N78" s="157"/>
      <c r="O78" s="157"/>
      <c r="P78" s="161">
        <v>2.2456999999999998</v>
      </c>
      <c r="Q78" s="161"/>
      <c r="R78" s="161">
        <v>2.2456999999999998</v>
      </c>
      <c r="S78" s="161">
        <f t="shared" si="13"/>
        <v>126.657</v>
      </c>
      <c r="T78" s="158"/>
      <c r="U78" s="158"/>
      <c r="V78" s="161">
        <f t="shared" si="14"/>
        <v>0</v>
      </c>
      <c r="X78">
        <v>0</v>
      </c>
      <c r="Z78">
        <v>0</v>
      </c>
    </row>
    <row r="79" spans="1:26" ht="24.95" customHeight="1">
      <c r="A79" s="159">
        <v>66</v>
      </c>
      <c r="B79" s="154" t="s">
        <v>243</v>
      </c>
      <c r="C79" s="160" t="s">
        <v>244</v>
      </c>
      <c r="D79" s="154" t="s">
        <v>245</v>
      </c>
      <c r="E79" s="154" t="s">
        <v>246</v>
      </c>
      <c r="F79" s="155">
        <v>4279</v>
      </c>
      <c r="G79" s="156"/>
      <c r="H79" s="156"/>
      <c r="I79" s="156">
        <f t="shared" si="10"/>
        <v>0</v>
      </c>
      <c r="J79" s="154">
        <f t="shared" si="11"/>
        <v>0</v>
      </c>
      <c r="K79" s="157">
        <f t="shared" si="12"/>
        <v>0</v>
      </c>
      <c r="L79" s="157"/>
      <c r="M79" s="157"/>
      <c r="N79" s="157"/>
      <c r="O79" s="157"/>
      <c r="P79" s="161">
        <v>0.25195000000000001</v>
      </c>
      <c r="Q79" s="161"/>
      <c r="R79" s="161">
        <v>0.25195000000000001</v>
      </c>
      <c r="S79" s="161">
        <f t="shared" si="13"/>
        <v>1078.0940000000001</v>
      </c>
      <c r="T79" s="158"/>
      <c r="U79" s="158"/>
      <c r="V79" s="161">
        <f t="shared" si="14"/>
        <v>0</v>
      </c>
      <c r="X79">
        <v>0</v>
      </c>
      <c r="Z79">
        <v>0</v>
      </c>
    </row>
    <row r="80" spans="1:26" ht="24.95" customHeight="1">
      <c r="A80" s="167">
        <v>67</v>
      </c>
      <c r="B80" s="162" t="s">
        <v>247</v>
      </c>
      <c r="C80" s="168" t="s">
        <v>248</v>
      </c>
      <c r="D80" s="162" t="s">
        <v>249</v>
      </c>
      <c r="E80" s="162" t="s">
        <v>250</v>
      </c>
      <c r="F80" s="163">
        <v>49</v>
      </c>
      <c r="G80" s="164"/>
      <c r="H80" s="164"/>
      <c r="I80" s="164">
        <f t="shared" si="10"/>
        <v>0</v>
      </c>
      <c r="J80" s="162">
        <f t="shared" si="11"/>
        <v>0</v>
      </c>
      <c r="K80" s="165">
        <f t="shared" si="12"/>
        <v>0</v>
      </c>
      <c r="L80" s="165"/>
      <c r="M80" s="165"/>
      <c r="N80" s="165"/>
      <c r="O80" s="165"/>
      <c r="P80" s="169">
        <v>0</v>
      </c>
      <c r="Q80" s="169"/>
      <c r="R80" s="169">
        <v>0</v>
      </c>
      <c r="S80" s="169">
        <f t="shared" si="13"/>
        <v>0</v>
      </c>
      <c r="T80" s="166"/>
      <c r="U80" s="166"/>
      <c r="V80" s="169">
        <f t="shared" si="14"/>
        <v>0</v>
      </c>
      <c r="X80">
        <v>0</v>
      </c>
      <c r="Z80">
        <v>0</v>
      </c>
    </row>
    <row r="81" spans="1:26" ht="24.95" customHeight="1">
      <c r="A81" s="167">
        <v>68</v>
      </c>
      <c r="B81" s="162" t="s">
        <v>251</v>
      </c>
      <c r="C81" s="168" t="s">
        <v>252</v>
      </c>
      <c r="D81" s="162" t="s">
        <v>253</v>
      </c>
      <c r="E81" s="162" t="s">
        <v>200</v>
      </c>
      <c r="F81" s="163">
        <v>8725.42</v>
      </c>
      <c r="G81" s="164"/>
      <c r="H81" s="164"/>
      <c r="I81" s="164">
        <f t="shared" si="10"/>
        <v>0</v>
      </c>
      <c r="J81" s="162">
        <f t="shared" si="11"/>
        <v>0</v>
      </c>
      <c r="K81" s="165">
        <f t="shared" si="12"/>
        <v>0</v>
      </c>
      <c r="L81" s="165"/>
      <c r="M81" s="165"/>
      <c r="N81" s="165"/>
      <c r="O81" s="165"/>
      <c r="P81" s="169">
        <v>2.0000000000000001E-4</v>
      </c>
      <c r="Q81" s="169"/>
      <c r="R81" s="169">
        <v>2.0000000000000001E-4</v>
      </c>
      <c r="S81" s="169">
        <f t="shared" si="13"/>
        <v>1.7450000000000001</v>
      </c>
      <c r="T81" s="166"/>
      <c r="U81" s="166"/>
      <c r="V81" s="169">
        <f t="shared" si="14"/>
        <v>0</v>
      </c>
      <c r="X81">
        <v>0</v>
      </c>
      <c r="Z81">
        <v>0</v>
      </c>
    </row>
    <row r="82" spans="1:26">
      <c r="A82" s="132"/>
      <c r="B82" s="132"/>
      <c r="C82" s="153" t="s">
        <v>227</v>
      </c>
      <c r="D82" s="152" t="s">
        <v>70</v>
      </c>
      <c r="E82" s="132"/>
      <c r="F82" s="150"/>
      <c r="G82" s="136">
        <f>ROUND((SUM(L72:L81))/1,2)</f>
        <v>0</v>
      </c>
      <c r="H82" s="136">
        <f>ROUND((SUM(M72:M81))/1,2)</f>
        <v>0</v>
      </c>
      <c r="I82" s="136">
        <f>ROUND((SUM(I72:I81))/1,2)</f>
        <v>0</v>
      </c>
      <c r="J82" s="132"/>
      <c r="K82" s="132"/>
      <c r="L82" s="132"/>
      <c r="M82" s="132"/>
      <c r="N82" s="132"/>
      <c r="O82" s="132"/>
      <c r="P82" s="170"/>
      <c r="Q82" s="132"/>
      <c r="R82" s="132"/>
      <c r="S82" s="170">
        <f>ROUND((SUM(S72:S81))/1,2)</f>
        <v>3645.14</v>
      </c>
      <c r="T82" s="124"/>
      <c r="U82" s="124"/>
      <c r="V82" s="170">
        <f>ROUND((SUM(V72:V81))/1,2)</f>
        <v>0</v>
      </c>
      <c r="W82" s="124"/>
      <c r="X82" s="124"/>
      <c r="Y82" s="124"/>
      <c r="Z82" s="124"/>
    </row>
    <row r="83" spans="1:26">
      <c r="A83" s="1"/>
      <c r="B83" s="1"/>
      <c r="C83" s="1"/>
      <c r="D83" s="1"/>
      <c r="E83" s="1"/>
      <c r="F83" s="144"/>
      <c r="G83" s="145"/>
      <c r="H83" s="145"/>
      <c r="I83" s="145"/>
      <c r="J83" s="1"/>
      <c r="K83" s="1"/>
      <c r="L83" s="1"/>
      <c r="M83" s="1"/>
      <c r="N83" s="1"/>
      <c r="O83" s="1"/>
      <c r="P83" s="1"/>
      <c r="Q83" s="1"/>
      <c r="R83" s="1"/>
      <c r="S83" s="1"/>
      <c r="V83" s="1"/>
    </row>
    <row r="84" spans="1:26">
      <c r="A84" s="132"/>
      <c r="B84" s="132"/>
      <c r="C84" s="153" t="s">
        <v>254</v>
      </c>
      <c r="D84" s="152" t="s">
        <v>71</v>
      </c>
      <c r="E84" s="132"/>
      <c r="F84" s="150"/>
      <c r="G84" s="151"/>
      <c r="H84" s="151"/>
      <c r="I84" s="151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24"/>
      <c r="U84" s="124"/>
      <c r="V84" s="132"/>
      <c r="W84" s="124"/>
      <c r="X84" s="124"/>
      <c r="Y84" s="124"/>
      <c r="Z84" s="124"/>
    </row>
    <row r="85" spans="1:26" ht="24.95" customHeight="1">
      <c r="A85" s="159">
        <v>69</v>
      </c>
      <c r="B85" s="154" t="s">
        <v>255</v>
      </c>
      <c r="C85" s="160" t="s">
        <v>256</v>
      </c>
      <c r="D85" s="154" t="s">
        <v>257</v>
      </c>
      <c r="E85" s="154" t="s">
        <v>131</v>
      </c>
      <c r="F85" s="155">
        <v>76</v>
      </c>
      <c r="G85" s="156"/>
      <c r="H85" s="156"/>
      <c r="I85" s="156">
        <f>ROUND(F85*(G85+H85),2)</f>
        <v>0</v>
      </c>
      <c r="J85" s="154">
        <f>ROUND(F85*(N85),2)</f>
        <v>0</v>
      </c>
      <c r="K85" s="157">
        <f>ROUND(F85*(O85),2)</f>
        <v>0</v>
      </c>
      <c r="L85" s="157"/>
      <c r="M85" s="157"/>
      <c r="N85" s="157"/>
      <c r="O85" s="157"/>
      <c r="P85" s="161">
        <v>0</v>
      </c>
      <c r="Q85" s="161"/>
      <c r="R85" s="161">
        <v>0</v>
      </c>
      <c r="S85" s="161">
        <f>ROUND(F85*(P85),3)</f>
        <v>0</v>
      </c>
      <c r="T85" s="158"/>
      <c r="U85" s="158"/>
      <c r="V85" s="161">
        <f>ROUND(F85*(X85),3)</f>
        <v>0</v>
      </c>
      <c r="X85">
        <v>0</v>
      </c>
      <c r="Z85">
        <v>0</v>
      </c>
    </row>
    <row r="86" spans="1:26" ht="35.1" customHeight="1">
      <c r="A86" s="167">
        <v>70</v>
      </c>
      <c r="B86" s="162" t="s">
        <v>258</v>
      </c>
      <c r="C86" s="168" t="s">
        <v>259</v>
      </c>
      <c r="D86" s="162" t="s">
        <v>260</v>
      </c>
      <c r="E86" s="162" t="s">
        <v>131</v>
      </c>
      <c r="F86" s="163">
        <v>77.52</v>
      </c>
      <c r="G86" s="164"/>
      <c r="H86" s="164"/>
      <c r="I86" s="164">
        <f>ROUND(F86*(G86+H86),2)</f>
        <v>0</v>
      </c>
      <c r="J86" s="162">
        <f>ROUND(F86*(N86),2)</f>
        <v>0</v>
      </c>
      <c r="K86" s="165">
        <f>ROUND(F86*(O86),2)</f>
        <v>0</v>
      </c>
      <c r="L86" s="165"/>
      <c r="M86" s="165"/>
      <c r="N86" s="165"/>
      <c r="O86" s="165"/>
      <c r="P86" s="169">
        <v>0</v>
      </c>
      <c r="Q86" s="169"/>
      <c r="R86" s="169">
        <v>0</v>
      </c>
      <c r="S86" s="169">
        <f>ROUND(F86*(P86),3)</f>
        <v>0</v>
      </c>
      <c r="T86" s="166"/>
      <c r="U86" s="166"/>
      <c r="V86" s="169">
        <f>ROUND(F86*(X86),3)</f>
        <v>0</v>
      </c>
      <c r="X86">
        <v>0</v>
      </c>
      <c r="Z86">
        <v>0</v>
      </c>
    </row>
    <row r="87" spans="1:26" ht="24.95" customHeight="1">
      <c r="A87" s="167">
        <v>71</v>
      </c>
      <c r="B87" s="162" t="s">
        <v>258</v>
      </c>
      <c r="C87" s="168" t="s">
        <v>261</v>
      </c>
      <c r="D87" s="162" t="s">
        <v>262</v>
      </c>
      <c r="E87" s="162" t="s">
        <v>131</v>
      </c>
      <c r="F87" s="163">
        <v>77.52</v>
      </c>
      <c r="G87" s="164"/>
      <c r="H87" s="164"/>
      <c r="I87" s="164">
        <f>ROUND(F87*(G87+H87),2)</f>
        <v>0</v>
      </c>
      <c r="J87" s="162">
        <f>ROUND(F87*(N87),2)</f>
        <v>0</v>
      </c>
      <c r="K87" s="165">
        <f>ROUND(F87*(O87),2)</f>
        <v>0</v>
      </c>
      <c r="L87" s="165"/>
      <c r="M87" s="165"/>
      <c r="N87" s="165"/>
      <c r="O87" s="165"/>
      <c r="P87" s="169">
        <v>0</v>
      </c>
      <c r="Q87" s="169"/>
      <c r="R87" s="169">
        <v>0</v>
      </c>
      <c r="S87" s="169">
        <f>ROUND(F87*(P87),3)</f>
        <v>0</v>
      </c>
      <c r="T87" s="166"/>
      <c r="U87" s="166"/>
      <c r="V87" s="169">
        <f>ROUND(F87*(X87),3)</f>
        <v>0</v>
      </c>
      <c r="X87">
        <v>0</v>
      </c>
      <c r="Z87">
        <v>0</v>
      </c>
    </row>
    <row r="88" spans="1:26">
      <c r="A88" s="132"/>
      <c r="B88" s="132"/>
      <c r="C88" s="153" t="s">
        <v>254</v>
      </c>
      <c r="D88" s="152" t="s">
        <v>71</v>
      </c>
      <c r="E88" s="132"/>
      <c r="F88" s="150"/>
      <c r="G88" s="136">
        <f>ROUND((SUM(L84:L87))/1,2)</f>
        <v>0</v>
      </c>
      <c r="H88" s="136">
        <f>ROUND((SUM(M84:M87))/1,2)</f>
        <v>0</v>
      </c>
      <c r="I88" s="136">
        <f>ROUND((SUM(I84:I87))/1,2)</f>
        <v>0</v>
      </c>
      <c r="J88" s="132"/>
      <c r="K88" s="132"/>
      <c r="L88" s="132"/>
      <c r="M88" s="132"/>
      <c r="N88" s="132"/>
      <c r="O88" s="132"/>
      <c r="P88" s="170"/>
      <c r="Q88" s="132"/>
      <c r="R88" s="132"/>
      <c r="S88" s="170">
        <f>ROUND((SUM(S84:S87))/1,2)</f>
        <v>0</v>
      </c>
      <c r="T88" s="124"/>
      <c r="U88" s="124"/>
      <c r="V88" s="170">
        <f>ROUND((SUM(V84:V87))/1,2)</f>
        <v>0</v>
      </c>
      <c r="W88" s="124"/>
      <c r="X88" s="124"/>
      <c r="Y88" s="124"/>
      <c r="Z88" s="124"/>
    </row>
    <row r="89" spans="1:26">
      <c r="A89" s="1"/>
      <c r="B89" s="1"/>
      <c r="C89" s="1"/>
      <c r="D89" s="1"/>
      <c r="E89" s="1"/>
      <c r="F89" s="144"/>
      <c r="G89" s="145"/>
      <c r="H89" s="145"/>
      <c r="I89" s="145"/>
      <c r="J89" s="1"/>
      <c r="K89" s="1"/>
      <c r="L89" s="1"/>
      <c r="M89" s="1"/>
      <c r="N89" s="1"/>
      <c r="O89" s="1"/>
      <c r="P89" s="1"/>
      <c r="Q89" s="1"/>
      <c r="R89" s="1"/>
      <c r="S89" s="1"/>
      <c r="V89" s="1"/>
    </row>
    <row r="90" spans="1:26">
      <c r="A90" s="132"/>
      <c r="B90" s="132"/>
      <c r="C90" s="153" t="s">
        <v>263</v>
      </c>
      <c r="D90" s="152" t="s">
        <v>72</v>
      </c>
      <c r="E90" s="132"/>
      <c r="F90" s="150"/>
      <c r="G90" s="151"/>
      <c r="H90" s="151"/>
      <c r="I90" s="151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24"/>
      <c r="U90" s="124"/>
      <c r="V90" s="132"/>
      <c r="W90" s="124"/>
      <c r="X90" s="124"/>
      <c r="Y90" s="124"/>
      <c r="Z90" s="124"/>
    </row>
    <row r="91" spans="1:26" ht="24.95" customHeight="1">
      <c r="A91" s="159">
        <v>72</v>
      </c>
      <c r="B91" s="154" t="s">
        <v>264</v>
      </c>
      <c r="C91" s="160" t="s">
        <v>265</v>
      </c>
      <c r="D91" s="154" t="s">
        <v>266</v>
      </c>
      <c r="E91" s="154" t="s">
        <v>200</v>
      </c>
      <c r="F91" s="155">
        <v>2447.3999999999996</v>
      </c>
      <c r="G91" s="156"/>
      <c r="H91" s="156"/>
      <c r="I91" s="156">
        <f t="shared" ref="I91:I97" si="15">ROUND(F91*(G91+H91),2)</f>
        <v>0</v>
      </c>
      <c r="J91" s="154">
        <f t="shared" ref="J91:J97" si="16">ROUND(F91*(N91),2)</f>
        <v>0</v>
      </c>
      <c r="K91" s="157">
        <f t="shared" ref="K91:K97" si="17">ROUND(F91*(O91),2)</f>
        <v>0</v>
      </c>
      <c r="L91" s="157"/>
      <c r="M91" s="157"/>
      <c r="N91" s="157"/>
      <c r="O91" s="157"/>
      <c r="P91" s="161">
        <v>1.9480000000000001E-2</v>
      </c>
      <c r="Q91" s="161"/>
      <c r="R91" s="161">
        <v>1.9480000000000001E-2</v>
      </c>
      <c r="S91" s="161">
        <f t="shared" ref="S91:S97" si="18">ROUND(F91*(P91),3)</f>
        <v>47.674999999999997</v>
      </c>
      <c r="T91" s="158"/>
      <c r="U91" s="158"/>
      <c r="V91" s="161">
        <f t="shared" ref="V91:V97" si="19">ROUND(F91*(X91),3)</f>
        <v>0</v>
      </c>
      <c r="X91">
        <v>0</v>
      </c>
      <c r="Z91">
        <v>0</v>
      </c>
    </row>
    <row r="92" spans="1:26" ht="24.95" customHeight="1">
      <c r="A92" s="159">
        <v>73</v>
      </c>
      <c r="B92" s="154" t="s">
        <v>267</v>
      </c>
      <c r="C92" s="160" t="s">
        <v>268</v>
      </c>
      <c r="D92" s="154" t="s">
        <v>269</v>
      </c>
      <c r="E92" s="154" t="s">
        <v>128</v>
      </c>
      <c r="F92" s="155">
        <v>159.96</v>
      </c>
      <c r="G92" s="156"/>
      <c r="H92" s="156"/>
      <c r="I92" s="156">
        <f t="shared" si="15"/>
        <v>0</v>
      </c>
      <c r="J92" s="154">
        <f t="shared" si="16"/>
        <v>0</v>
      </c>
      <c r="K92" s="157">
        <f t="shared" si="17"/>
        <v>0</v>
      </c>
      <c r="L92" s="157"/>
      <c r="M92" s="157"/>
      <c r="N92" s="157"/>
      <c r="O92" s="157"/>
      <c r="P92" s="161">
        <v>1.8480000000000001</v>
      </c>
      <c r="Q92" s="161"/>
      <c r="R92" s="161">
        <v>1.8480000000000001</v>
      </c>
      <c r="S92" s="161">
        <f t="shared" si="18"/>
        <v>295.60599999999999</v>
      </c>
      <c r="T92" s="158"/>
      <c r="U92" s="158"/>
      <c r="V92" s="161">
        <f t="shared" si="19"/>
        <v>0</v>
      </c>
      <c r="X92">
        <v>0</v>
      </c>
      <c r="Z92">
        <v>0</v>
      </c>
    </row>
    <row r="93" spans="1:26" ht="24.95" customHeight="1">
      <c r="A93" s="159">
        <v>74</v>
      </c>
      <c r="B93" s="154" t="s">
        <v>267</v>
      </c>
      <c r="C93" s="160" t="s">
        <v>270</v>
      </c>
      <c r="D93" s="154" t="s">
        <v>271</v>
      </c>
      <c r="E93" s="154" t="s">
        <v>200</v>
      </c>
      <c r="F93" s="155">
        <v>652.75</v>
      </c>
      <c r="G93" s="156"/>
      <c r="H93" s="156"/>
      <c r="I93" s="156">
        <f t="shared" si="15"/>
        <v>0</v>
      </c>
      <c r="J93" s="154">
        <f t="shared" si="16"/>
        <v>0</v>
      </c>
      <c r="K93" s="157">
        <f t="shared" si="17"/>
        <v>0</v>
      </c>
      <c r="L93" s="157"/>
      <c r="M93" s="157"/>
      <c r="N93" s="157"/>
      <c r="O93" s="157"/>
      <c r="P93" s="161">
        <v>0.90161999999999998</v>
      </c>
      <c r="Q93" s="161"/>
      <c r="R93" s="161">
        <v>0.90161999999999998</v>
      </c>
      <c r="S93" s="161">
        <f t="shared" si="18"/>
        <v>588.53200000000004</v>
      </c>
      <c r="T93" s="158"/>
      <c r="U93" s="158"/>
      <c r="V93" s="161">
        <f t="shared" si="19"/>
        <v>0</v>
      </c>
      <c r="X93">
        <v>0</v>
      </c>
      <c r="Z93">
        <v>0</v>
      </c>
    </row>
    <row r="94" spans="1:26" ht="24.95" customHeight="1">
      <c r="A94" s="159">
        <v>75</v>
      </c>
      <c r="B94" s="154" t="s">
        <v>267</v>
      </c>
      <c r="C94" s="160" t="s">
        <v>272</v>
      </c>
      <c r="D94" s="154" t="s">
        <v>273</v>
      </c>
      <c r="E94" s="154" t="s">
        <v>100</v>
      </c>
      <c r="F94" s="155">
        <v>186.45</v>
      </c>
      <c r="G94" s="156"/>
      <c r="H94" s="156"/>
      <c r="I94" s="156">
        <f t="shared" si="15"/>
        <v>0</v>
      </c>
      <c r="J94" s="154">
        <f t="shared" si="16"/>
        <v>0</v>
      </c>
      <c r="K94" s="157">
        <f t="shared" si="17"/>
        <v>0</v>
      </c>
      <c r="L94" s="157"/>
      <c r="M94" s="157"/>
      <c r="N94" s="157"/>
      <c r="O94" s="157"/>
      <c r="P94" s="161">
        <v>1.56209</v>
      </c>
      <c r="Q94" s="161"/>
      <c r="R94" s="161">
        <v>1.56209</v>
      </c>
      <c r="S94" s="161">
        <f t="shared" si="18"/>
        <v>291.25200000000001</v>
      </c>
      <c r="T94" s="158"/>
      <c r="U94" s="158"/>
      <c r="V94" s="161">
        <f t="shared" si="19"/>
        <v>0</v>
      </c>
      <c r="X94">
        <v>0</v>
      </c>
      <c r="Z94">
        <v>0</v>
      </c>
    </row>
    <row r="95" spans="1:26" ht="24.95" customHeight="1">
      <c r="A95" s="159">
        <v>76</v>
      </c>
      <c r="B95" s="154" t="s">
        <v>274</v>
      </c>
      <c r="C95" s="160" t="s">
        <v>275</v>
      </c>
      <c r="D95" s="154" t="s">
        <v>276</v>
      </c>
      <c r="E95" s="154" t="s">
        <v>100</v>
      </c>
      <c r="F95" s="155">
        <v>2447.3999999999996</v>
      </c>
      <c r="G95" s="156"/>
      <c r="H95" s="156"/>
      <c r="I95" s="156">
        <f t="shared" si="15"/>
        <v>0</v>
      </c>
      <c r="J95" s="154">
        <f t="shared" si="16"/>
        <v>0</v>
      </c>
      <c r="K95" s="157">
        <f t="shared" si="17"/>
        <v>0</v>
      </c>
      <c r="L95" s="157"/>
      <c r="M95" s="157"/>
      <c r="N95" s="157"/>
      <c r="O95" s="157"/>
      <c r="P95" s="161">
        <v>0.31879000000000002</v>
      </c>
      <c r="Q95" s="161"/>
      <c r="R95" s="161">
        <v>0.31879000000000002</v>
      </c>
      <c r="S95" s="161">
        <f t="shared" si="18"/>
        <v>780.20699999999999</v>
      </c>
      <c r="T95" s="158"/>
      <c r="U95" s="158"/>
      <c r="V95" s="161">
        <f t="shared" si="19"/>
        <v>0</v>
      </c>
      <c r="X95">
        <v>0</v>
      </c>
      <c r="Z95">
        <v>0</v>
      </c>
    </row>
    <row r="96" spans="1:26" ht="24.95" customHeight="1">
      <c r="A96" s="159">
        <v>77</v>
      </c>
      <c r="B96" s="154" t="s">
        <v>274</v>
      </c>
      <c r="C96" s="160" t="s">
        <v>277</v>
      </c>
      <c r="D96" s="154" t="s">
        <v>278</v>
      </c>
      <c r="E96" s="154" t="s">
        <v>128</v>
      </c>
      <c r="F96" s="155">
        <v>10.199999999999999</v>
      </c>
      <c r="G96" s="156"/>
      <c r="H96" s="156"/>
      <c r="I96" s="156">
        <f t="shared" si="15"/>
        <v>0</v>
      </c>
      <c r="J96" s="154">
        <f t="shared" si="16"/>
        <v>0</v>
      </c>
      <c r="K96" s="157">
        <f t="shared" si="17"/>
        <v>0</v>
      </c>
      <c r="L96" s="157"/>
      <c r="M96" s="157"/>
      <c r="N96" s="157"/>
      <c r="O96" s="157"/>
      <c r="P96" s="161">
        <v>2.3841600000000001</v>
      </c>
      <c r="Q96" s="161"/>
      <c r="R96" s="161">
        <v>2.3841600000000001</v>
      </c>
      <c r="S96" s="161">
        <f t="shared" si="18"/>
        <v>24.318000000000001</v>
      </c>
      <c r="T96" s="158"/>
      <c r="U96" s="158"/>
      <c r="V96" s="161">
        <f t="shared" si="19"/>
        <v>0</v>
      </c>
      <c r="X96">
        <v>0</v>
      </c>
      <c r="Z96">
        <v>0</v>
      </c>
    </row>
    <row r="97" spans="1:26" ht="24.95" customHeight="1">
      <c r="A97" s="167">
        <v>78</v>
      </c>
      <c r="B97" s="162" t="s">
        <v>279</v>
      </c>
      <c r="C97" s="168" t="s">
        <v>280</v>
      </c>
      <c r="D97" s="162" t="s">
        <v>281</v>
      </c>
      <c r="E97" s="162" t="s">
        <v>114</v>
      </c>
      <c r="F97" s="163">
        <v>8158</v>
      </c>
      <c r="G97" s="164"/>
      <c r="H97" s="164"/>
      <c r="I97" s="164">
        <f t="shared" si="15"/>
        <v>0</v>
      </c>
      <c r="J97" s="162">
        <f t="shared" si="16"/>
        <v>0</v>
      </c>
      <c r="K97" s="165">
        <f t="shared" si="17"/>
        <v>0</v>
      </c>
      <c r="L97" s="165"/>
      <c r="M97" s="165"/>
      <c r="N97" s="165"/>
      <c r="O97" s="165"/>
      <c r="P97" s="169">
        <v>6.7000000000000004E-2</v>
      </c>
      <c r="Q97" s="169"/>
      <c r="R97" s="169">
        <v>6.7000000000000004E-2</v>
      </c>
      <c r="S97" s="169">
        <f t="shared" si="18"/>
        <v>546.58600000000001</v>
      </c>
      <c r="T97" s="166"/>
      <c r="U97" s="166"/>
      <c r="V97" s="169">
        <f t="shared" si="19"/>
        <v>0</v>
      </c>
      <c r="X97">
        <v>0</v>
      </c>
      <c r="Z97">
        <v>0</v>
      </c>
    </row>
    <row r="98" spans="1:26">
      <c r="A98" s="132"/>
      <c r="B98" s="132"/>
      <c r="C98" s="153" t="s">
        <v>263</v>
      </c>
      <c r="D98" s="152" t="s">
        <v>72</v>
      </c>
      <c r="E98" s="132"/>
      <c r="F98" s="150"/>
      <c r="G98" s="136">
        <f>ROUND((SUM(L90:L97))/1,2)</f>
        <v>0</v>
      </c>
      <c r="H98" s="136">
        <f>ROUND((SUM(M90:M97))/1,2)</f>
        <v>0</v>
      </c>
      <c r="I98" s="136">
        <f>ROUND((SUM(I90:I97))/1,2)</f>
        <v>0</v>
      </c>
      <c r="J98" s="132"/>
      <c r="K98" s="132"/>
      <c r="L98" s="132"/>
      <c r="M98" s="132"/>
      <c r="N98" s="132"/>
      <c r="O98" s="132"/>
      <c r="P98" s="170"/>
      <c r="Q98" s="132"/>
      <c r="R98" s="132"/>
      <c r="S98" s="170">
        <f>ROUND((SUM(S90:S97))/1,2)</f>
        <v>2574.1799999999998</v>
      </c>
      <c r="T98" s="124"/>
      <c r="U98" s="124"/>
      <c r="V98" s="170">
        <f>ROUND((SUM(V90:V97))/1,2)</f>
        <v>0</v>
      </c>
      <c r="W98" s="124"/>
      <c r="X98" s="124"/>
      <c r="Y98" s="124"/>
      <c r="Z98" s="124"/>
    </row>
    <row r="99" spans="1:26">
      <c r="A99" s="1"/>
      <c r="B99" s="1"/>
      <c r="C99" s="1"/>
      <c r="D99" s="1"/>
      <c r="E99" s="1"/>
      <c r="F99" s="144"/>
      <c r="G99" s="145"/>
      <c r="H99" s="145"/>
      <c r="I99" s="145"/>
      <c r="J99" s="1"/>
      <c r="K99" s="1"/>
      <c r="L99" s="1"/>
      <c r="M99" s="1"/>
      <c r="N99" s="1"/>
      <c r="O99" s="1"/>
      <c r="P99" s="1"/>
      <c r="Q99" s="1"/>
      <c r="R99" s="1"/>
      <c r="S99" s="1"/>
      <c r="V99" s="1"/>
    </row>
    <row r="100" spans="1:26">
      <c r="A100" s="132"/>
      <c r="B100" s="132"/>
      <c r="C100" s="153" t="s">
        <v>282</v>
      </c>
      <c r="D100" s="152" t="s">
        <v>73</v>
      </c>
      <c r="E100" s="132"/>
      <c r="F100" s="150"/>
      <c r="G100" s="151"/>
      <c r="H100" s="151"/>
      <c r="I100" s="151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24"/>
      <c r="U100" s="124"/>
      <c r="V100" s="132"/>
      <c r="W100" s="124"/>
      <c r="X100" s="124"/>
      <c r="Y100" s="124"/>
      <c r="Z100" s="124"/>
    </row>
    <row r="101" spans="1:26" ht="24.95" customHeight="1">
      <c r="A101" s="159">
        <v>79</v>
      </c>
      <c r="B101" s="154" t="s">
        <v>228</v>
      </c>
      <c r="C101" s="160" t="s">
        <v>283</v>
      </c>
      <c r="D101" s="154" t="s">
        <v>284</v>
      </c>
      <c r="E101" s="154" t="s">
        <v>128</v>
      </c>
      <c r="F101" s="155">
        <v>1122.4000000000001</v>
      </c>
      <c r="G101" s="156"/>
      <c r="H101" s="156"/>
      <c r="I101" s="156">
        <f t="shared" ref="I101:I112" si="20">ROUND(F101*(G101+H101),2)</f>
        <v>0</v>
      </c>
      <c r="J101" s="154">
        <f t="shared" ref="J101:J112" si="21">ROUND(F101*(N101),2)</f>
        <v>0</v>
      </c>
      <c r="K101" s="157">
        <f t="shared" ref="K101:K112" si="22">ROUND(F101*(O101),2)</f>
        <v>0</v>
      </c>
      <c r="L101" s="157"/>
      <c r="M101" s="157"/>
      <c r="N101" s="157"/>
      <c r="O101" s="157"/>
      <c r="P101" s="161">
        <v>1.9312499999999999</v>
      </c>
      <c r="Q101" s="161"/>
      <c r="R101" s="161">
        <v>1.9312499999999999</v>
      </c>
      <c r="S101" s="161">
        <f t="shared" ref="S101:S112" si="23">ROUND(F101*(P101),3)</f>
        <v>2167.6350000000002</v>
      </c>
      <c r="T101" s="158"/>
      <c r="U101" s="158"/>
      <c r="V101" s="161">
        <f t="shared" ref="V101:V112" si="24">ROUND(F101*(X101),3)</f>
        <v>0</v>
      </c>
      <c r="X101">
        <v>0</v>
      </c>
      <c r="Z101">
        <v>0</v>
      </c>
    </row>
    <row r="102" spans="1:26" ht="24.95" customHeight="1">
      <c r="A102" s="159">
        <v>80</v>
      </c>
      <c r="B102" s="154" t="s">
        <v>285</v>
      </c>
      <c r="C102" s="160" t="s">
        <v>286</v>
      </c>
      <c r="D102" s="154" t="s">
        <v>287</v>
      </c>
      <c r="E102" s="154" t="s">
        <v>200</v>
      </c>
      <c r="F102" s="155">
        <v>18468.400000000001</v>
      </c>
      <c r="G102" s="156"/>
      <c r="H102" s="156"/>
      <c r="I102" s="156">
        <f t="shared" si="20"/>
        <v>0</v>
      </c>
      <c r="J102" s="154">
        <f t="shared" si="21"/>
        <v>0</v>
      </c>
      <c r="K102" s="157">
        <f t="shared" si="22"/>
        <v>0</v>
      </c>
      <c r="L102" s="157"/>
      <c r="M102" s="157"/>
      <c r="N102" s="157"/>
      <c r="O102" s="157"/>
      <c r="P102" s="161">
        <v>2.3060000000000001E-2</v>
      </c>
      <c r="Q102" s="161"/>
      <c r="R102" s="161">
        <v>2.3060000000000001E-2</v>
      </c>
      <c r="S102" s="161">
        <f t="shared" si="23"/>
        <v>425.88099999999997</v>
      </c>
      <c r="T102" s="158"/>
      <c r="U102" s="158"/>
      <c r="V102" s="161">
        <f t="shared" si="24"/>
        <v>0</v>
      </c>
      <c r="X102">
        <v>0</v>
      </c>
      <c r="Z102">
        <v>0</v>
      </c>
    </row>
    <row r="103" spans="1:26" ht="24.95" customHeight="1">
      <c r="A103" s="159">
        <v>81</v>
      </c>
      <c r="B103" s="154" t="s">
        <v>285</v>
      </c>
      <c r="C103" s="160" t="s">
        <v>288</v>
      </c>
      <c r="D103" s="154" t="s">
        <v>289</v>
      </c>
      <c r="E103" s="154" t="s">
        <v>200</v>
      </c>
      <c r="F103" s="155">
        <v>18927.5</v>
      </c>
      <c r="G103" s="156"/>
      <c r="H103" s="156"/>
      <c r="I103" s="156">
        <f t="shared" si="20"/>
        <v>0</v>
      </c>
      <c r="J103" s="154">
        <f t="shared" si="21"/>
        <v>0</v>
      </c>
      <c r="K103" s="157">
        <f t="shared" si="22"/>
        <v>0</v>
      </c>
      <c r="L103" s="157"/>
      <c r="M103" s="157"/>
      <c r="N103" s="157"/>
      <c r="O103" s="157"/>
      <c r="P103" s="161">
        <v>0</v>
      </c>
      <c r="Q103" s="161"/>
      <c r="R103" s="161">
        <v>0</v>
      </c>
      <c r="S103" s="161">
        <f t="shared" si="23"/>
        <v>0</v>
      </c>
      <c r="T103" s="158"/>
      <c r="U103" s="158"/>
      <c r="V103" s="161">
        <f t="shared" si="24"/>
        <v>0</v>
      </c>
      <c r="X103">
        <v>0</v>
      </c>
      <c r="Z103">
        <v>0</v>
      </c>
    </row>
    <row r="104" spans="1:26" ht="24.95" customHeight="1">
      <c r="A104" s="159">
        <v>82</v>
      </c>
      <c r="B104" s="154" t="s">
        <v>285</v>
      </c>
      <c r="C104" s="160" t="s">
        <v>290</v>
      </c>
      <c r="D104" s="154" t="s">
        <v>291</v>
      </c>
      <c r="E104" s="154" t="s">
        <v>100</v>
      </c>
      <c r="F104" s="155">
        <v>433.1</v>
      </c>
      <c r="G104" s="156"/>
      <c r="H104" s="156"/>
      <c r="I104" s="156">
        <f t="shared" si="20"/>
        <v>0</v>
      </c>
      <c r="J104" s="154">
        <f t="shared" si="21"/>
        <v>0</v>
      </c>
      <c r="K104" s="157">
        <f t="shared" si="22"/>
        <v>0</v>
      </c>
      <c r="L104" s="157"/>
      <c r="M104" s="157"/>
      <c r="N104" s="157"/>
      <c r="O104" s="157"/>
      <c r="P104" s="161">
        <v>0.60104000000000002</v>
      </c>
      <c r="Q104" s="161"/>
      <c r="R104" s="161">
        <v>0.60104000000000002</v>
      </c>
      <c r="S104" s="161">
        <f t="shared" si="23"/>
        <v>260.31</v>
      </c>
      <c r="T104" s="158"/>
      <c r="U104" s="158"/>
      <c r="V104" s="161">
        <f t="shared" si="24"/>
        <v>0</v>
      </c>
      <c r="X104">
        <v>0</v>
      </c>
      <c r="Z104">
        <v>0</v>
      </c>
    </row>
    <row r="105" spans="1:26" ht="24.95" customHeight="1">
      <c r="A105" s="159">
        <v>83</v>
      </c>
      <c r="B105" s="154" t="s">
        <v>285</v>
      </c>
      <c r="C105" s="160" t="s">
        <v>292</v>
      </c>
      <c r="D105" s="154" t="s">
        <v>293</v>
      </c>
      <c r="E105" s="154" t="s">
        <v>100</v>
      </c>
      <c r="F105" s="155">
        <v>2450.5</v>
      </c>
      <c r="G105" s="156"/>
      <c r="H105" s="156"/>
      <c r="I105" s="156">
        <f t="shared" si="20"/>
        <v>0</v>
      </c>
      <c r="J105" s="154">
        <f t="shared" si="21"/>
        <v>0</v>
      </c>
      <c r="K105" s="157">
        <f t="shared" si="22"/>
        <v>0</v>
      </c>
      <c r="L105" s="157"/>
      <c r="M105" s="157"/>
      <c r="N105" s="157"/>
      <c r="O105" s="157"/>
      <c r="P105" s="161">
        <v>0.18906999999999999</v>
      </c>
      <c r="Q105" s="161"/>
      <c r="R105" s="161">
        <v>0.18906999999999999</v>
      </c>
      <c r="S105" s="161">
        <f t="shared" si="23"/>
        <v>463.31599999999997</v>
      </c>
      <c r="T105" s="158"/>
      <c r="U105" s="158"/>
      <c r="V105" s="161">
        <f t="shared" si="24"/>
        <v>0</v>
      </c>
      <c r="X105">
        <v>0</v>
      </c>
      <c r="Z105">
        <v>0</v>
      </c>
    </row>
    <row r="106" spans="1:26" ht="24.95" customHeight="1">
      <c r="A106" s="159">
        <v>84</v>
      </c>
      <c r="B106" s="154" t="s">
        <v>285</v>
      </c>
      <c r="C106" s="160" t="s">
        <v>294</v>
      </c>
      <c r="D106" s="154" t="s">
        <v>295</v>
      </c>
      <c r="E106" s="154" t="s">
        <v>100</v>
      </c>
      <c r="F106" s="155">
        <v>14968.1</v>
      </c>
      <c r="G106" s="156"/>
      <c r="H106" s="156"/>
      <c r="I106" s="156">
        <f t="shared" si="20"/>
        <v>0</v>
      </c>
      <c r="J106" s="154">
        <f t="shared" si="21"/>
        <v>0</v>
      </c>
      <c r="K106" s="157">
        <f t="shared" si="22"/>
        <v>0</v>
      </c>
      <c r="L106" s="157"/>
      <c r="M106" s="157"/>
      <c r="N106" s="157"/>
      <c r="O106" s="157"/>
      <c r="P106" s="161">
        <v>0.27994000000000002</v>
      </c>
      <c r="Q106" s="161"/>
      <c r="R106" s="161">
        <v>0.27994000000000002</v>
      </c>
      <c r="S106" s="161">
        <f t="shared" si="23"/>
        <v>4190.17</v>
      </c>
      <c r="T106" s="158"/>
      <c r="U106" s="158"/>
      <c r="V106" s="161">
        <f t="shared" si="24"/>
        <v>0</v>
      </c>
      <c r="X106">
        <v>0</v>
      </c>
      <c r="Z106">
        <v>0</v>
      </c>
    </row>
    <row r="107" spans="1:26" ht="24.95" customHeight="1">
      <c r="A107" s="159">
        <v>85</v>
      </c>
      <c r="B107" s="154" t="s">
        <v>285</v>
      </c>
      <c r="C107" s="160" t="s">
        <v>296</v>
      </c>
      <c r="D107" s="154" t="s">
        <v>297</v>
      </c>
      <c r="E107" s="154" t="s">
        <v>100</v>
      </c>
      <c r="F107" s="155">
        <v>3979.6000000000004</v>
      </c>
      <c r="G107" s="156"/>
      <c r="H107" s="156"/>
      <c r="I107" s="156">
        <f t="shared" si="20"/>
        <v>0</v>
      </c>
      <c r="J107" s="154">
        <f t="shared" si="21"/>
        <v>0</v>
      </c>
      <c r="K107" s="157">
        <f t="shared" si="22"/>
        <v>0</v>
      </c>
      <c r="L107" s="157"/>
      <c r="M107" s="157"/>
      <c r="N107" s="157"/>
      <c r="O107" s="157"/>
      <c r="P107" s="161">
        <v>0.37080000000000002</v>
      </c>
      <c r="Q107" s="161"/>
      <c r="R107" s="161">
        <v>0.37080000000000002</v>
      </c>
      <c r="S107" s="161">
        <f t="shared" si="23"/>
        <v>1475.636</v>
      </c>
      <c r="T107" s="158"/>
      <c r="U107" s="158"/>
      <c r="V107" s="161">
        <f t="shared" si="24"/>
        <v>0</v>
      </c>
      <c r="X107">
        <v>0</v>
      </c>
      <c r="Z107">
        <v>0</v>
      </c>
    </row>
    <row r="108" spans="1:26" ht="24.95" customHeight="1">
      <c r="A108" s="159">
        <v>86</v>
      </c>
      <c r="B108" s="154" t="s">
        <v>285</v>
      </c>
      <c r="C108" s="160" t="s">
        <v>298</v>
      </c>
      <c r="D108" s="154" t="s">
        <v>299</v>
      </c>
      <c r="E108" s="154" t="s">
        <v>100</v>
      </c>
      <c r="F108" s="155">
        <v>796.8</v>
      </c>
      <c r="G108" s="156"/>
      <c r="H108" s="156"/>
      <c r="I108" s="156">
        <f t="shared" si="20"/>
        <v>0</v>
      </c>
      <c r="J108" s="154">
        <f t="shared" si="21"/>
        <v>0</v>
      </c>
      <c r="K108" s="157">
        <f t="shared" si="22"/>
        <v>0</v>
      </c>
      <c r="L108" s="157"/>
      <c r="M108" s="157"/>
      <c r="N108" s="157"/>
      <c r="O108" s="157"/>
      <c r="P108" s="161">
        <v>0.46166000000000001</v>
      </c>
      <c r="Q108" s="161"/>
      <c r="R108" s="161">
        <v>0.46166000000000001</v>
      </c>
      <c r="S108" s="161">
        <f t="shared" si="23"/>
        <v>367.851</v>
      </c>
      <c r="T108" s="158"/>
      <c r="U108" s="158"/>
      <c r="V108" s="161">
        <f t="shared" si="24"/>
        <v>0</v>
      </c>
      <c r="X108">
        <v>0</v>
      </c>
      <c r="Z108">
        <v>0</v>
      </c>
    </row>
    <row r="109" spans="1:26" ht="24.95" customHeight="1">
      <c r="A109" s="159">
        <v>87</v>
      </c>
      <c r="B109" s="154" t="s">
        <v>285</v>
      </c>
      <c r="C109" s="160" t="s">
        <v>300</v>
      </c>
      <c r="D109" s="154" t="s">
        <v>301</v>
      </c>
      <c r="E109" s="154" t="s">
        <v>100</v>
      </c>
      <c r="F109" s="155">
        <v>18468.400000000001</v>
      </c>
      <c r="G109" s="156"/>
      <c r="H109" s="156"/>
      <c r="I109" s="156">
        <f t="shared" si="20"/>
        <v>0</v>
      </c>
      <c r="J109" s="154">
        <f t="shared" si="21"/>
        <v>0</v>
      </c>
      <c r="K109" s="157">
        <f t="shared" si="22"/>
        <v>0</v>
      </c>
      <c r="L109" s="157"/>
      <c r="M109" s="157"/>
      <c r="N109" s="157"/>
      <c r="O109" s="157"/>
      <c r="P109" s="161">
        <v>6.5199999999999998E-3</v>
      </c>
      <c r="Q109" s="161"/>
      <c r="R109" s="161">
        <v>6.5199999999999998E-3</v>
      </c>
      <c r="S109" s="161">
        <f t="shared" si="23"/>
        <v>120.414</v>
      </c>
      <c r="T109" s="158"/>
      <c r="U109" s="158"/>
      <c r="V109" s="161">
        <f t="shared" si="24"/>
        <v>0</v>
      </c>
      <c r="X109">
        <v>0</v>
      </c>
      <c r="Z109">
        <v>0</v>
      </c>
    </row>
    <row r="110" spans="1:26" ht="24.95" customHeight="1">
      <c r="A110" s="159">
        <v>88</v>
      </c>
      <c r="B110" s="154" t="s">
        <v>285</v>
      </c>
      <c r="C110" s="160" t="s">
        <v>302</v>
      </c>
      <c r="D110" s="154" t="s">
        <v>303</v>
      </c>
      <c r="E110" s="154" t="s">
        <v>100</v>
      </c>
      <c r="F110" s="155">
        <v>16002.48</v>
      </c>
      <c r="G110" s="156"/>
      <c r="H110" s="156"/>
      <c r="I110" s="156">
        <f t="shared" si="20"/>
        <v>0</v>
      </c>
      <c r="J110" s="154">
        <f t="shared" si="21"/>
        <v>0</v>
      </c>
      <c r="K110" s="157">
        <f t="shared" si="22"/>
        <v>0</v>
      </c>
      <c r="L110" s="157"/>
      <c r="M110" s="157"/>
      <c r="N110" s="157"/>
      <c r="O110" s="157"/>
      <c r="P110" s="161">
        <v>6.0999999999999997E-4</v>
      </c>
      <c r="Q110" s="161"/>
      <c r="R110" s="161">
        <v>6.0999999999999997E-4</v>
      </c>
      <c r="S110" s="161">
        <f t="shared" si="23"/>
        <v>9.7620000000000005</v>
      </c>
      <c r="T110" s="158"/>
      <c r="U110" s="158"/>
      <c r="V110" s="161">
        <f t="shared" si="24"/>
        <v>0</v>
      </c>
      <c r="X110">
        <v>0</v>
      </c>
      <c r="Z110">
        <v>0</v>
      </c>
    </row>
    <row r="111" spans="1:26" ht="35.1" customHeight="1">
      <c r="A111" s="159">
        <v>89</v>
      </c>
      <c r="B111" s="154" t="s">
        <v>285</v>
      </c>
      <c r="C111" s="160" t="s">
        <v>304</v>
      </c>
      <c r="D111" s="154" t="s">
        <v>305</v>
      </c>
      <c r="E111" s="154" t="s">
        <v>100</v>
      </c>
      <c r="F111" s="155">
        <v>15552.28</v>
      </c>
      <c r="G111" s="156"/>
      <c r="H111" s="156"/>
      <c r="I111" s="156">
        <f t="shared" si="20"/>
        <v>0</v>
      </c>
      <c r="J111" s="154">
        <f t="shared" si="21"/>
        <v>0</v>
      </c>
      <c r="K111" s="157">
        <f t="shared" si="22"/>
        <v>0</v>
      </c>
      <c r="L111" s="157"/>
      <c r="M111" s="157"/>
      <c r="N111" s="157"/>
      <c r="O111" s="157"/>
      <c r="P111" s="161">
        <v>0.10627</v>
      </c>
      <c r="Q111" s="161"/>
      <c r="R111" s="161">
        <v>0.10627</v>
      </c>
      <c r="S111" s="161">
        <f t="shared" si="23"/>
        <v>1652.741</v>
      </c>
      <c r="T111" s="158"/>
      <c r="U111" s="158"/>
      <c r="V111" s="161">
        <f t="shared" si="24"/>
        <v>0</v>
      </c>
      <c r="X111">
        <v>0</v>
      </c>
      <c r="Z111">
        <v>0</v>
      </c>
    </row>
    <row r="112" spans="1:26" ht="24.95" customHeight="1">
      <c r="A112" s="159">
        <v>90</v>
      </c>
      <c r="B112" s="154" t="s">
        <v>285</v>
      </c>
      <c r="C112" s="160" t="s">
        <v>306</v>
      </c>
      <c r="D112" s="154" t="s">
        <v>307</v>
      </c>
      <c r="E112" s="154" t="s">
        <v>100</v>
      </c>
      <c r="F112" s="155">
        <v>16002.48</v>
      </c>
      <c r="G112" s="156"/>
      <c r="H112" s="156"/>
      <c r="I112" s="156">
        <f t="shared" si="20"/>
        <v>0</v>
      </c>
      <c r="J112" s="154">
        <f t="shared" si="21"/>
        <v>0</v>
      </c>
      <c r="K112" s="157">
        <f t="shared" si="22"/>
        <v>0</v>
      </c>
      <c r="L112" s="157"/>
      <c r="M112" s="157"/>
      <c r="N112" s="157"/>
      <c r="O112" s="157"/>
      <c r="P112" s="161">
        <v>0.15736</v>
      </c>
      <c r="Q112" s="161"/>
      <c r="R112" s="161">
        <v>0.15736</v>
      </c>
      <c r="S112" s="161">
        <f t="shared" si="23"/>
        <v>2518.15</v>
      </c>
      <c r="T112" s="158"/>
      <c r="U112" s="158"/>
      <c r="V112" s="161">
        <f t="shared" si="24"/>
        <v>0</v>
      </c>
      <c r="X112">
        <v>0</v>
      </c>
      <c r="Z112">
        <v>0</v>
      </c>
    </row>
    <row r="113" spans="1:26">
      <c r="A113" s="132"/>
      <c r="B113" s="132"/>
      <c r="C113" s="153" t="s">
        <v>282</v>
      </c>
      <c r="D113" s="152" t="s">
        <v>73</v>
      </c>
      <c r="E113" s="132"/>
      <c r="F113" s="150"/>
      <c r="G113" s="136">
        <f>ROUND((SUM(L100:L112))/1,2)</f>
        <v>0</v>
      </c>
      <c r="H113" s="136">
        <f>ROUND((SUM(M100:M112))/1,2)</f>
        <v>0</v>
      </c>
      <c r="I113" s="136">
        <f>ROUND((SUM(I100:I112))/1,2)</f>
        <v>0</v>
      </c>
      <c r="J113" s="132"/>
      <c r="K113" s="132"/>
      <c r="L113" s="132"/>
      <c r="M113" s="132"/>
      <c r="N113" s="132"/>
      <c r="O113" s="132"/>
      <c r="P113" s="170"/>
      <c r="Q113" s="132"/>
      <c r="R113" s="132"/>
      <c r="S113" s="170">
        <f>ROUND((SUM(S100:S112))/1,2)</f>
        <v>13651.87</v>
      </c>
      <c r="T113" s="124"/>
      <c r="U113" s="124"/>
      <c r="V113" s="170">
        <f>ROUND((SUM(V100:V112))/1,2)</f>
        <v>0</v>
      </c>
      <c r="W113" s="124"/>
      <c r="X113" s="124"/>
      <c r="Y113" s="124"/>
      <c r="Z113" s="124"/>
    </row>
    <row r="114" spans="1:26">
      <c r="A114" s="1"/>
      <c r="B114" s="1"/>
      <c r="C114" s="1"/>
      <c r="D114" s="1"/>
      <c r="E114" s="1"/>
      <c r="F114" s="144"/>
      <c r="G114" s="145"/>
      <c r="H114" s="145"/>
      <c r="I114" s="145"/>
      <c r="J114" s="1"/>
      <c r="K114" s="1"/>
      <c r="L114" s="1"/>
      <c r="M114" s="1"/>
      <c r="N114" s="1"/>
      <c r="O114" s="1"/>
      <c r="P114" s="1"/>
      <c r="Q114" s="1"/>
      <c r="R114" s="1"/>
      <c r="S114" s="1"/>
      <c r="V114" s="1"/>
    </row>
    <row r="115" spans="1:26">
      <c r="A115" s="132"/>
      <c r="B115" s="132"/>
      <c r="C115" s="153" t="s">
        <v>308</v>
      </c>
      <c r="D115" s="152" t="s">
        <v>74</v>
      </c>
      <c r="E115" s="132"/>
      <c r="F115" s="150"/>
      <c r="G115" s="151"/>
      <c r="H115" s="151"/>
      <c r="I115" s="151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24"/>
      <c r="U115" s="124"/>
      <c r="V115" s="132"/>
      <c r="W115" s="124"/>
      <c r="X115" s="124"/>
      <c r="Y115" s="124"/>
      <c r="Z115" s="124"/>
    </row>
    <row r="116" spans="1:26" ht="24.95" customHeight="1">
      <c r="A116" s="159">
        <v>91</v>
      </c>
      <c r="B116" s="154" t="s">
        <v>309</v>
      </c>
      <c r="C116" s="160" t="s">
        <v>310</v>
      </c>
      <c r="D116" s="154" t="s">
        <v>311</v>
      </c>
      <c r="E116" s="154" t="s">
        <v>125</v>
      </c>
      <c r="F116" s="155">
        <v>7</v>
      </c>
      <c r="G116" s="156"/>
      <c r="H116" s="156"/>
      <c r="I116" s="156">
        <f t="shared" ref="I116:I130" si="25">ROUND(F116*(G116+H116),2)</f>
        <v>0</v>
      </c>
      <c r="J116" s="154">
        <f t="shared" ref="J116:J130" si="26">ROUND(F116*(N116),2)</f>
        <v>0</v>
      </c>
      <c r="K116" s="157">
        <f t="shared" ref="K116:K130" si="27">ROUND(F116*(O116),2)</f>
        <v>0</v>
      </c>
      <c r="L116" s="157"/>
      <c r="M116" s="157"/>
      <c r="N116" s="157"/>
      <c r="O116" s="157"/>
      <c r="P116" s="161">
        <v>5.5999999999999999E-3</v>
      </c>
      <c r="Q116" s="161"/>
      <c r="R116" s="161">
        <v>5.5999999999999999E-3</v>
      </c>
      <c r="S116" s="161">
        <f t="shared" ref="S116:S130" si="28">ROUND(F116*(P116),3)</f>
        <v>3.9E-2</v>
      </c>
      <c r="T116" s="158"/>
      <c r="U116" s="158"/>
      <c r="V116" s="161">
        <f t="shared" ref="V116:V130" si="29">ROUND(F116*(X116),3)</f>
        <v>0</v>
      </c>
      <c r="X116">
        <v>0</v>
      </c>
      <c r="Z116">
        <v>0</v>
      </c>
    </row>
    <row r="117" spans="1:26" ht="24.95" customHeight="1">
      <c r="A117" s="159">
        <v>92</v>
      </c>
      <c r="B117" s="154" t="s">
        <v>309</v>
      </c>
      <c r="C117" s="160" t="s">
        <v>312</v>
      </c>
      <c r="D117" s="154" t="s">
        <v>313</v>
      </c>
      <c r="E117" s="154" t="s">
        <v>125</v>
      </c>
      <c r="F117" s="155">
        <v>25</v>
      </c>
      <c r="G117" s="156"/>
      <c r="H117" s="156"/>
      <c r="I117" s="156">
        <f t="shared" si="25"/>
        <v>0</v>
      </c>
      <c r="J117" s="154">
        <f t="shared" si="26"/>
        <v>0</v>
      </c>
      <c r="K117" s="157">
        <f t="shared" si="27"/>
        <v>0</v>
      </c>
      <c r="L117" s="157"/>
      <c r="M117" s="157"/>
      <c r="N117" s="157"/>
      <c r="O117" s="157"/>
      <c r="P117" s="161">
        <v>9.2399999999999999E-3</v>
      </c>
      <c r="Q117" s="161"/>
      <c r="R117" s="161">
        <v>9.2399999999999999E-3</v>
      </c>
      <c r="S117" s="161">
        <f t="shared" si="28"/>
        <v>0.23100000000000001</v>
      </c>
      <c r="T117" s="158"/>
      <c r="U117" s="158"/>
      <c r="V117" s="161">
        <f t="shared" si="29"/>
        <v>0</v>
      </c>
      <c r="X117">
        <v>0</v>
      </c>
      <c r="Z117">
        <v>0</v>
      </c>
    </row>
    <row r="118" spans="1:26" ht="24.95" customHeight="1">
      <c r="A118" s="159">
        <v>93</v>
      </c>
      <c r="B118" s="154" t="s">
        <v>309</v>
      </c>
      <c r="C118" s="160" t="s">
        <v>314</v>
      </c>
      <c r="D118" s="154" t="s">
        <v>315</v>
      </c>
      <c r="E118" s="154" t="s">
        <v>246</v>
      </c>
      <c r="F118" s="155">
        <v>347</v>
      </c>
      <c r="G118" s="156"/>
      <c r="H118" s="156"/>
      <c r="I118" s="156">
        <f t="shared" si="25"/>
        <v>0</v>
      </c>
      <c r="J118" s="154">
        <f t="shared" si="26"/>
        <v>0</v>
      </c>
      <c r="K118" s="157">
        <f t="shared" si="27"/>
        <v>0</v>
      </c>
      <c r="L118" s="157"/>
      <c r="M118" s="157"/>
      <c r="N118" s="157"/>
      <c r="O118" s="157"/>
      <c r="P118" s="161">
        <v>1.504E-2</v>
      </c>
      <c r="Q118" s="161"/>
      <c r="R118" s="161">
        <v>1.504E-2</v>
      </c>
      <c r="S118" s="161">
        <f t="shared" si="28"/>
        <v>5.2190000000000003</v>
      </c>
      <c r="T118" s="158"/>
      <c r="U118" s="158"/>
      <c r="V118" s="161">
        <f t="shared" si="29"/>
        <v>0</v>
      </c>
      <c r="X118">
        <v>0</v>
      </c>
      <c r="Z118">
        <v>0</v>
      </c>
    </row>
    <row r="119" spans="1:26" ht="24.95" customHeight="1">
      <c r="A119" s="159">
        <v>94</v>
      </c>
      <c r="B119" s="154" t="s">
        <v>309</v>
      </c>
      <c r="C119" s="160" t="s">
        <v>316</v>
      </c>
      <c r="D119" s="154" t="s">
        <v>317</v>
      </c>
      <c r="E119" s="154" t="s">
        <v>125</v>
      </c>
      <c r="F119" s="155">
        <v>72</v>
      </c>
      <c r="G119" s="156"/>
      <c r="H119" s="156"/>
      <c r="I119" s="156">
        <f t="shared" si="25"/>
        <v>0</v>
      </c>
      <c r="J119" s="154">
        <f t="shared" si="26"/>
        <v>0</v>
      </c>
      <c r="K119" s="157">
        <f t="shared" si="27"/>
        <v>0</v>
      </c>
      <c r="L119" s="157"/>
      <c r="M119" s="157"/>
      <c r="N119" s="157"/>
      <c r="O119" s="157"/>
      <c r="P119" s="161">
        <v>3.85E-2</v>
      </c>
      <c r="Q119" s="161"/>
      <c r="R119" s="161">
        <v>3.85E-2</v>
      </c>
      <c r="S119" s="161">
        <f t="shared" si="28"/>
        <v>2.7719999999999998</v>
      </c>
      <c r="T119" s="158"/>
      <c r="U119" s="158"/>
      <c r="V119" s="161">
        <f t="shared" si="29"/>
        <v>0</v>
      </c>
      <c r="X119">
        <v>0</v>
      </c>
      <c r="Z119">
        <v>0</v>
      </c>
    </row>
    <row r="120" spans="1:26" ht="24.95" customHeight="1">
      <c r="A120" s="159">
        <v>95</v>
      </c>
      <c r="B120" s="154" t="s">
        <v>309</v>
      </c>
      <c r="C120" s="160" t="s">
        <v>318</v>
      </c>
      <c r="D120" s="154" t="s">
        <v>319</v>
      </c>
      <c r="E120" s="154" t="s">
        <v>125</v>
      </c>
      <c r="F120" s="155">
        <v>31</v>
      </c>
      <c r="G120" s="156"/>
      <c r="H120" s="156"/>
      <c r="I120" s="156">
        <f t="shared" si="25"/>
        <v>0</v>
      </c>
      <c r="J120" s="154">
        <f t="shared" si="26"/>
        <v>0</v>
      </c>
      <c r="K120" s="157">
        <f t="shared" si="27"/>
        <v>0</v>
      </c>
      <c r="L120" s="157"/>
      <c r="M120" s="157"/>
      <c r="N120" s="157"/>
      <c r="O120" s="157"/>
      <c r="P120" s="161">
        <v>7.6999999999999999E-2</v>
      </c>
      <c r="Q120" s="161"/>
      <c r="R120" s="161">
        <v>7.6999999999999999E-2</v>
      </c>
      <c r="S120" s="161">
        <f t="shared" si="28"/>
        <v>2.387</v>
      </c>
      <c r="T120" s="158"/>
      <c r="U120" s="158"/>
      <c r="V120" s="161">
        <f t="shared" si="29"/>
        <v>0</v>
      </c>
      <c r="X120">
        <v>0</v>
      </c>
      <c r="Z120">
        <v>0</v>
      </c>
    </row>
    <row r="121" spans="1:26" ht="24.95" customHeight="1">
      <c r="A121" s="167">
        <v>96</v>
      </c>
      <c r="B121" s="162" t="s">
        <v>247</v>
      </c>
      <c r="C121" s="168" t="s">
        <v>320</v>
      </c>
      <c r="D121" s="162" t="s">
        <v>321</v>
      </c>
      <c r="E121" s="162" t="s">
        <v>250</v>
      </c>
      <c r="F121" s="163">
        <v>1.9996666666666667</v>
      </c>
      <c r="G121" s="164"/>
      <c r="H121" s="164"/>
      <c r="I121" s="164">
        <f t="shared" si="25"/>
        <v>0</v>
      </c>
      <c r="J121" s="162">
        <f t="shared" si="26"/>
        <v>0</v>
      </c>
      <c r="K121" s="165">
        <f t="shared" si="27"/>
        <v>0</v>
      </c>
      <c r="L121" s="165"/>
      <c r="M121" s="165"/>
      <c r="N121" s="165"/>
      <c r="O121" s="165"/>
      <c r="P121" s="169">
        <v>0</v>
      </c>
      <c r="Q121" s="169"/>
      <c r="R121" s="169">
        <v>0</v>
      </c>
      <c r="S121" s="169">
        <f t="shared" si="28"/>
        <v>0</v>
      </c>
      <c r="T121" s="166"/>
      <c r="U121" s="166"/>
      <c r="V121" s="169">
        <f t="shared" si="29"/>
        <v>0</v>
      </c>
      <c r="X121">
        <v>0</v>
      </c>
      <c r="Z121">
        <v>0</v>
      </c>
    </row>
    <row r="122" spans="1:26" ht="24.95" customHeight="1">
      <c r="A122" s="167">
        <v>97</v>
      </c>
      <c r="B122" s="162" t="s">
        <v>247</v>
      </c>
      <c r="C122" s="168" t="s">
        <v>322</v>
      </c>
      <c r="D122" s="162" t="s">
        <v>323</v>
      </c>
      <c r="E122" s="162" t="s">
        <v>250</v>
      </c>
      <c r="F122" s="163">
        <v>4.9996666666666698</v>
      </c>
      <c r="G122" s="164"/>
      <c r="H122" s="164"/>
      <c r="I122" s="164">
        <f t="shared" si="25"/>
        <v>0</v>
      </c>
      <c r="J122" s="162">
        <f t="shared" si="26"/>
        <v>0</v>
      </c>
      <c r="K122" s="165">
        <f t="shared" si="27"/>
        <v>0</v>
      </c>
      <c r="L122" s="165"/>
      <c r="M122" s="165"/>
      <c r="N122" s="165"/>
      <c r="O122" s="165"/>
      <c r="P122" s="169">
        <v>0</v>
      </c>
      <c r="Q122" s="169"/>
      <c r="R122" s="169">
        <v>0</v>
      </c>
      <c r="S122" s="169">
        <f t="shared" si="28"/>
        <v>0</v>
      </c>
      <c r="T122" s="166"/>
      <c r="U122" s="166"/>
      <c r="V122" s="169">
        <f t="shared" si="29"/>
        <v>0</v>
      </c>
      <c r="X122">
        <v>0</v>
      </c>
      <c r="Z122">
        <v>0</v>
      </c>
    </row>
    <row r="123" spans="1:26" ht="24.95" customHeight="1">
      <c r="A123" s="167">
        <v>98</v>
      </c>
      <c r="B123" s="162" t="s">
        <v>247</v>
      </c>
      <c r="C123" s="168" t="s">
        <v>324</v>
      </c>
      <c r="D123" s="162" t="s">
        <v>325</v>
      </c>
      <c r="E123" s="162" t="s">
        <v>114</v>
      </c>
      <c r="F123" s="163">
        <v>58.00033333333333</v>
      </c>
      <c r="G123" s="164"/>
      <c r="H123" s="164"/>
      <c r="I123" s="164">
        <f t="shared" si="25"/>
        <v>0</v>
      </c>
      <c r="J123" s="162">
        <f t="shared" si="26"/>
        <v>0</v>
      </c>
      <c r="K123" s="165">
        <f t="shared" si="27"/>
        <v>0</v>
      </c>
      <c r="L123" s="165"/>
      <c r="M123" s="165"/>
      <c r="N123" s="165"/>
      <c r="O123" s="165"/>
      <c r="P123" s="169">
        <v>0</v>
      </c>
      <c r="Q123" s="169"/>
      <c r="R123" s="169">
        <v>0</v>
      </c>
      <c r="S123" s="169">
        <f t="shared" si="28"/>
        <v>0</v>
      </c>
      <c r="T123" s="166"/>
      <c r="U123" s="166"/>
      <c r="V123" s="169">
        <f t="shared" si="29"/>
        <v>0</v>
      </c>
      <c r="X123">
        <v>0</v>
      </c>
      <c r="Z123">
        <v>0</v>
      </c>
    </row>
    <row r="124" spans="1:26" ht="24.95" customHeight="1">
      <c r="A124" s="167">
        <v>99</v>
      </c>
      <c r="B124" s="162" t="s">
        <v>247</v>
      </c>
      <c r="C124" s="168" t="s">
        <v>326</v>
      </c>
      <c r="D124" s="162" t="s">
        <v>327</v>
      </c>
      <c r="E124" s="162" t="s">
        <v>250</v>
      </c>
      <c r="F124" s="163">
        <v>12</v>
      </c>
      <c r="G124" s="164"/>
      <c r="H124" s="164"/>
      <c r="I124" s="164">
        <f t="shared" si="25"/>
        <v>0</v>
      </c>
      <c r="J124" s="162">
        <f t="shared" si="26"/>
        <v>0</v>
      </c>
      <c r="K124" s="165">
        <f t="shared" si="27"/>
        <v>0</v>
      </c>
      <c r="L124" s="165"/>
      <c r="M124" s="165"/>
      <c r="N124" s="165"/>
      <c r="O124" s="165"/>
      <c r="P124" s="169">
        <v>0</v>
      </c>
      <c r="Q124" s="169"/>
      <c r="R124" s="169">
        <v>0</v>
      </c>
      <c r="S124" s="169">
        <f t="shared" si="28"/>
        <v>0</v>
      </c>
      <c r="T124" s="166"/>
      <c r="U124" s="166"/>
      <c r="V124" s="169">
        <f t="shared" si="29"/>
        <v>0</v>
      </c>
      <c r="X124">
        <v>0</v>
      </c>
      <c r="Z124">
        <v>0</v>
      </c>
    </row>
    <row r="125" spans="1:26" ht="24.95" customHeight="1">
      <c r="A125" s="167">
        <v>100</v>
      </c>
      <c r="B125" s="162" t="s">
        <v>247</v>
      </c>
      <c r="C125" s="168" t="s">
        <v>328</v>
      </c>
      <c r="D125" s="162" t="s">
        <v>329</v>
      </c>
      <c r="E125" s="162" t="s">
        <v>250</v>
      </c>
      <c r="F125" s="163">
        <v>5.9996666666666663</v>
      </c>
      <c r="G125" s="164"/>
      <c r="H125" s="164"/>
      <c r="I125" s="164">
        <f t="shared" si="25"/>
        <v>0</v>
      </c>
      <c r="J125" s="162">
        <f t="shared" si="26"/>
        <v>0</v>
      </c>
      <c r="K125" s="165">
        <f t="shared" si="27"/>
        <v>0</v>
      </c>
      <c r="L125" s="165"/>
      <c r="M125" s="165"/>
      <c r="N125" s="165"/>
      <c r="O125" s="165"/>
      <c r="P125" s="169">
        <v>0</v>
      </c>
      <c r="Q125" s="169"/>
      <c r="R125" s="169">
        <v>0</v>
      </c>
      <c r="S125" s="169">
        <f t="shared" si="28"/>
        <v>0</v>
      </c>
      <c r="T125" s="166"/>
      <c r="U125" s="166"/>
      <c r="V125" s="169">
        <f t="shared" si="29"/>
        <v>0</v>
      </c>
      <c r="X125">
        <v>0</v>
      </c>
      <c r="Z125">
        <v>0</v>
      </c>
    </row>
    <row r="126" spans="1:26" ht="24.95" customHeight="1">
      <c r="A126" s="167">
        <v>101</v>
      </c>
      <c r="B126" s="162" t="s">
        <v>247</v>
      </c>
      <c r="C126" s="168" t="s">
        <v>330</v>
      </c>
      <c r="D126" s="162" t="s">
        <v>331</v>
      </c>
      <c r="E126" s="162" t="s">
        <v>250</v>
      </c>
      <c r="F126" s="163">
        <v>0</v>
      </c>
      <c r="G126" s="164"/>
      <c r="H126" s="164"/>
      <c r="I126" s="164">
        <f t="shared" si="25"/>
        <v>0</v>
      </c>
      <c r="J126" s="162">
        <f t="shared" si="26"/>
        <v>0</v>
      </c>
      <c r="K126" s="165">
        <f t="shared" si="27"/>
        <v>0</v>
      </c>
      <c r="L126" s="165"/>
      <c r="M126" s="165"/>
      <c r="N126" s="165"/>
      <c r="O126" s="165"/>
      <c r="P126" s="169">
        <v>0</v>
      </c>
      <c r="Q126" s="169"/>
      <c r="R126" s="169">
        <v>0</v>
      </c>
      <c r="S126" s="169">
        <f t="shared" si="28"/>
        <v>0</v>
      </c>
      <c r="T126" s="166"/>
      <c r="U126" s="166"/>
      <c r="V126" s="169">
        <f t="shared" si="29"/>
        <v>0</v>
      </c>
      <c r="X126">
        <v>0</v>
      </c>
      <c r="Z126">
        <v>0</v>
      </c>
    </row>
    <row r="127" spans="1:26" ht="24.95" customHeight="1">
      <c r="A127" s="167">
        <v>102</v>
      </c>
      <c r="B127" s="162" t="s">
        <v>247</v>
      </c>
      <c r="C127" s="168" t="s">
        <v>332</v>
      </c>
      <c r="D127" s="162" t="s">
        <v>333</v>
      </c>
      <c r="E127" s="162" t="s">
        <v>250</v>
      </c>
      <c r="F127" s="163">
        <v>2</v>
      </c>
      <c r="G127" s="164"/>
      <c r="H127" s="164"/>
      <c r="I127" s="164">
        <f t="shared" si="25"/>
        <v>0</v>
      </c>
      <c r="J127" s="162">
        <f t="shared" si="26"/>
        <v>0</v>
      </c>
      <c r="K127" s="165">
        <f t="shared" si="27"/>
        <v>0</v>
      </c>
      <c r="L127" s="165"/>
      <c r="M127" s="165"/>
      <c r="N127" s="165"/>
      <c r="O127" s="165"/>
      <c r="P127" s="169">
        <v>0</v>
      </c>
      <c r="Q127" s="169"/>
      <c r="R127" s="169">
        <v>0</v>
      </c>
      <c r="S127" s="169">
        <f t="shared" si="28"/>
        <v>0</v>
      </c>
      <c r="T127" s="166"/>
      <c r="U127" s="166"/>
      <c r="V127" s="169">
        <f t="shared" si="29"/>
        <v>0</v>
      </c>
      <c r="X127">
        <v>0</v>
      </c>
      <c r="Z127">
        <v>0</v>
      </c>
    </row>
    <row r="128" spans="1:26" ht="24.95" customHeight="1">
      <c r="A128" s="167">
        <v>103</v>
      </c>
      <c r="B128" s="162" t="s">
        <v>247</v>
      </c>
      <c r="C128" s="168" t="s">
        <v>334</v>
      </c>
      <c r="D128" s="162" t="s">
        <v>335</v>
      </c>
      <c r="E128" s="162" t="s">
        <v>114</v>
      </c>
      <c r="F128" s="163">
        <v>19</v>
      </c>
      <c r="G128" s="164"/>
      <c r="H128" s="164"/>
      <c r="I128" s="164">
        <f t="shared" si="25"/>
        <v>0</v>
      </c>
      <c r="J128" s="162">
        <f t="shared" si="26"/>
        <v>0</v>
      </c>
      <c r="K128" s="165">
        <f t="shared" si="27"/>
        <v>0</v>
      </c>
      <c r="L128" s="165"/>
      <c r="M128" s="165"/>
      <c r="N128" s="165"/>
      <c r="O128" s="165"/>
      <c r="P128" s="169">
        <v>0</v>
      </c>
      <c r="Q128" s="169"/>
      <c r="R128" s="169">
        <v>0</v>
      </c>
      <c r="S128" s="169">
        <f t="shared" si="28"/>
        <v>0</v>
      </c>
      <c r="T128" s="166"/>
      <c r="U128" s="166"/>
      <c r="V128" s="169">
        <f t="shared" si="29"/>
        <v>0</v>
      </c>
      <c r="X128">
        <v>0</v>
      </c>
      <c r="Z128">
        <v>0</v>
      </c>
    </row>
    <row r="129" spans="1:26" ht="24.95" customHeight="1">
      <c r="A129" s="167">
        <v>104</v>
      </c>
      <c r="B129" s="162" t="s">
        <v>247</v>
      </c>
      <c r="C129" s="168" t="s">
        <v>336</v>
      </c>
      <c r="D129" s="162" t="s">
        <v>337</v>
      </c>
      <c r="E129" s="162" t="s">
        <v>250</v>
      </c>
      <c r="F129" s="163">
        <v>6</v>
      </c>
      <c r="G129" s="164"/>
      <c r="H129" s="164"/>
      <c r="I129" s="164">
        <f t="shared" si="25"/>
        <v>0</v>
      </c>
      <c r="J129" s="162">
        <f t="shared" si="26"/>
        <v>0</v>
      </c>
      <c r="K129" s="165">
        <f t="shared" si="27"/>
        <v>0</v>
      </c>
      <c r="L129" s="165"/>
      <c r="M129" s="165"/>
      <c r="N129" s="165"/>
      <c r="O129" s="165"/>
      <c r="P129" s="169">
        <v>0</v>
      </c>
      <c r="Q129" s="169"/>
      <c r="R129" s="169">
        <v>0</v>
      </c>
      <c r="S129" s="169">
        <f t="shared" si="28"/>
        <v>0</v>
      </c>
      <c r="T129" s="166"/>
      <c r="U129" s="166"/>
      <c r="V129" s="169">
        <f t="shared" si="29"/>
        <v>0</v>
      </c>
      <c r="X129">
        <v>0</v>
      </c>
      <c r="Z129">
        <v>0</v>
      </c>
    </row>
    <row r="130" spans="1:26" ht="24.95" customHeight="1">
      <c r="A130" s="167">
        <v>105</v>
      </c>
      <c r="B130" s="162" t="s">
        <v>247</v>
      </c>
      <c r="C130" s="168" t="s">
        <v>338</v>
      </c>
      <c r="D130" s="162" t="s">
        <v>339</v>
      </c>
      <c r="E130" s="162" t="s">
        <v>250</v>
      </c>
      <c r="F130" s="163">
        <v>3</v>
      </c>
      <c r="G130" s="164"/>
      <c r="H130" s="164"/>
      <c r="I130" s="164">
        <f t="shared" si="25"/>
        <v>0</v>
      </c>
      <c r="J130" s="162">
        <f t="shared" si="26"/>
        <v>0</v>
      </c>
      <c r="K130" s="165">
        <f t="shared" si="27"/>
        <v>0</v>
      </c>
      <c r="L130" s="165"/>
      <c r="M130" s="165"/>
      <c r="N130" s="165"/>
      <c r="O130" s="165"/>
      <c r="P130" s="169">
        <v>0</v>
      </c>
      <c r="Q130" s="169"/>
      <c r="R130" s="169">
        <v>0</v>
      </c>
      <c r="S130" s="169">
        <f t="shared" si="28"/>
        <v>0</v>
      </c>
      <c r="T130" s="166"/>
      <c r="U130" s="166"/>
      <c r="V130" s="169">
        <f t="shared" si="29"/>
        <v>0</v>
      </c>
      <c r="X130">
        <v>0</v>
      </c>
      <c r="Z130">
        <v>0</v>
      </c>
    </row>
    <row r="131" spans="1:26">
      <c r="A131" s="132"/>
      <c r="B131" s="132"/>
      <c r="C131" s="153" t="s">
        <v>308</v>
      </c>
      <c r="D131" s="152" t="s">
        <v>74</v>
      </c>
      <c r="E131" s="132"/>
      <c r="F131" s="150"/>
      <c r="G131" s="136">
        <f>ROUND((SUM(L115:L130))/1,2)</f>
        <v>0</v>
      </c>
      <c r="H131" s="136">
        <f>ROUND((SUM(M115:M130))/1,2)</f>
        <v>0</v>
      </c>
      <c r="I131" s="136">
        <f>ROUND((SUM(I115:I130))/1,2)</f>
        <v>0</v>
      </c>
      <c r="J131" s="132"/>
      <c r="K131" s="132"/>
      <c r="L131" s="132"/>
      <c r="M131" s="132"/>
      <c r="N131" s="132"/>
      <c r="O131" s="132"/>
      <c r="P131" s="170"/>
      <c r="Q131" s="132"/>
      <c r="R131" s="132"/>
      <c r="S131" s="170">
        <f>ROUND((SUM(S115:S130))/1,2)</f>
        <v>10.65</v>
      </c>
      <c r="T131" s="124"/>
      <c r="U131" s="124"/>
      <c r="V131" s="170">
        <f>ROUND((SUM(V115:V130))/1,2)</f>
        <v>0</v>
      </c>
      <c r="W131" s="124"/>
      <c r="X131" s="124"/>
      <c r="Y131" s="124"/>
      <c r="Z131" s="124"/>
    </row>
    <row r="132" spans="1:26">
      <c r="A132" s="1"/>
      <c r="B132" s="1"/>
      <c r="C132" s="1"/>
      <c r="D132" s="1"/>
      <c r="E132" s="1"/>
      <c r="F132" s="144"/>
      <c r="G132" s="145"/>
      <c r="H132" s="145"/>
      <c r="I132" s="145"/>
      <c r="J132" s="1"/>
      <c r="K132" s="1"/>
      <c r="L132" s="1"/>
      <c r="M132" s="1"/>
      <c r="N132" s="1"/>
      <c r="O132" s="1"/>
      <c r="P132" s="1"/>
      <c r="Q132" s="1"/>
      <c r="R132" s="1"/>
      <c r="S132" s="1"/>
      <c r="V132" s="1"/>
    </row>
    <row r="133" spans="1:26">
      <c r="A133" s="132"/>
      <c r="B133" s="132"/>
      <c r="C133" s="153" t="s">
        <v>340</v>
      </c>
      <c r="D133" s="152" t="s">
        <v>75</v>
      </c>
      <c r="E133" s="132"/>
      <c r="F133" s="150"/>
      <c r="G133" s="151"/>
      <c r="H133" s="151"/>
      <c r="I133" s="151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24"/>
      <c r="U133" s="124"/>
      <c r="V133" s="132"/>
      <c r="W133" s="124"/>
      <c r="X133" s="124"/>
      <c r="Y133" s="124"/>
      <c r="Z133" s="124"/>
    </row>
    <row r="134" spans="1:26" ht="24.95" customHeight="1">
      <c r="A134" s="159">
        <v>106</v>
      </c>
      <c r="B134" s="154" t="s">
        <v>341</v>
      </c>
      <c r="C134" s="160" t="s">
        <v>342</v>
      </c>
      <c r="D134" s="154" t="s">
        <v>343</v>
      </c>
      <c r="E134" s="154" t="s">
        <v>344</v>
      </c>
      <c r="F134" s="155">
        <v>1960.0039999999999</v>
      </c>
      <c r="G134" s="156"/>
      <c r="H134" s="156"/>
      <c r="I134" s="156">
        <f t="shared" ref="I134:I156" si="30">ROUND(F134*(G134+H134),2)</f>
        <v>0</v>
      </c>
      <c r="J134" s="154">
        <f t="shared" ref="J134:J156" si="31">ROUND(F134*(N134),2)</f>
        <v>0</v>
      </c>
      <c r="K134" s="157">
        <f t="shared" ref="K134:K156" si="32">ROUND(F134*(O134),2)</f>
        <v>0</v>
      </c>
      <c r="L134" s="157"/>
      <c r="M134" s="157"/>
      <c r="N134" s="157"/>
      <c r="O134" s="157"/>
      <c r="P134" s="161">
        <v>0</v>
      </c>
      <c r="Q134" s="161"/>
      <c r="R134" s="161">
        <v>0</v>
      </c>
      <c r="S134" s="161">
        <f t="shared" ref="S134:S156" si="33">ROUND(F134*(P134),3)</f>
        <v>0</v>
      </c>
      <c r="T134" s="158"/>
      <c r="U134" s="158"/>
      <c r="V134" s="161">
        <f t="shared" ref="V134:V156" si="34">ROUND(F134*(X134),3)</f>
        <v>0</v>
      </c>
      <c r="X134">
        <v>0</v>
      </c>
      <c r="Z134">
        <v>0</v>
      </c>
    </row>
    <row r="135" spans="1:26" ht="24.95" customHeight="1">
      <c r="A135" s="159">
        <v>107</v>
      </c>
      <c r="B135" s="154" t="s">
        <v>341</v>
      </c>
      <c r="C135" s="160" t="s">
        <v>345</v>
      </c>
      <c r="D135" s="154" t="s">
        <v>346</v>
      </c>
      <c r="E135" s="154" t="s">
        <v>344</v>
      </c>
      <c r="F135" s="155">
        <v>980.00199999999995</v>
      </c>
      <c r="G135" s="156"/>
      <c r="H135" s="156"/>
      <c r="I135" s="156">
        <f t="shared" si="30"/>
        <v>0</v>
      </c>
      <c r="J135" s="154">
        <f t="shared" si="31"/>
        <v>0</v>
      </c>
      <c r="K135" s="157">
        <f t="shared" si="32"/>
        <v>0</v>
      </c>
      <c r="L135" s="157"/>
      <c r="M135" s="157"/>
      <c r="N135" s="157"/>
      <c r="O135" s="157"/>
      <c r="P135" s="161">
        <v>0</v>
      </c>
      <c r="Q135" s="161"/>
      <c r="R135" s="161">
        <v>0</v>
      </c>
      <c r="S135" s="161">
        <f t="shared" si="33"/>
        <v>0</v>
      </c>
      <c r="T135" s="158"/>
      <c r="U135" s="158"/>
      <c r="V135" s="161">
        <f t="shared" si="34"/>
        <v>0</v>
      </c>
      <c r="X135">
        <v>0</v>
      </c>
      <c r="Z135">
        <v>0</v>
      </c>
    </row>
    <row r="136" spans="1:26" ht="24.95" customHeight="1">
      <c r="A136" s="159">
        <v>108</v>
      </c>
      <c r="B136" s="154" t="s">
        <v>347</v>
      </c>
      <c r="C136" s="160" t="s">
        <v>348</v>
      </c>
      <c r="D136" s="154" t="s">
        <v>349</v>
      </c>
      <c r="E136" s="154" t="s">
        <v>344</v>
      </c>
      <c r="F136" s="155">
        <v>0.71899999999999997</v>
      </c>
      <c r="G136" s="156"/>
      <c r="H136" s="156"/>
      <c r="I136" s="156">
        <f t="shared" si="30"/>
        <v>0</v>
      </c>
      <c r="J136" s="154">
        <f t="shared" si="31"/>
        <v>0</v>
      </c>
      <c r="K136" s="157">
        <f t="shared" si="32"/>
        <v>0</v>
      </c>
      <c r="L136" s="157"/>
      <c r="M136" s="157"/>
      <c r="N136" s="157"/>
      <c r="O136" s="157"/>
      <c r="P136" s="161">
        <v>0</v>
      </c>
      <c r="Q136" s="161"/>
      <c r="R136" s="161">
        <v>0</v>
      </c>
      <c r="S136" s="161">
        <f t="shared" si="33"/>
        <v>0</v>
      </c>
      <c r="T136" s="158"/>
      <c r="U136" s="158"/>
      <c r="V136" s="161">
        <f t="shared" si="34"/>
        <v>0</v>
      </c>
      <c r="X136">
        <v>0</v>
      </c>
      <c r="Z136">
        <v>0</v>
      </c>
    </row>
    <row r="137" spans="1:26" ht="24.95" customHeight="1">
      <c r="A137" s="159">
        <v>109</v>
      </c>
      <c r="B137" s="154" t="s">
        <v>347</v>
      </c>
      <c r="C137" s="160" t="s">
        <v>350</v>
      </c>
      <c r="D137" s="154" t="s">
        <v>351</v>
      </c>
      <c r="E137" s="154" t="s">
        <v>344</v>
      </c>
      <c r="F137" s="155">
        <v>19.413</v>
      </c>
      <c r="G137" s="156"/>
      <c r="H137" s="156"/>
      <c r="I137" s="156">
        <f t="shared" si="30"/>
        <v>0</v>
      </c>
      <c r="J137" s="154">
        <f t="shared" si="31"/>
        <v>0</v>
      </c>
      <c r="K137" s="157">
        <f t="shared" si="32"/>
        <v>0</v>
      </c>
      <c r="L137" s="157"/>
      <c r="M137" s="157"/>
      <c r="N137" s="157"/>
      <c r="O137" s="157"/>
      <c r="P137" s="161">
        <v>0</v>
      </c>
      <c r="Q137" s="161"/>
      <c r="R137" s="161">
        <v>0</v>
      </c>
      <c r="S137" s="161">
        <f t="shared" si="33"/>
        <v>0</v>
      </c>
      <c r="T137" s="158"/>
      <c r="U137" s="158"/>
      <c r="V137" s="161">
        <f t="shared" si="34"/>
        <v>0</v>
      </c>
      <c r="X137">
        <v>0</v>
      </c>
      <c r="Z137">
        <v>0</v>
      </c>
    </row>
    <row r="138" spans="1:26" ht="24.95" customHeight="1">
      <c r="A138" s="159">
        <v>110</v>
      </c>
      <c r="B138" s="154" t="s">
        <v>347</v>
      </c>
      <c r="C138" s="160" t="s">
        <v>352</v>
      </c>
      <c r="D138" s="154" t="s">
        <v>353</v>
      </c>
      <c r="E138" s="154" t="s">
        <v>344</v>
      </c>
      <c r="F138" s="155">
        <v>0.71899999999999997</v>
      </c>
      <c r="G138" s="156"/>
      <c r="H138" s="156"/>
      <c r="I138" s="156">
        <f t="shared" si="30"/>
        <v>0</v>
      </c>
      <c r="J138" s="154">
        <f t="shared" si="31"/>
        <v>0</v>
      </c>
      <c r="K138" s="157">
        <f t="shared" si="32"/>
        <v>0</v>
      </c>
      <c r="L138" s="157"/>
      <c r="M138" s="157"/>
      <c r="N138" s="157"/>
      <c r="O138" s="157"/>
      <c r="P138" s="161">
        <v>0</v>
      </c>
      <c r="Q138" s="161"/>
      <c r="R138" s="161">
        <v>0</v>
      </c>
      <c r="S138" s="161">
        <f t="shared" si="33"/>
        <v>0</v>
      </c>
      <c r="T138" s="158"/>
      <c r="U138" s="158"/>
      <c r="V138" s="161">
        <f t="shared" si="34"/>
        <v>0</v>
      </c>
      <c r="X138">
        <v>0</v>
      </c>
      <c r="Z138">
        <v>0</v>
      </c>
    </row>
    <row r="139" spans="1:26" ht="24.95" customHeight="1">
      <c r="A139" s="159">
        <v>111</v>
      </c>
      <c r="B139" s="154" t="s">
        <v>285</v>
      </c>
      <c r="C139" s="160" t="s">
        <v>354</v>
      </c>
      <c r="D139" s="154" t="s">
        <v>355</v>
      </c>
      <c r="E139" s="154" t="s">
        <v>125</v>
      </c>
      <c r="F139" s="155">
        <v>14</v>
      </c>
      <c r="G139" s="156"/>
      <c r="H139" s="156"/>
      <c r="I139" s="156">
        <f t="shared" si="30"/>
        <v>0</v>
      </c>
      <c r="J139" s="154">
        <f t="shared" si="31"/>
        <v>0</v>
      </c>
      <c r="K139" s="157">
        <f t="shared" si="32"/>
        <v>0</v>
      </c>
      <c r="L139" s="157"/>
      <c r="M139" s="157"/>
      <c r="N139" s="157"/>
      <c r="O139" s="157"/>
      <c r="P139" s="161">
        <v>0.10421</v>
      </c>
      <c r="Q139" s="161"/>
      <c r="R139" s="161">
        <v>0.10421</v>
      </c>
      <c r="S139" s="161">
        <f t="shared" si="33"/>
        <v>1.4590000000000001</v>
      </c>
      <c r="T139" s="158"/>
      <c r="U139" s="158"/>
      <c r="V139" s="161">
        <f t="shared" si="34"/>
        <v>0</v>
      </c>
      <c r="X139">
        <v>0</v>
      </c>
      <c r="Z139">
        <v>0</v>
      </c>
    </row>
    <row r="140" spans="1:26" ht="24.95" customHeight="1">
      <c r="A140" s="159">
        <v>112</v>
      </c>
      <c r="B140" s="154" t="s">
        <v>285</v>
      </c>
      <c r="C140" s="160" t="s">
        <v>356</v>
      </c>
      <c r="D140" s="154" t="s">
        <v>357</v>
      </c>
      <c r="E140" s="154" t="s">
        <v>103</v>
      </c>
      <c r="F140" s="155">
        <v>2</v>
      </c>
      <c r="G140" s="156"/>
      <c r="H140" s="156"/>
      <c r="I140" s="156">
        <f t="shared" si="30"/>
        <v>0</v>
      </c>
      <c r="J140" s="154">
        <f t="shared" si="31"/>
        <v>0</v>
      </c>
      <c r="K140" s="157">
        <f t="shared" si="32"/>
        <v>0</v>
      </c>
      <c r="L140" s="157"/>
      <c r="M140" s="157"/>
      <c r="N140" s="157"/>
      <c r="O140" s="157"/>
      <c r="P140" s="161">
        <v>0.22684000000000001</v>
      </c>
      <c r="Q140" s="161"/>
      <c r="R140" s="161">
        <v>0.22684000000000001</v>
      </c>
      <c r="S140" s="161">
        <f t="shared" si="33"/>
        <v>0.45400000000000001</v>
      </c>
      <c r="T140" s="158"/>
      <c r="U140" s="158"/>
      <c r="V140" s="161">
        <f t="shared" si="34"/>
        <v>0</v>
      </c>
      <c r="X140">
        <v>0</v>
      </c>
      <c r="Z140">
        <v>0</v>
      </c>
    </row>
    <row r="141" spans="1:26" ht="24.95" customHeight="1">
      <c r="A141" s="159">
        <v>113</v>
      </c>
      <c r="B141" s="154" t="s">
        <v>358</v>
      </c>
      <c r="C141" s="160" t="s">
        <v>359</v>
      </c>
      <c r="D141" s="154" t="s">
        <v>360</v>
      </c>
      <c r="E141" s="154" t="s">
        <v>125</v>
      </c>
      <c r="F141" s="155">
        <v>3.25</v>
      </c>
      <c r="G141" s="156"/>
      <c r="H141" s="156"/>
      <c r="I141" s="156">
        <f t="shared" si="30"/>
        <v>0</v>
      </c>
      <c r="J141" s="154">
        <f t="shared" si="31"/>
        <v>0</v>
      </c>
      <c r="K141" s="157">
        <f t="shared" si="32"/>
        <v>0</v>
      </c>
      <c r="L141" s="157"/>
      <c r="M141" s="157"/>
      <c r="N141" s="157"/>
      <c r="O141" s="157"/>
      <c r="P141" s="161">
        <v>6.9999999999999994E-5</v>
      </c>
      <c r="Q141" s="161"/>
      <c r="R141" s="161">
        <v>6.9999999999999994E-5</v>
      </c>
      <c r="S141" s="161">
        <f t="shared" si="33"/>
        <v>0</v>
      </c>
      <c r="T141" s="158"/>
      <c r="U141" s="158"/>
      <c r="V141" s="161">
        <f t="shared" si="34"/>
        <v>0</v>
      </c>
      <c r="X141">
        <v>0</v>
      </c>
      <c r="Z141">
        <v>0</v>
      </c>
    </row>
    <row r="142" spans="1:26" ht="24.95" customHeight="1">
      <c r="A142" s="159">
        <v>114</v>
      </c>
      <c r="B142" s="154" t="s">
        <v>358</v>
      </c>
      <c r="C142" s="160" t="s">
        <v>361</v>
      </c>
      <c r="D142" s="154" t="s">
        <v>362</v>
      </c>
      <c r="E142" s="154" t="s">
        <v>125</v>
      </c>
      <c r="F142" s="155">
        <v>14</v>
      </c>
      <c r="G142" s="156"/>
      <c r="H142" s="156"/>
      <c r="I142" s="156">
        <f t="shared" si="30"/>
        <v>0</v>
      </c>
      <c r="J142" s="154">
        <f t="shared" si="31"/>
        <v>0</v>
      </c>
      <c r="K142" s="157">
        <f t="shared" si="32"/>
        <v>0</v>
      </c>
      <c r="L142" s="157"/>
      <c r="M142" s="157"/>
      <c r="N142" s="157"/>
      <c r="O142" s="157"/>
      <c r="P142" s="161">
        <v>0</v>
      </c>
      <c r="Q142" s="161"/>
      <c r="R142" s="161">
        <v>0</v>
      </c>
      <c r="S142" s="161">
        <f t="shared" si="33"/>
        <v>0</v>
      </c>
      <c r="T142" s="158"/>
      <c r="U142" s="158"/>
      <c r="V142" s="161">
        <f t="shared" si="34"/>
        <v>0.35</v>
      </c>
      <c r="X142">
        <v>2.5000000000000001E-2</v>
      </c>
      <c r="Z142">
        <v>0</v>
      </c>
    </row>
    <row r="143" spans="1:26" ht="24.95" customHeight="1">
      <c r="A143" s="159">
        <v>115</v>
      </c>
      <c r="B143" s="154" t="s">
        <v>358</v>
      </c>
      <c r="C143" s="160" t="s">
        <v>363</v>
      </c>
      <c r="D143" s="154" t="s">
        <v>364</v>
      </c>
      <c r="E143" s="154" t="s">
        <v>103</v>
      </c>
      <c r="F143" s="155">
        <v>2</v>
      </c>
      <c r="G143" s="156"/>
      <c r="H143" s="156"/>
      <c r="I143" s="156">
        <f t="shared" si="30"/>
        <v>0</v>
      </c>
      <c r="J143" s="154">
        <f t="shared" si="31"/>
        <v>0</v>
      </c>
      <c r="K143" s="157">
        <f t="shared" si="32"/>
        <v>0</v>
      </c>
      <c r="L143" s="157"/>
      <c r="M143" s="157"/>
      <c r="N143" s="157"/>
      <c r="O143" s="157"/>
      <c r="P143" s="161">
        <v>0</v>
      </c>
      <c r="Q143" s="161"/>
      <c r="R143" s="161">
        <v>0</v>
      </c>
      <c r="S143" s="161">
        <f t="shared" si="33"/>
        <v>0</v>
      </c>
      <c r="T143" s="158"/>
      <c r="U143" s="158"/>
      <c r="V143" s="161">
        <f t="shared" si="34"/>
        <v>0.16400000000000001</v>
      </c>
      <c r="X143">
        <v>8.2000000000000003E-2</v>
      </c>
      <c r="Z143">
        <v>0</v>
      </c>
    </row>
    <row r="144" spans="1:26" ht="24.95" customHeight="1">
      <c r="A144" s="159">
        <v>116</v>
      </c>
      <c r="B144" s="154" t="s">
        <v>358</v>
      </c>
      <c r="C144" s="160" t="s">
        <v>365</v>
      </c>
      <c r="D144" s="154" t="s">
        <v>366</v>
      </c>
      <c r="E144" s="154" t="s">
        <v>125</v>
      </c>
      <c r="F144" s="155">
        <v>75</v>
      </c>
      <c r="G144" s="156"/>
      <c r="H144" s="156"/>
      <c r="I144" s="156">
        <f t="shared" si="30"/>
        <v>0</v>
      </c>
      <c r="J144" s="154">
        <f t="shared" si="31"/>
        <v>0</v>
      </c>
      <c r="K144" s="157">
        <f t="shared" si="32"/>
        <v>0</v>
      </c>
      <c r="L144" s="157"/>
      <c r="M144" s="157"/>
      <c r="N144" s="157"/>
      <c r="O144" s="157"/>
      <c r="P144" s="161">
        <v>0</v>
      </c>
      <c r="Q144" s="161"/>
      <c r="R144" s="161">
        <v>0</v>
      </c>
      <c r="S144" s="161">
        <f t="shared" si="33"/>
        <v>0</v>
      </c>
      <c r="T144" s="158"/>
      <c r="U144" s="158"/>
      <c r="V144" s="161">
        <f t="shared" si="34"/>
        <v>73.5</v>
      </c>
      <c r="X144">
        <v>0.98</v>
      </c>
      <c r="Z144">
        <v>0</v>
      </c>
    </row>
    <row r="145" spans="1:26" ht="24.95" customHeight="1">
      <c r="A145" s="159">
        <v>117</v>
      </c>
      <c r="B145" s="154" t="s">
        <v>358</v>
      </c>
      <c r="C145" s="160" t="s">
        <v>367</v>
      </c>
      <c r="D145" s="154" t="s">
        <v>368</v>
      </c>
      <c r="E145" s="154" t="s">
        <v>125</v>
      </c>
      <c r="F145" s="155">
        <v>100</v>
      </c>
      <c r="G145" s="156"/>
      <c r="H145" s="156"/>
      <c r="I145" s="156">
        <f t="shared" si="30"/>
        <v>0</v>
      </c>
      <c r="J145" s="154">
        <f t="shared" si="31"/>
        <v>0</v>
      </c>
      <c r="K145" s="157">
        <f t="shared" si="32"/>
        <v>0</v>
      </c>
      <c r="L145" s="157"/>
      <c r="M145" s="157"/>
      <c r="N145" s="157"/>
      <c r="O145" s="157"/>
      <c r="P145" s="161">
        <v>0</v>
      </c>
      <c r="Q145" s="161"/>
      <c r="R145" s="161">
        <v>0</v>
      </c>
      <c r="S145" s="161">
        <f t="shared" si="33"/>
        <v>0</v>
      </c>
      <c r="T145" s="158"/>
      <c r="U145" s="158"/>
      <c r="V145" s="161">
        <f t="shared" si="34"/>
        <v>205.5</v>
      </c>
      <c r="X145">
        <v>2.0550000000000002</v>
      </c>
      <c r="Z145">
        <v>0</v>
      </c>
    </row>
    <row r="146" spans="1:26" ht="24.95" customHeight="1">
      <c r="A146" s="159">
        <v>118</v>
      </c>
      <c r="B146" s="154" t="s">
        <v>358</v>
      </c>
      <c r="C146" s="160" t="s">
        <v>369</v>
      </c>
      <c r="D146" s="154" t="s">
        <v>370</v>
      </c>
      <c r="E146" s="154" t="s">
        <v>125</v>
      </c>
      <c r="F146" s="155">
        <v>24</v>
      </c>
      <c r="G146" s="156"/>
      <c r="H146" s="156"/>
      <c r="I146" s="156">
        <f t="shared" si="30"/>
        <v>0</v>
      </c>
      <c r="J146" s="154">
        <f t="shared" si="31"/>
        <v>0</v>
      </c>
      <c r="K146" s="157">
        <f t="shared" si="32"/>
        <v>0</v>
      </c>
      <c r="L146" s="157"/>
      <c r="M146" s="157"/>
      <c r="N146" s="157"/>
      <c r="O146" s="157"/>
      <c r="P146" s="161">
        <v>0</v>
      </c>
      <c r="Q146" s="161"/>
      <c r="R146" s="161">
        <v>0</v>
      </c>
      <c r="S146" s="161">
        <f t="shared" si="33"/>
        <v>0</v>
      </c>
      <c r="T146" s="158"/>
      <c r="U146" s="158"/>
      <c r="V146" s="161">
        <f t="shared" si="34"/>
        <v>73.44</v>
      </c>
      <c r="X146">
        <v>3.06</v>
      </c>
      <c r="Z146">
        <v>0</v>
      </c>
    </row>
    <row r="147" spans="1:26" ht="24.95" customHeight="1">
      <c r="A147" s="159">
        <v>119</v>
      </c>
      <c r="B147" s="154" t="s">
        <v>371</v>
      </c>
      <c r="C147" s="160" t="s">
        <v>372</v>
      </c>
      <c r="D147" s="154" t="s">
        <v>373</v>
      </c>
      <c r="E147" s="154" t="s">
        <v>125</v>
      </c>
      <c r="F147" s="155">
        <v>3.25</v>
      </c>
      <c r="G147" s="156"/>
      <c r="H147" s="156"/>
      <c r="I147" s="156">
        <f t="shared" si="30"/>
        <v>0</v>
      </c>
      <c r="J147" s="154">
        <f t="shared" si="31"/>
        <v>0</v>
      </c>
      <c r="K147" s="157">
        <f t="shared" si="32"/>
        <v>0</v>
      </c>
      <c r="L147" s="157"/>
      <c r="M147" s="157"/>
      <c r="N147" s="157"/>
      <c r="O147" s="157"/>
      <c r="P147" s="161">
        <v>0</v>
      </c>
      <c r="Q147" s="161"/>
      <c r="R147" s="161">
        <v>0</v>
      </c>
      <c r="S147" s="161">
        <f t="shared" si="33"/>
        <v>0</v>
      </c>
      <c r="T147" s="158"/>
      <c r="U147" s="158"/>
      <c r="V147" s="161">
        <f t="shared" si="34"/>
        <v>0</v>
      </c>
      <c r="X147">
        <v>0</v>
      </c>
      <c r="Z147">
        <v>0</v>
      </c>
    </row>
    <row r="148" spans="1:26" ht="24.95" customHeight="1">
      <c r="A148" s="159">
        <v>120</v>
      </c>
      <c r="B148" s="154" t="s">
        <v>371</v>
      </c>
      <c r="C148" s="160" t="s">
        <v>374</v>
      </c>
      <c r="D148" s="154" t="s">
        <v>375</v>
      </c>
      <c r="E148" s="154" t="s">
        <v>100</v>
      </c>
      <c r="F148" s="155">
        <v>15909.7</v>
      </c>
      <c r="G148" s="156"/>
      <c r="H148" s="156"/>
      <c r="I148" s="156">
        <f t="shared" si="30"/>
        <v>0</v>
      </c>
      <c r="J148" s="154">
        <f t="shared" si="31"/>
        <v>0</v>
      </c>
      <c r="K148" s="157">
        <f t="shared" si="32"/>
        <v>0</v>
      </c>
      <c r="L148" s="157"/>
      <c r="M148" s="157"/>
      <c r="N148" s="157"/>
      <c r="O148" s="157"/>
      <c r="P148" s="161">
        <v>0</v>
      </c>
      <c r="Q148" s="161"/>
      <c r="R148" s="161">
        <v>0</v>
      </c>
      <c r="S148" s="161">
        <f t="shared" si="33"/>
        <v>0</v>
      </c>
      <c r="T148" s="158"/>
      <c r="U148" s="158"/>
      <c r="V148" s="161">
        <f t="shared" si="34"/>
        <v>0</v>
      </c>
      <c r="X148">
        <v>0</v>
      </c>
      <c r="Z148">
        <v>0</v>
      </c>
    </row>
    <row r="149" spans="1:26" ht="24.95" customHeight="1">
      <c r="A149" s="159">
        <v>121</v>
      </c>
      <c r="B149" s="154" t="s">
        <v>371</v>
      </c>
      <c r="C149" s="160" t="s">
        <v>376</v>
      </c>
      <c r="D149" s="154" t="s">
        <v>377</v>
      </c>
      <c r="E149" s="154" t="s">
        <v>100</v>
      </c>
      <c r="F149" s="155">
        <v>4502</v>
      </c>
      <c r="G149" s="156"/>
      <c r="H149" s="156"/>
      <c r="I149" s="156">
        <f t="shared" si="30"/>
        <v>0</v>
      </c>
      <c r="J149" s="154">
        <f t="shared" si="31"/>
        <v>0</v>
      </c>
      <c r="K149" s="157">
        <f t="shared" si="32"/>
        <v>0</v>
      </c>
      <c r="L149" s="157"/>
      <c r="M149" s="157"/>
      <c r="N149" s="157"/>
      <c r="O149" s="157"/>
      <c r="P149" s="161">
        <v>0</v>
      </c>
      <c r="Q149" s="161"/>
      <c r="R149" s="161">
        <v>0</v>
      </c>
      <c r="S149" s="161">
        <f t="shared" si="33"/>
        <v>0</v>
      </c>
      <c r="T149" s="158"/>
      <c r="U149" s="158"/>
      <c r="V149" s="161">
        <f t="shared" si="34"/>
        <v>567.25199999999995</v>
      </c>
      <c r="X149">
        <v>0.126</v>
      </c>
      <c r="Z149">
        <v>0</v>
      </c>
    </row>
    <row r="150" spans="1:26" ht="24.95" customHeight="1">
      <c r="A150" s="159">
        <v>122</v>
      </c>
      <c r="B150" s="154" t="s">
        <v>378</v>
      </c>
      <c r="C150" s="160" t="s">
        <v>379</v>
      </c>
      <c r="D150" s="154" t="s">
        <v>380</v>
      </c>
      <c r="E150" s="154" t="s">
        <v>128</v>
      </c>
      <c r="F150" s="155">
        <v>15.8</v>
      </c>
      <c r="G150" s="156"/>
      <c r="H150" s="156"/>
      <c r="I150" s="156">
        <f t="shared" si="30"/>
        <v>0</v>
      </c>
      <c r="J150" s="154">
        <f t="shared" si="31"/>
        <v>0</v>
      </c>
      <c r="K150" s="157">
        <f t="shared" si="32"/>
        <v>0</v>
      </c>
      <c r="L150" s="157"/>
      <c r="M150" s="157"/>
      <c r="N150" s="157"/>
      <c r="O150" s="157"/>
      <c r="P150" s="161">
        <v>0</v>
      </c>
      <c r="Q150" s="161"/>
      <c r="R150" s="161">
        <v>0</v>
      </c>
      <c r="S150" s="161">
        <f t="shared" si="33"/>
        <v>0</v>
      </c>
      <c r="T150" s="158"/>
      <c r="U150" s="158"/>
      <c r="V150" s="161">
        <f t="shared" si="34"/>
        <v>0</v>
      </c>
      <c r="X150">
        <v>0</v>
      </c>
      <c r="Z150">
        <v>0</v>
      </c>
    </row>
    <row r="151" spans="1:26" ht="24.95" customHeight="1">
      <c r="A151" s="159">
        <v>123</v>
      </c>
      <c r="B151" s="154" t="s">
        <v>381</v>
      </c>
      <c r="C151" s="160" t="s">
        <v>382</v>
      </c>
      <c r="D151" s="154" t="s">
        <v>383</v>
      </c>
      <c r="E151" s="154" t="s">
        <v>344</v>
      </c>
      <c r="F151" s="155">
        <v>0.71899999999999997</v>
      </c>
      <c r="G151" s="156"/>
      <c r="H151" s="156"/>
      <c r="I151" s="156">
        <f t="shared" si="30"/>
        <v>0</v>
      </c>
      <c r="J151" s="154">
        <f t="shared" si="31"/>
        <v>0</v>
      </c>
      <c r="K151" s="157">
        <f t="shared" si="32"/>
        <v>0</v>
      </c>
      <c r="L151" s="157"/>
      <c r="M151" s="157"/>
      <c r="N151" s="157"/>
      <c r="O151" s="157"/>
      <c r="P151" s="161">
        <v>0</v>
      </c>
      <c r="Q151" s="161"/>
      <c r="R151" s="161">
        <v>0</v>
      </c>
      <c r="S151" s="161">
        <f t="shared" si="33"/>
        <v>0</v>
      </c>
      <c r="T151" s="158"/>
      <c r="U151" s="158"/>
      <c r="V151" s="161">
        <f t="shared" si="34"/>
        <v>0</v>
      </c>
      <c r="X151">
        <v>0</v>
      </c>
      <c r="Z151">
        <v>0</v>
      </c>
    </row>
    <row r="152" spans="1:26" ht="35.1" customHeight="1">
      <c r="A152" s="159">
        <v>124</v>
      </c>
      <c r="B152" s="154" t="s">
        <v>384</v>
      </c>
      <c r="C152" s="160" t="s">
        <v>385</v>
      </c>
      <c r="D152" s="154" t="s">
        <v>386</v>
      </c>
      <c r="E152" s="154" t="s">
        <v>125</v>
      </c>
      <c r="F152" s="155">
        <v>10</v>
      </c>
      <c r="G152" s="156"/>
      <c r="H152" s="156"/>
      <c r="I152" s="156">
        <f t="shared" si="30"/>
        <v>0</v>
      </c>
      <c r="J152" s="154">
        <f t="shared" si="31"/>
        <v>0</v>
      </c>
      <c r="K152" s="157">
        <f t="shared" si="32"/>
        <v>0</v>
      </c>
      <c r="L152" s="157"/>
      <c r="M152" s="157"/>
      <c r="N152" s="157"/>
      <c r="O152" s="157"/>
      <c r="P152" s="161">
        <v>3.0000000000000001E-3</v>
      </c>
      <c r="Q152" s="161"/>
      <c r="R152" s="161">
        <v>3.0000000000000001E-3</v>
      </c>
      <c r="S152" s="161">
        <f t="shared" si="33"/>
        <v>0.03</v>
      </c>
      <c r="T152" s="158"/>
      <c r="U152" s="158"/>
      <c r="V152" s="161">
        <f t="shared" si="34"/>
        <v>0.25</v>
      </c>
      <c r="X152">
        <v>2.5000000000000001E-2</v>
      </c>
      <c r="Z152">
        <v>0</v>
      </c>
    </row>
    <row r="153" spans="1:26" ht="24.95" customHeight="1">
      <c r="A153" s="159">
        <v>125</v>
      </c>
      <c r="B153" s="154" t="s">
        <v>384</v>
      </c>
      <c r="C153" s="160" t="s">
        <v>387</v>
      </c>
      <c r="D153" s="154" t="s">
        <v>388</v>
      </c>
      <c r="E153" s="154" t="s">
        <v>125</v>
      </c>
      <c r="F153" s="155">
        <v>30</v>
      </c>
      <c r="G153" s="156"/>
      <c r="H153" s="156"/>
      <c r="I153" s="156">
        <f t="shared" si="30"/>
        <v>0</v>
      </c>
      <c r="J153" s="154">
        <f t="shared" si="31"/>
        <v>0</v>
      </c>
      <c r="K153" s="157">
        <f t="shared" si="32"/>
        <v>0</v>
      </c>
      <c r="L153" s="157"/>
      <c r="M153" s="157"/>
      <c r="N153" s="157"/>
      <c r="O153" s="157"/>
      <c r="P153" s="161">
        <v>0.115</v>
      </c>
      <c r="Q153" s="161"/>
      <c r="R153" s="161">
        <v>0.115</v>
      </c>
      <c r="S153" s="161">
        <f t="shared" si="33"/>
        <v>3.45</v>
      </c>
      <c r="T153" s="158"/>
      <c r="U153" s="158"/>
      <c r="V153" s="161">
        <f t="shared" si="34"/>
        <v>0</v>
      </c>
      <c r="X153">
        <v>0</v>
      </c>
      <c r="Z153">
        <v>0</v>
      </c>
    </row>
    <row r="154" spans="1:26" ht="35.1" customHeight="1">
      <c r="A154" s="167">
        <v>126</v>
      </c>
      <c r="B154" s="162" t="s">
        <v>389</v>
      </c>
      <c r="C154" s="168" t="s">
        <v>390</v>
      </c>
      <c r="D154" s="162" t="s">
        <v>391</v>
      </c>
      <c r="E154" s="162" t="s">
        <v>392</v>
      </c>
      <c r="F154" s="163">
        <v>192</v>
      </c>
      <c r="G154" s="164"/>
      <c r="H154" s="164"/>
      <c r="I154" s="164">
        <f t="shared" si="30"/>
        <v>0</v>
      </c>
      <c r="J154" s="162">
        <f t="shared" si="31"/>
        <v>0</v>
      </c>
      <c r="K154" s="165">
        <f t="shared" si="32"/>
        <v>0</v>
      </c>
      <c r="L154" s="165"/>
      <c r="M154" s="165"/>
      <c r="N154" s="165"/>
      <c r="O154" s="165"/>
      <c r="P154" s="169">
        <v>1.4999999999999999E-2</v>
      </c>
      <c r="Q154" s="169"/>
      <c r="R154" s="169">
        <v>1.4999999999999999E-2</v>
      </c>
      <c r="S154" s="169">
        <f t="shared" si="33"/>
        <v>2.88</v>
      </c>
      <c r="T154" s="166"/>
      <c r="U154" s="166"/>
      <c r="V154" s="169">
        <f t="shared" si="34"/>
        <v>48</v>
      </c>
      <c r="X154">
        <v>0.25</v>
      </c>
      <c r="Z154">
        <v>0</v>
      </c>
    </row>
    <row r="155" spans="1:26" ht="24.95" customHeight="1">
      <c r="A155" s="167">
        <v>127</v>
      </c>
      <c r="B155" s="162" t="s">
        <v>393</v>
      </c>
      <c r="C155" s="168" t="s">
        <v>394</v>
      </c>
      <c r="D155" s="162" t="s">
        <v>395</v>
      </c>
      <c r="E155" s="162" t="s">
        <v>131</v>
      </c>
      <c r="F155" s="163">
        <v>0.15</v>
      </c>
      <c r="G155" s="164"/>
      <c r="H155" s="164"/>
      <c r="I155" s="164">
        <f t="shared" si="30"/>
        <v>0</v>
      </c>
      <c r="J155" s="162">
        <f t="shared" si="31"/>
        <v>0</v>
      </c>
      <c r="K155" s="165">
        <f t="shared" si="32"/>
        <v>0</v>
      </c>
      <c r="L155" s="165"/>
      <c r="M155" s="165"/>
      <c r="N155" s="165"/>
      <c r="O155" s="165"/>
      <c r="P155" s="169">
        <v>0.55000000000000004</v>
      </c>
      <c r="Q155" s="169"/>
      <c r="R155" s="169">
        <v>0.55000000000000004</v>
      </c>
      <c r="S155" s="169">
        <f t="shared" si="33"/>
        <v>8.3000000000000004E-2</v>
      </c>
      <c r="T155" s="166"/>
      <c r="U155" s="166"/>
      <c r="V155" s="169">
        <f t="shared" si="34"/>
        <v>0</v>
      </c>
      <c r="X155">
        <v>0</v>
      </c>
      <c r="Z155">
        <v>0</v>
      </c>
    </row>
    <row r="156" spans="1:26" ht="24.95" customHeight="1">
      <c r="A156" s="167">
        <v>128</v>
      </c>
      <c r="B156" s="162" t="s">
        <v>393</v>
      </c>
      <c r="C156" s="168" t="s">
        <v>396</v>
      </c>
      <c r="D156" s="162" t="s">
        <v>397</v>
      </c>
      <c r="E156" s="162" t="s">
        <v>131</v>
      </c>
      <c r="F156" s="163">
        <v>0.20000000000000004</v>
      </c>
      <c r="G156" s="164"/>
      <c r="H156" s="164"/>
      <c r="I156" s="164">
        <f t="shared" si="30"/>
        <v>0</v>
      </c>
      <c r="J156" s="162">
        <f t="shared" si="31"/>
        <v>0</v>
      </c>
      <c r="K156" s="165">
        <f t="shared" si="32"/>
        <v>0</v>
      </c>
      <c r="L156" s="165"/>
      <c r="M156" s="165"/>
      <c r="N156" s="165"/>
      <c r="O156" s="165"/>
      <c r="P156" s="169">
        <v>0.55000000000000004</v>
      </c>
      <c r="Q156" s="169"/>
      <c r="R156" s="169">
        <v>0.55000000000000004</v>
      </c>
      <c r="S156" s="169">
        <f t="shared" si="33"/>
        <v>0.11</v>
      </c>
      <c r="T156" s="166"/>
      <c r="U156" s="166"/>
      <c r="V156" s="169">
        <f t="shared" si="34"/>
        <v>0</v>
      </c>
      <c r="X156">
        <v>0</v>
      </c>
      <c r="Z156">
        <v>0</v>
      </c>
    </row>
    <row r="157" spans="1:26">
      <c r="A157" s="132"/>
      <c r="B157" s="132"/>
      <c r="C157" s="153" t="s">
        <v>340</v>
      </c>
      <c r="D157" s="152" t="s">
        <v>75</v>
      </c>
      <c r="E157" s="132"/>
      <c r="F157" s="150"/>
      <c r="G157" s="136">
        <f>ROUND((SUM(L133:L156))/1,2)</f>
        <v>0</v>
      </c>
      <c r="H157" s="136">
        <f>ROUND((SUM(M133:M156))/1,2)</f>
        <v>0</v>
      </c>
      <c r="I157" s="136">
        <f>ROUND((SUM(I133:I156))/1,2)</f>
        <v>0</v>
      </c>
      <c r="J157" s="132"/>
      <c r="K157" s="132"/>
      <c r="L157" s="132"/>
      <c r="M157" s="132"/>
      <c r="N157" s="132"/>
      <c r="O157" s="132"/>
      <c r="P157" s="170"/>
      <c r="Q157" s="132"/>
      <c r="R157" s="132"/>
      <c r="S157" s="170">
        <f>ROUND((SUM(S133:S156))/1,2)</f>
        <v>8.4700000000000006</v>
      </c>
      <c r="T157" s="124"/>
      <c r="U157" s="124"/>
      <c r="V157" s="170">
        <f>ROUND((SUM(V133:V156))/1,2)</f>
        <v>968.46</v>
      </c>
      <c r="W157" s="124"/>
      <c r="X157" s="124"/>
      <c r="Y157" s="124"/>
      <c r="Z157" s="124"/>
    </row>
    <row r="158" spans="1:26">
      <c r="A158" s="1"/>
      <c r="B158" s="1"/>
      <c r="C158" s="1"/>
      <c r="D158" s="1"/>
      <c r="E158" s="1"/>
      <c r="F158" s="144"/>
      <c r="G158" s="145"/>
      <c r="H158" s="145"/>
      <c r="I158" s="145"/>
      <c r="J158" s="1"/>
      <c r="K158" s="1"/>
      <c r="L158" s="1"/>
      <c r="M158" s="1"/>
      <c r="N158" s="1"/>
      <c r="O158" s="1"/>
      <c r="P158" s="1"/>
      <c r="Q158" s="1"/>
      <c r="R158" s="1"/>
      <c r="S158" s="1"/>
      <c r="V158" s="1"/>
    </row>
    <row r="159" spans="1:26">
      <c r="A159" s="132"/>
      <c r="B159" s="132"/>
      <c r="C159" s="153" t="s">
        <v>398</v>
      </c>
      <c r="D159" s="152" t="s">
        <v>76</v>
      </c>
      <c r="E159" s="132"/>
      <c r="F159" s="150"/>
      <c r="G159" s="151"/>
      <c r="H159" s="151"/>
      <c r="I159" s="151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24"/>
      <c r="U159" s="124"/>
      <c r="V159" s="132"/>
      <c r="W159" s="124"/>
      <c r="X159" s="124"/>
      <c r="Y159" s="124"/>
      <c r="Z159" s="124"/>
    </row>
    <row r="160" spans="1:26" ht="24.95" customHeight="1">
      <c r="A160" s="159">
        <v>129</v>
      </c>
      <c r="B160" s="154" t="s">
        <v>285</v>
      </c>
      <c r="C160" s="160" t="s">
        <v>399</v>
      </c>
      <c r="D160" s="154" t="s">
        <v>400</v>
      </c>
      <c r="E160" s="154" t="s">
        <v>226</v>
      </c>
      <c r="F160" s="155">
        <v>20568.805294084999</v>
      </c>
      <c r="G160" s="156"/>
      <c r="H160" s="156"/>
      <c r="I160" s="156">
        <f>ROUND(F160*(G160+H160),2)</f>
        <v>0</v>
      </c>
      <c r="J160" s="154">
        <f>ROUND(F160*(N160),2)</f>
        <v>0</v>
      </c>
      <c r="K160" s="157">
        <f>ROUND(F160*(O160),2)</f>
        <v>0</v>
      </c>
      <c r="L160" s="157"/>
      <c r="M160" s="157"/>
      <c r="N160" s="157"/>
      <c r="O160" s="157"/>
      <c r="P160" s="161">
        <v>0</v>
      </c>
      <c r="Q160" s="161"/>
      <c r="R160" s="161">
        <v>0</v>
      </c>
      <c r="S160" s="161">
        <f>ROUND(F160*(P160),3)</f>
        <v>0</v>
      </c>
      <c r="T160" s="158"/>
      <c r="U160" s="158"/>
      <c r="V160" s="161">
        <f>ROUND(F160*(X160),3)</f>
        <v>0</v>
      </c>
      <c r="X160">
        <v>0</v>
      </c>
      <c r="Z160">
        <v>0</v>
      </c>
    </row>
    <row r="161" spans="1:26">
      <c r="A161" s="132"/>
      <c r="B161" s="132"/>
      <c r="C161" s="153" t="s">
        <v>398</v>
      </c>
      <c r="D161" s="152" t="s">
        <v>76</v>
      </c>
      <c r="E161" s="132"/>
      <c r="F161" s="150"/>
      <c r="G161" s="136">
        <f>ROUND((SUM(L159:L160))/1,2)</f>
        <v>0</v>
      </c>
      <c r="H161" s="136">
        <f>ROUND((SUM(M159:M160))/1,2)</f>
        <v>0</v>
      </c>
      <c r="I161" s="136">
        <f>ROUND((SUM(I159:I160))/1,2)</f>
        <v>0</v>
      </c>
      <c r="J161" s="132"/>
      <c r="K161" s="132"/>
      <c r="L161" s="132"/>
      <c r="M161" s="132"/>
      <c r="N161" s="132"/>
      <c r="O161" s="132"/>
      <c r="P161" s="170"/>
      <c r="Q161" s="132"/>
      <c r="R161" s="132"/>
      <c r="S161" s="170">
        <f>ROUND((SUM(S159:S160))/1,2)</f>
        <v>0</v>
      </c>
      <c r="T161" s="124"/>
      <c r="U161" s="124"/>
      <c r="V161" s="170">
        <f>ROUND((SUM(V159:V160))/1,2)</f>
        <v>0</v>
      </c>
      <c r="W161" s="124"/>
      <c r="X161" s="124"/>
      <c r="Y161" s="124"/>
      <c r="Z161" s="124"/>
    </row>
    <row r="162" spans="1:26">
      <c r="A162" s="1"/>
      <c r="B162" s="1"/>
      <c r="C162" s="1"/>
      <c r="D162" s="1"/>
      <c r="E162" s="1"/>
      <c r="F162" s="144"/>
      <c r="G162" s="145"/>
      <c r="H162" s="145"/>
      <c r="I162" s="145"/>
      <c r="J162" s="1"/>
      <c r="K162" s="1"/>
      <c r="L162" s="1"/>
      <c r="M162" s="1"/>
      <c r="N162" s="1"/>
      <c r="O162" s="1"/>
      <c r="P162" s="1"/>
      <c r="Q162" s="1"/>
      <c r="R162" s="1"/>
      <c r="S162" s="1"/>
      <c r="V162" s="1"/>
    </row>
    <row r="163" spans="1:26">
      <c r="A163" s="132"/>
      <c r="B163" s="132"/>
      <c r="C163" s="132"/>
      <c r="D163" s="133" t="s">
        <v>68</v>
      </c>
      <c r="E163" s="132"/>
      <c r="F163" s="150"/>
      <c r="G163" s="136">
        <f>ROUND((SUM(L9:L162))/2,2)</f>
        <v>0</v>
      </c>
      <c r="H163" s="136">
        <f>ROUND((SUM(M9:M162))/2,2)</f>
        <v>0</v>
      </c>
      <c r="I163" s="136">
        <f>ROUND((SUM(I9:I162))/2,2)</f>
        <v>0</v>
      </c>
      <c r="J163" s="151"/>
      <c r="K163" s="132"/>
      <c r="L163" s="151"/>
      <c r="M163" s="151"/>
      <c r="N163" s="132"/>
      <c r="O163" s="132"/>
      <c r="P163" s="170"/>
      <c r="Q163" s="132"/>
      <c r="R163" s="132"/>
      <c r="S163" s="170">
        <f>ROUND((SUM(S9:S162))/2,2)</f>
        <v>20568.810000000001</v>
      </c>
      <c r="T163" s="124"/>
      <c r="U163" s="124"/>
      <c r="V163" s="170">
        <f>ROUND((SUM(V9:V162))/2,2)</f>
        <v>968.46</v>
      </c>
    </row>
    <row r="164" spans="1:26">
      <c r="A164" s="1"/>
      <c r="B164" s="1"/>
      <c r="C164" s="1"/>
      <c r="D164" s="1"/>
      <c r="E164" s="1"/>
      <c r="F164" s="144"/>
      <c r="G164" s="145"/>
      <c r="H164" s="145"/>
      <c r="I164" s="145"/>
      <c r="J164" s="1"/>
      <c r="K164" s="1"/>
      <c r="L164" s="1"/>
      <c r="M164" s="1"/>
      <c r="N164" s="1"/>
      <c r="O164" s="1"/>
      <c r="P164" s="1"/>
      <c r="Q164" s="1"/>
      <c r="R164" s="1"/>
      <c r="S164" s="1"/>
      <c r="V164" s="1"/>
    </row>
    <row r="165" spans="1:26">
      <c r="A165" s="132"/>
      <c r="B165" s="132"/>
      <c r="C165" s="132"/>
      <c r="D165" s="133" t="s">
        <v>77</v>
      </c>
      <c r="E165" s="132"/>
      <c r="F165" s="150"/>
      <c r="G165" s="151"/>
      <c r="H165" s="151"/>
      <c r="I165" s="151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24"/>
      <c r="U165" s="124"/>
      <c r="V165" s="132"/>
      <c r="W165" s="124"/>
      <c r="X165" s="124"/>
      <c r="Y165" s="124"/>
      <c r="Z165" s="124"/>
    </row>
    <row r="166" spans="1:26">
      <c r="A166" s="132"/>
      <c r="B166" s="132"/>
      <c r="C166" s="153" t="s">
        <v>401</v>
      </c>
      <c r="D166" s="152" t="s">
        <v>78</v>
      </c>
      <c r="E166" s="132"/>
      <c r="F166" s="150"/>
      <c r="G166" s="151"/>
      <c r="H166" s="151"/>
      <c r="I166" s="151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24"/>
      <c r="U166" s="124"/>
      <c r="V166" s="132"/>
      <c r="W166" s="124"/>
      <c r="X166" s="124"/>
      <c r="Y166" s="124"/>
      <c r="Z166" s="124"/>
    </row>
    <row r="167" spans="1:26" ht="24.95" customHeight="1">
      <c r="A167" s="159">
        <v>130</v>
      </c>
      <c r="B167" s="154" t="s">
        <v>402</v>
      </c>
      <c r="C167" s="160" t="s">
        <v>403</v>
      </c>
      <c r="D167" s="154" t="s">
        <v>404</v>
      </c>
      <c r="E167" s="154" t="s">
        <v>100</v>
      </c>
      <c r="F167" s="155">
        <v>8.3520000000000003</v>
      </c>
      <c r="G167" s="156"/>
      <c r="H167" s="156"/>
      <c r="I167" s="156">
        <f>ROUND(F167*(G167+H167),2)</f>
        <v>0</v>
      </c>
      <c r="J167" s="154">
        <f>ROUND(F167*(N167),2)</f>
        <v>0</v>
      </c>
      <c r="K167" s="157">
        <f>ROUND(F167*(O167),2)</f>
        <v>0</v>
      </c>
      <c r="L167" s="157"/>
      <c r="M167" s="157"/>
      <c r="N167" s="157"/>
      <c r="O167" s="157"/>
      <c r="P167" s="161">
        <v>4.5000000000000004E-4</v>
      </c>
      <c r="Q167" s="161"/>
      <c r="R167" s="161">
        <v>4.5000000000000004E-4</v>
      </c>
      <c r="S167" s="161">
        <f>ROUND(F167*(P167),3)</f>
        <v>4.0000000000000001E-3</v>
      </c>
      <c r="T167" s="158"/>
      <c r="U167" s="158"/>
      <c r="V167" s="161">
        <f>ROUND(F167*(X167),3)</f>
        <v>0</v>
      </c>
      <c r="X167">
        <v>0</v>
      </c>
      <c r="Z167">
        <v>0</v>
      </c>
    </row>
    <row r="168" spans="1:26">
      <c r="A168" s="132"/>
      <c r="B168" s="132"/>
      <c r="C168" s="153" t="s">
        <v>401</v>
      </c>
      <c r="D168" s="152" t="s">
        <v>78</v>
      </c>
      <c r="E168" s="132"/>
      <c r="F168" s="150"/>
      <c r="G168" s="136">
        <f>ROUND((SUM(L166:L167))/1,2)</f>
        <v>0</v>
      </c>
      <c r="H168" s="136">
        <f>ROUND((SUM(M166:M167))/1,2)</f>
        <v>0</v>
      </c>
      <c r="I168" s="136">
        <f>ROUND((SUM(I166:I167))/1,2)</f>
        <v>0</v>
      </c>
      <c r="J168" s="132"/>
      <c r="K168" s="132"/>
      <c r="L168" s="132"/>
      <c r="M168" s="132"/>
      <c r="N168" s="132"/>
      <c r="O168" s="132"/>
      <c r="P168" s="170"/>
      <c r="Q168" s="1"/>
      <c r="R168" s="1"/>
      <c r="S168" s="170">
        <f>ROUND((SUM(S166:S167))/1,2)</f>
        <v>0</v>
      </c>
      <c r="T168" s="171"/>
      <c r="U168" s="171"/>
      <c r="V168" s="170">
        <f>ROUND((SUM(V166:V167))/1,2)</f>
        <v>0</v>
      </c>
    </row>
    <row r="169" spans="1:26">
      <c r="A169" s="1"/>
      <c r="B169" s="1"/>
      <c r="C169" s="1"/>
      <c r="D169" s="1"/>
      <c r="E169" s="1"/>
      <c r="F169" s="144"/>
      <c r="G169" s="145"/>
      <c r="H169" s="145"/>
      <c r="I169" s="145"/>
      <c r="J169" s="1"/>
      <c r="K169" s="1"/>
      <c r="L169" s="1"/>
      <c r="M169" s="1"/>
      <c r="N169" s="1"/>
      <c r="O169" s="1"/>
      <c r="P169" s="1"/>
      <c r="Q169" s="1"/>
      <c r="R169" s="1"/>
      <c r="S169" s="1"/>
      <c r="V169" s="1"/>
    </row>
    <row r="170" spans="1:26">
      <c r="A170" s="132"/>
      <c r="B170" s="132"/>
      <c r="C170" s="132"/>
      <c r="D170" s="133" t="s">
        <v>77</v>
      </c>
      <c r="E170" s="132"/>
      <c r="F170" s="132"/>
      <c r="G170" s="136">
        <f>ROUND((SUM(L165:L169))/2,2)</f>
        <v>0</v>
      </c>
      <c r="H170" s="136">
        <f>ROUND((SUM(M165:M169))/2,2)</f>
        <v>0</v>
      </c>
      <c r="I170" s="136">
        <f>ROUND((SUM(I165:I169))/2,2)</f>
        <v>0</v>
      </c>
      <c r="J170" s="132"/>
      <c r="K170" s="132"/>
      <c r="L170" s="132"/>
      <c r="M170" s="132"/>
      <c r="N170" s="132"/>
      <c r="O170" s="132"/>
      <c r="P170" s="170"/>
      <c r="Q170" s="1"/>
      <c r="R170" s="1"/>
      <c r="S170" s="170">
        <f>ROUND((SUM(S165:S169))/2,2)</f>
        <v>0</v>
      </c>
      <c r="V170" s="170">
        <f>ROUND((SUM(V165:V169))/2,2)</f>
        <v>0</v>
      </c>
    </row>
    <row r="171" spans="1:26">
      <c r="A171" s="172"/>
      <c r="B171" s="172"/>
      <c r="C171" s="172"/>
      <c r="D171" s="172" t="s">
        <v>79</v>
      </c>
      <c r="E171" s="172"/>
      <c r="F171" s="172"/>
      <c r="G171" s="173">
        <f>ROUND((SUM(L9:L170))/3,2)</f>
        <v>0</v>
      </c>
      <c r="H171" s="173">
        <f>ROUND((SUM(M9:M170))/3,2)</f>
        <v>0</v>
      </c>
      <c r="I171" s="173">
        <f>ROUND((SUM(I9:I170))/3,2)</f>
        <v>0</v>
      </c>
      <c r="J171" s="172"/>
      <c r="K171" s="173">
        <f>ROUND((SUM(K9:K170))/3,2)</f>
        <v>0</v>
      </c>
      <c r="L171" s="172">
        <f>ROUND((SUM(L9:L170))/3,2)</f>
        <v>0</v>
      </c>
      <c r="M171" s="172">
        <f>ROUND((SUM(M9:M170))/3,2)</f>
        <v>0</v>
      </c>
      <c r="N171" s="172"/>
      <c r="O171" s="172"/>
      <c r="P171" s="174"/>
      <c r="Q171" s="172"/>
      <c r="R171" s="173"/>
      <c r="S171" s="174">
        <f>ROUND((SUM(S9:S170))/3,2)</f>
        <v>20568.810000000001</v>
      </c>
      <c r="T171" s="175"/>
      <c r="U171" s="175"/>
      <c r="V171" s="174">
        <f>ROUND((SUM(V9:V170))/3,2)</f>
        <v>968.46</v>
      </c>
      <c r="X171" s="137"/>
      <c r="Y171">
        <f>(SUM(Y9:Y170))</f>
        <v>0</v>
      </c>
      <c r="Z171">
        <f>(SUM(Z9:Z170))</f>
        <v>0</v>
      </c>
    </row>
  </sheetData>
  <mergeCells count="3">
    <mergeCell ref="C1:H1"/>
    <mergeCell ref="C2:H2"/>
    <mergeCell ref="C3:H3"/>
  </mergeCells>
  <printOptions horizontalCentered="1" gridLines="1"/>
  <pageMargins left="1.1111111111111112E-2" right="1.1111111111111112E-2" top="0.75" bottom="0.75" header="0.3" footer="0.3"/>
  <pageSetup paperSize="9" scale="75" orientation="portrait" verticalDpi="0" r:id="rId1"/>
  <headerFooter>
    <oddHeader>&amp;C&amp;B&amp; Rozpočet Lesná cesta ČERTEŽ - rekonštrukcia / Lesná cesta ČERTEŽ - rekonštrukcia</oddHeader>
    <oddFooter>&amp;RStrana &amp;P z &amp;N    &amp;L&amp;7Spracované systémom Systematic® Kalkulus, tel.: 051 77 10 585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2</vt:i4>
      </vt:variant>
    </vt:vector>
  </HeadingPairs>
  <TitlesOfParts>
    <vt:vector size="6" baseType="lpstr">
      <vt:lpstr>Krycí list stavby</vt:lpstr>
      <vt:lpstr>Kryci_list_rozpočtu</vt:lpstr>
      <vt:lpstr>Rekap_Oddiely</vt:lpstr>
      <vt:lpstr>Rozpočet</vt:lpstr>
      <vt:lpstr>Rekap_Oddiely!Názvy_tlače</vt:lpstr>
      <vt:lpstr>Rozpočet!Názvy_tlače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Marián Bohmer</dc:creator>
  <cp:lastModifiedBy>maros.gallo</cp:lastModifiedBy>
  <dcterms:created xsi:type="dcterms:W3CDTF">2024-01-25T07:03:06Z</dcterms:created>
  <dcterms:modified xsi:type="dcterms:W3CDTF">2024-02-22T08:33:34Z</dcterms:modified>
</cp:coreProperties>
</file>