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Rekapitulácia stavby" sheetId="1" r:id="rId1"/>
    <sheet name="01 - Stavebná časť" sheetId="2" r:id="rId2"/>
    <sheet name="02 - Ústredné kúrenie" sheetId="3" r:id="rId3"/>
    <sheet name="03 - Rekuperácia" sheetId="4" r:id="rId4"/>
  </sheets>
  <definedNames>
    <definedName name="_xlnm.Print_Titles" localSheetId="1">'01 - Stavebná časť'!$132:$132</definedName>
    <definedName name="_xlnm.Print_Titles" localSheetId="2">'02 - Ústredné kúrenie'!$116:$116</definedName>
    <definedName name="_xlnm.Print_Titles" localSheetId="3">'03 - Rekuperácia'!$122:$122</definedName>
    <definedName name="_xlnm.Print_Titles" localSheetId="0">'Rekapitulácia stavby'!$85:$85</definedName>
    <definedName name="_xlnm.Print_Area" localSheetId="1">('01 - Stavebná časť'!$C$4:$Q$70,'01 - Stavebná časť'!$C$76:$Q$116,'01 - Stavebná časť'!$C$122:$Q$252)</definedName>
    <definedName name="_xlnm.Print_Area" localSheetId="2">('02 - Ústredné kúrenie'!$C$4:$Q$70,'02 - Ústredné kúrenie'!$C$76:$Q$100,'02 - Ústredné kúrenie'!$C$106:$Q$199)</definedName>
    <definedName name="_xlnm.Print_Area" localSheetId="3">('03 - Rekuperácia'!$C$4:$Q$70,'03 - Rekuperácia'!$C$76:$Q$106,'03 - Rekuperácia'!$C$112:$Q$163)</definedName>
    <definedName name="_xlnm.Print_Area" localSheetId="0">('Rekapitulácia stavby'!$C$4:$AP$70,'Rekapitulácia stavby'!$C$76:$AP$98)</definedName>
  </definedNames>
  <calcPr fullCalcOnLoad="1"/>
</workbook>
</file>

<file path=xl/sharedStrings.xml><?xml version="1.0" encoding="utf-8"?>
<sst xmlns="http://schemas.openxmlformats.org/spreadsheetml/2006/main" count="3126" uniqueCount="877">
  <si>
    <t>2012</t>
  </si>
  <si>
    <t>Hárok obsahuje:</t>
  </si>
  <si>
    <t>1) Súhrnný list stavby</t>
  </si>
  <si>
    <t>2) Rekapitulácia objektov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</si>
  <si>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</si>
  <si>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</si>
  <si>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</si>
  <si>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</si>
  <si>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</si>
  <si>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</si>
  <si>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</si>
  <si>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</si>
  <si>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</si>
  <si>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</si>
  <si>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</si>
  <si>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031317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</si>
  <si>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</si>
  <si>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</si>
  <si>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Zníženie energetickej náročnosti budovy OÚ a MŠ v obci Vyšná Slaná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</si>
  <si>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</si>
  <si>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</si>
  <si>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</si>
  <si>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</si>
  <si>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</si>
  <si>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</si>
  <si>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</si>
  <si>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</si>
  <si>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</si>
  <si>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</si>
  <si>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</si>
  <si>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</si>
  <si>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</si>
  <si>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</si>
  <si>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</si>
  <si>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</si>
  <si>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</si>
  <si>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</si>
  <si>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</si>
  <si>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</si>
  <si>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</si>
  <si>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</si>
  <si>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</si>
  <si>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</si>
  <si>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</si>
  <si>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</si>
  <si>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</si>
  <si>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</si>
  <si>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</si>
  <si>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</si>
  <si>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</si>
  <si>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</si>
  <si>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</si>
  <si>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</si>
  <si>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</si>
  <si>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</si>
  <si>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</si>
  <si>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</si>
  <si>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</si>
  <si>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</si>
  <si>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</si>
  <si>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</si>
  <si>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</si>
  <si>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</si>
  <si>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</si>
  <si>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</si>
  <si>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</si>
  <si>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</si>
  <si>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</si>
  <si>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</si>
  <si>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</si>
  <si>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</si>
  <si>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</si>
  <si>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</si>
  <si>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</si>
  <si>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</si>
  <si>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{925bc0d2-d772-4a81-8167-be4aaf01d67d}</t>
  </si>
  <si>
    <t>{00000000-0000-0000-0000-000000000000}</t>
  </si>
  <si>
    <t>/</t>
  </si>
  <si>
    <t>01</t>
  </si>
  <si>
    <t>Stavebná časť</t>
  </si>
  <si>
    <t>1</t>
  </si>
  <si>
    <t>{a77be324-7655-4160-9186-76ef8d29fd8c}</t>
  </si>
  <si>
    <t>02</t>
  </si>
  <si>
    <t>Ústredné kúrenie</t>
  </si>
  <si>
    <t>{99614583-b2de-4547-b288-c1a9d249640a}</t>
  </si>
  <si>
    <t>03</t>
  </si>
  <si>
    <t>Rekuperácia</t>
  </si>
  <si>
    <t>{5048d758-9968-4a4d-9ac0-7fadeaef7fd2}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</si>
  <si>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</si>
  <si>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</si>
  <si>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</si>
  <si>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</si>
  <si>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</si>
  <si>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</si>
  <si>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</si>
  <si>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</si>
  <si>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</si>
  <si>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</si>
  <si>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</si>
  <si>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</si>
  <si>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</si>
  <si>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KRYCÍ LIST ROZPOČTU</t>
  </si>
  <si>
    <t>Objekt:</t>
  </si>
  <si>
    <t>01 - Stavebná časť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</si>
  <si>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</si>
  <si>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</si>
  <si>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</si>
  <si>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</si>
  <si>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</si>
  <si>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</si>
  <si>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</si>
  <si>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</si>
  <si>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</si>
  <si>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</si>
  <si>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</si>
  <si>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</si>
  <si>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</si>
  <si>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</si>
  <si>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</si>
  <si>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</si>
  <si>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</si>
  <si>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</si>
  <si>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</si>
  <si>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</si>
  <si>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</si>
  <si>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</si>
  <si>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>M - Práce a dodávky M</t>
  </si>
  <si>
    <t xml:space="preserve">    21-M - Elektromontáže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</si>
  <si>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</si>
  <si>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</si>
  <si>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</si>
  <si>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</si>
  <si>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</si>
  <si>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</si>
  <si>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</si>
  <si>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</si>
  <si>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</si>
  <si>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</si>
  <si>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</si>
  <si>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</si>
  <si>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</si>
  <si>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</si>
  <si>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</si>
  <si>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</si>
  <si>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</si>
  <si>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ROZPOCET</t>
  </si>
  <si>
    <t>K</t>
  </si>
  <si>
    <t>113106611</t>
  </si>
  <si>
    <t>Rozoberanie zámkovej dlažby    -0,2600 t</t>
  </si>
  <si>
    <t>m2</t>
  </si>
  <si>
    <t>4</t>
  </si>
  <si>
    <t>1630595584</t>
  </si>
  <si>
    <t>113307113</t>
  </si>
  <si>
    <t>Odstránenie podkladu z kameniva ťaženého   -0,50000t</t>
  </si>
  <si>
    <t>521710314</t>
  </si>
  <si>
    <t>3</t>
  </si>
  <si>
    <t>132201101</t>
  </si>
  <si>
    <t>Výkop ryhy do šírky 600 mm v horn.3 do 100 m3</t>
  </si>
  <si>
    <t>m3</t>
  </si>
  <si>
    <t>-1887498813</t>
  </si>
  <si>
    <t>132201109</t>
  </si>
  <si>
    <t>Príplatok k cene za lepivosť pri hĺbení rýh šírky do 600 mm zapažených i nezapažených s urovnaním dna v hornine 3</t>
  </si>
  <si>
    <t>-430285655</t>
  </si>
  <si>
    <t>5</t>
  </si>
  <si>
    <t>162501102</t>
  </si>
  <si>
    <t xml:space="preserve">Vodorovné premiestnenie výkopku  po spevnenej ceste z  horniny tr.1-4, do 100 m3 na vzdialenosť do 3000 m </t>
  </si>
  <si>
    <t>682392083</t>
  </si>
  <si>
    <t>6</t>
  </si>
  <si>
    <t>171201201</t>
  </si>
  <si>
    <t>Uloženie sypaniny na skládky do 100 m3</t>
  </si>
  <si>
    <t>1116090643</t>
  </si>
  <si>
    <t>7</t>
  </si>
  <si>
    <t>171209002</t>
  </si>
  <si>
    <t>Poplatok za skladovanie - zemina a kamenivo (17 05) ostatné</t>
  </si>
  <si>
    <t>t</t>
  </si>
  <si>
    <t>-1614985811</t>
  </si>
  <si>
    <t>8</t>
  </si>
  <si>
    <t>274313611</t>
  </si>
  <si>
    <t>Betón základových pásov, prostý tr.C 16/20</t>
  </si>
  <si>
    <t>-963985451</t>
  </si>
  <si>
    <t>9</t>
  </si>
  <si>
    <t>274361821</t>
  </si>
  <si>
    <t>Výstuž základových pásov z ocele 10505</t>
  </si>
  <si>
    <t>-1561940368</t>
  </si>
  <si>
    <t>10</t>
  </si>
  <si>
    <t>451577877</t>
  </si>
  <si>
    <t>Podklad pod okap.chodník v ploche vodorovnej alebo v sklone do 1:5 hr. od 30 do 100 mm zo štrkopiesku</t>
  </si>
  <si>
    <t>251875737</t>
  </si>
  <si>
    <t>11</t>
  </si>
  <si>
    <t>596911211</t>
  </si>
  <si>
    <t>Kladenie zámkovej dlažby</t>
  </si>
  <si>
    <t>1796200440</t>
  </si>
  <si>
    <t>12</t>
  </si>
  <si>
    <t>622472001</t>
  </si>
  <si>
    <t xml:space="preserve">Príprava podkladu pre vonkajšie omietky, penetračný náter  </t>
  </si>
  <si>
    <t>-1933220915</t>
  </si>
  <si>
    <t>13</t>
  </si>
  <si>
    <t>625250048</t>
  </si>
  <si>
    <t>Kontaktný zatepľovací systém - MW hr. 20 mm</t>
  </si>
  <si>
    <t>633512418</t>
  </si>
  <si>
    <t>14</t>
  </si>
  <si>
    <t>622462512</t>
  </si>
  <si>
    <t>Vonkajšia omietka stien tenkovrstvová minerálna hr. 1,5 mm</t>
  </si>
  <si>
    <t>1476704641</t>
  </si>
  <si>
    <t>15</t>
  </si>
  <si>
    <t>625250159</t>
  </si>
  <si>
    <t>Doteplenie konštrukcie extrud.polystyrénom XPS lepenie rámové s prikotvením hr. izolantu 150 mm</t>
  </si>
  <si>
    <t>-987529240</t>
  </si>
  <si>
    <t>16</t>
  </si>
  <si>
    <t>622462525</t>
  </si>
  <si>
    <t>Vonkajšia omietka stien tenkovrstvová mozaiková  hr. 3,0 mm</t>
  </si>
  <si>
    <t>64056149</t>
  </si>
  <si>
    <t>17</t>
  </si>
  <si>
    <t>625250190</t>
  </si>
  <si>
    <t>Diagonálne zosilnenie výstužnej sieťky v oblasti rohov otvorov</t>
  </si>
  <si>
    <t>358486097</t>
  </si>
  <si>
    <t>18</t>
  </si>
  <si>
    <t>625250273</t>
  </si>
  <si>
    <t>Kontaktný zatepľovací systém - minerálna vlna hr. 180 mm</t>
  </si>
  <si>
    <t>902256358</t>
  </si>
  <si>
    <t>19</t>
  </si>
  <si>
    <t>622462572</t>
  </si>
  <si>
    <t>Vonkajšia omietka stien tenkovrstvová silikónová hr.3 mm so zatieranou štruktúrou hr.zrna 1,5 mm</t>
  </si>
  <si>
    <t>-266179107</t>
  </si>
  <si>
    <t>625250282</t>
  </si>
  <si>
    <t>Kontaktný zatepľovací systém ostenia hr. 30 mm - dosky z MW</t>
  </si>
  <si>
    <t>1686551163</t>
  </si>
  <si>
    <t>21</t>
  </si>
  <si>
    <t>1522836711</t>
  </si>
  <si>
    <t>22</t>
  </si>
  <si>
    <t>622481119</t>
  </si>
  <si>
    <t>Potiahnutie vonkajších stien sklotextílnou mriežkou s celoplošným prilepením</t>
  </si>
  <si>
    <t>2147105532</t>
  </si>
  <si>
    <t>23</t>
  </si>
  <si>
    <t>916561112</t>
  </si>
  <si>
    <t>Osadenie záhonového alebo parkového obrubníka betón., do lôžka z bet. pros. tr. C 16/20 s bočnou oporou</t>
  </si>
  <si>
    <t>m</t>
  </si>
  <si>
    <t>-1618466257</t>
  </si>
  <si>
    <t>24</t>
  </si>
  <si>
    <t>M</t>
  </si>
  <si>
    <t>5921954690</t>
  </si>
  <si>
    <t>OBRUBNÍK ZÁHRADNÝ SIVÝ 500x150x50 mm</t>
  </si>
  <si>
    <t>ks</t>
  </si>
  <si>
    <t>1192770322</t>
  </si>
  <si>
    <t>25</t>
  </si>
  <si>
    <t>918101112</t>
  </si>
  <si>
    <t>Lôžko pod obrubníky, krajníky alebo obruby z dlažob. kociek z betónu prostého tr. C 16/20</t>
  </si>
  <si>
    <t>-1885813278</t>
  </si>
  <si>
    <t>26</t>
  </si>
  <si>
    <t>941941042</t>
  </si>
  <si>
    <t>Montáž lešenia ľahkého pracovného radového s podlahami šírky nad 1,00 do 1,20 m, výšky nad 10 do 30 m</t>
  </si>
  <si>
    <t>287380709</t>
  </si>
  <si>
    <t>27</t>
  </si>
  <si>
    <t>941941292</t>
  </si>
  <si>
    <t>Príplatok za prvý a každý ďalší i začatý mesiac použitia lešenia ľahkého pracovného radového s podlahami šírky nad 1,00 do 1,20 m, v. nad 10 do 30 m</t>
  </si>
  <si>
    <t>-1696175741</t>
  </si>
  <si>
    <t>28</t>
  </si>
  <si>
    <t>941941842</t>
  </si>
  <si>
    <t>Demontáž lešenia ľahkého pracovného radového s podlahami šírky nad 1,00 do 1,20 m, výšky nad 10 do 30 m</t>
  </si>
  <si>
    <t>2084997192</t>
  </si>
  <si>
    <t>29</t>
  </si>
  <si>
    <t>953946126</t>
  </si>
  <si>
    <t>Zakladací profil pre hrúbku izolantu 180 mm</t>
  </si>
  <si>
    <t>-1780338165</t>
  </si>
  <si>
    <t>30</t>
  </si>
  <si>
    <t>953996121</t>
  </si>
  <si>
    <t>Profil okenný, dverový - APU lišta</t>
  </si>
  <si>
    <t>-328721962</t>
  </si>
  <si>
    <t>31</t>
  </si>
  <si>
    <t>953996131</t>
  </si>
  <si>
    <t>Rohový profil so sieťovinou - nárožia</t>
  </si>
  <si>
    <t>-1470305570</t>
  </si>
  <si>
    <t>32</t>
  </si>
  <si>
    <t>953996132</t>
  </si>
  <si>
    <t>Rohový profil s integrovanou tkaninou - ostenia okná</t>
  </si>
  <si>
    <t>-1823329532</t>
  </si>
  <si>
    <t>33</t>
  </si>
  <si>
    <t>953996141</t>
  </si>
  <si>
    <t>Profil uzatvárací s odkvapovým nosom</t>
  </si>
  <si>
    <t>-1867370974</t>
  </si>
  <si>
    <t>34</t>
  </si>
  <si>
    <t>965031121</t>
  </si>
  <si>
    <t>Vybúranie okapového chodníka</t>
  </si>
  <si>
    <t>-739538685</t>
  </si>
  <si>
    <t>35</t>
  </si>
  <si>
    <t>968061113</t>
  </si>
  <si>
    <t>Vyvesenie dreveného okenného krídla do suti   -0,01600t</t>
  </si>
  <si>
    <t>2028215549</t>
  </si>
  <si>
    <t>36</t>
  </si>
  <si>
    <t>968062356</t>
  </si>
  <si>
    <t>Vybúranie drevených rámov okien dvojitých alebo zdvojených, plochy do 4 m2,  -0,05400t</t>
  </si>
  <si>
    <t>-1306861662</t>
  </si>
  <si>
    <t>37</t>
  </si>
  <si>
    <t>968071126</t>
  </si>
  <si>
    <t>Vyvesenie kovového dverného krídla do suti plochy nad 2 m2</t>
  </si>
  <si>
    <t>720136057</t>
  </si>
  <si>
    <t>38</t>
  </si>
  <si>
    <t>968072456</t>
  </si>
  <si>
    <t>Vybúranie kovových dverových zárubní plochy nad 2 m2,  -0,06300t</t>
  </si>
  <si>
    <t>30874654</t>
  </si>
  <si>
    <t>39</t>
  </si>
  <si>
    <t>969011171</t>
  </si>
  <si>
    <t>Demontáž plynového vedenia na štítovej stene</t>
  </si>
  <si>
    <t>-697177475</t>
  </si>
  <si>
    <t>40</t>
  </si>
  <si>
    <t>976076119</t>
  </si>
  <si>
    <t>Demontáž prvkov na fasáde (informačné a pamätné tabule, kamerový systém, svietidlá...)</t>
  </si>
  <si>
    <t>kpl</t>
  </si>
  <si>
    <t>2056643860</t>
  </si>
  <si>
    <t>41</t>
  </si>
  <si>
    <t>978020199</t>
  </si>
  <si>
    <t>Vybúranie vrstiev podhľadu v podkrovnom priestore (omietka, rákos, pletivo)</t>
  </si>
  <si>
    <t>-475532897</t>
  </si>
  <si>
    <t>42</t>
  </si>
  <si>
    <t>978036141</t>
  </si>
  <si>
    <t>Otlčenie omietok šľachtených a pod., vonkajších brizolitových, v rozsahu do 30 %,  -0,01600t</t>
  </si>
  <si>
    <t>1147051297</t>
  </si>
  <si>
    <t>43</t>
  </si>
  <si>
    <t>978059631</t>
  </si>
  <si>
    <t>Odsekanie kabrincového obkladu na úrovni sokla  -0,08900t</t>
  </si>
  <si>
    <t>1992785278</t>
  </si>
  <si>
    <t>44</t>
  </si>
  <si>
    <t>979081111</t>
  </si>
  <si>
    <t>Odvoz sutiny a vybúraných hmôt na skládku do 1 km</t>
  </si>
  <si>
    <t>-362969588</t>
  </si>
  <si>
    <t>45</t>
  </si>
  <si>
    <t>979082111</t>
  </si>
  <si>
    <t>Vnútrostavenisková doprava sutiny a vybúraných hmôt do 10 m</t>
  </si>
  <si>
    <t>751487041</t>
  </si>
  <si>
    <t>46</t>
  </si>
  <si>
    <t>979082121</t>
  </si>
  <si>
    <t>Vnútrostavenisková doprava sutiny a vybúraných hmôt za každých ďalších 5 m</t>
  </si>
  <si>
    <t>1457034682</t>
  </si>
  <si>
    <t>47</t>
  </si>
  <si>
    <t>979089012</t>
  </si>
  <si>
    <t>Poplatok za skladovanie - betón, tehly, dlaždice (17 01 ), ostatné</t>
  </si>
  <si>
    <t>-1347369611</t>
  </si>
  <si>
    <t>48</t>
  </si>
  <si>
    <t>711111011</t>
  </si>
  <si>
    <t>Zhotovenie izolácie proti zemnej vlhkosti vodorovná asfaltovou suspenziou za studena</t>
  </si>
  <si>
    <t>-1348873454</t>
  </si>
  <si>
    <t>49</t>
  </si>
  <si>
    <t>1116315000</t>
  </si>
  <si>
    <t>Lak asfaltový  v sudoch</t>
  </si>
  <si>
    <t>-286477916</t>
  </si>
  <si>
    <t>50</t>
  </si>
  <si>
    <t>998711203</t>
  </si>
  <si>
    <t>Presun hmôt pre izoláciu proti vode v objektoch výšky nad 12 do 60 m</t>
  </si>
  <si>
    <t>%</t>
  </si>
  <si>
    <t>70150070</t>
  </si>
  <si>
    <t>51</t>
  </si>
  <si>
    <t>712290030</t>
  </si>
  <si>
    <t>Zhotovenie parozábrany pre strechy šikmé nad 30°</t>
  </si>
  <si>
    <t>-1566496029</t>
  </si>
  <si>
    <t>52</t>
  </si>
  <si>
    <t>2832990190</t>
  </si>
  <si>
    <t>Parozábrana hr.0,15mm, š.2m</t>
  </si>
  <si>
    <t>-1178655936</t>
  </si>
  <si>
    <t>53</t>
  </si>
  <si>
    <t>998712203</t>
  </si>
  <si>
    <t>Presun hmôt pre izoláciu povlakovej krytiny v objektoch výšky nad 12 do 24 m</t>
  </si>
  <si>
    <t>-1854479185</t>
  </si>
  <si>
    <t>54</t>
  </si>
  <si>
    <t>713111132</t>
  </si>
  <si>
    <t>Montáž tepelnej izolácie stropov rebrových minerálnou vlnou, spodkom kladenými voľne na podbitie medzi rebrá</t>
  </si>
  <si>
    <t>1759185736</t>
  </si>
  <si>
    <t>55</t>
  </si>
  <si>
    <t>6314150190</t>
  </si>
  <si>
    <t>Tepelné izolácie šikmých striech, čadičová minerálna izolácia - doska 150x600x1000</t>
  </si>
  <si>
    <t>-1797704277</t>
  </si>
  <si>
    <t>56</t>
  </si>
  <si>
    <t>713161510</t>
  </si>
  <si>
    <t>Montáž tepelnej izolácie striech šikmých kladená voľne medzi a pod krokvy hr. nad 10 cm</t>
  </si>
  <si>
    <t>700687244</t>
  </si>
  <si>
    <t>57</t>
  </si>
  <si>
    <t>6314150170</t>
  </si>
  <si>
    <t>Tepelné izolácie šikmých striech čadičová minerálna izolácia - doska 120x600x1000</t>
  </si>
  <si>
    <t>789093062</t>
  </si>
  <si>
    <t>58</t>
  </si>
  <si>
    <t>998713203</t>
  </si>
  <si>
    <t>Presun hmôt pre izolácie tepelné v objektoch výšky nad 12 m do 24 m</t>
  </si>
  <si>
    <t>1768141609</t>
  </si>
  <si>
    <t>59</t>
  </si>
  <si>
    <t>762355121</t>
  </si>
  <si>
    <t xml:space="preserve">Montáž pomocných lávok z fošní, šírky nad 0,3 do 0,5 m </t>
  </si>
  <si>
    <t>1682396175</t>
  </si>
  <si>
    <t>60</t>
  </si>
  <si>
    <t>6051011300</t>
  </si>
  <si>
    <t>Neopracované dosky a fošne neomietané smrek akosť I hr.18-22mm x B=60-160mm</t>
  </si>
  <si>
    <t>-1314293483</t>
  </si>
  <si>
    <t>61</t>
  </si>
  <si>
    <t>762421500</t>
  </si>
  <si>
    <t>Montáž dreveného roštu 2x 60x60mm</t>
  </si>
  <si>
    <t>-1039668724</t>
  </si>
  <si>
    <t>62</t>
  </si>
  <si>
    <t>6051010200</t>
  </si>
  <si>
    <t>Neopracované dosky a fošne neomietané smrek  2x60x60 mm</t>
  </si>
  <si>
    <t>332575324</t>
  </si>
  <si>
    <t>63</t>
  </si>
  <si>
    <t>762841811</t>
  </si>
  <si>
    <t>Demont.podbíjania obkladov stropov a striech sklonu do 60st., z dosiek hr.do 35 mm bez omietky,  -0.01400t</t>
  </si>
  <si>
    <t>-1046735597</t>
  </si>
  <si>
    <t>64</t>
  </si>
  <si>
    <t>998762203</t>
  </si>
  <si>
    <t>Presun hmôt pre konštrukcie tesárske v objektoch výšky od 12 do 24 m</t>
  </si>
  <si>
    <t>-911466638</t>
  </si>
  <si>
    <t>65</t>
  </si>
  <si>
    <t>763132419</t>
  </si>
  <si>
    <t>Obklad VZT potrubia sadrokartónom hr. 12,5 mm</t>
  </si>
  <si>
    <t>1943352249</t>
  </si>
  <si>
    <t>66</t>
  </si>
  <si>
    <t>763132420</t>
  </si>
  <si>
    <t>-1568746635</t>
  </si>
  <si>
    <t>67</t>
  </si>
  <si>
    <t>763132810</t>
  </si>
  <si>
    <t xml:space="preserve">Montáž zavesenej dvojvrstvovej nosnej konštrukcie z profilov montážnych CD a nosných UD pre podhľad </t>
  </si>
  <si>
    <t>1306255570</t>
  </si>
  <si>
    <t>68</t>
  </si>
  <si>
    <t>5903016100</t>
  </si>
  <si>
    <t>CD profil na podhľady a predsadené steny, 60 × 27 × 2600 mm</t>
  </si>
  <si>
    <t>147598562</t>
  </si>
  <si>
    <t>69</t>
  </si>
  <si>
    <t>5903016800</t>
  </si>
  <si>
    <t>UD profil obvodový, 28 × 27 × 3000 mm</t>
  </si>
  <si>
    <t>-947171056</t>
  </si>
  <si>
    <t>70</t>
  </si>
  <si>
    <t>998763403</t>
  </si>
  <si>
    <t>Presun hmôt pre sádrokartónové konštrukcie v stavbách(objektoch )výšky od 7 do 24 m</t>
  </si>
  <si>
    <t>1162142456</t>
  </si>
  <si>
    <t>71</t>
  </si>
  <si>
    <t>764175521</t>
  </si>
  <si>
    <t>Krytina hr. 0,6 mm, sklon strechy do 30°</t>
  </si>
  <si>
    <t>1969077812</t>
  </si>
  <si>
    <t>72</t>
  </si>
  <si>
    <t>764312822</t>
  </si>
  <si>
    <t>Demontáž krytiny hladkej strešnej z tabúľ 2000 x 670 mm, do 30st.,  -0,00751t</t>
  </si>
  <si>
    <t>1544285407</t>
  </si>
  <si>
    <t>73</t>
  </si>
  <si>
    <t>764355800</t>
  </si>
  <si>
    <t>Demontáž žľabov strešných, oblého tvaru, so sklonom do 30°   -0,00420t</t>
  </si>
  <si>
    <t>142452851</t>
  </si>
  <si>
    <t>74</t>
  </si>
  <si>
    <t>764410760</t>
  </si>
  <si>
    <t>Oplechovanie parapetov z hliníkového farebného Al plechu, vrátane rohov r.š. 410 mm    K1</t>
  </si>
  <si>
    <t>-581820047</t>
  </si>
  <si>
    <t>75</t>
  </si>
  <si>
    <t>764410850</t>
  </si>
  <si>
    <t>Demontáž oplechovania parapetov rš od 100 do 330 mm,  -0,00135t</t>
  </si>
  <si>
    <t>-395717413</t>
  </si>
  <si>
    <t>76</t>
  </si>
  <si>
    <t>764453875</t>
  </si>
  <si>
    <t>Demontáž odpadového odskoku, so stranou alebo priem. 120,150 a 200 mm,  -0,00209t</t>
  </si>
  <si>
    <t>422224079</t>
  </si>
  <si>
    <t>77</t>
  </si>
  <si>
    <t>764454802</t>
  </si>
  <si>
    <t>Demontáž odpadových rúr kruhových, s priemerom 120 mm,  -0,00285t</t>
  </si>
  <si>
    <t>1282570527</t>
  </si>
  <si>
    <t>78</t>
  </si>
  <si>
    <t>764456855</t>
  </si>
  <si>
    <t>Demontáž odpadového kolena výtokového kruhového, s priemerom 120,150 a 200 mm,  -0,00116t</t>
  </si>
  <si>
    <t>-1626190133</t>
  </si>
  <si>
    <t>79</t>
  </si>
  <si>
    <t>764751113</t>
  </si>
  <si>
    <t>Odpadová rúra z popolastovaného plechu kruhová D 125 mm   K2</t>
  </si>
  <si>
    <t>954972332</t>
  </si>
  <si>
    <t>80</t>
  </si>
  <si>
    <t>764751133</t>
  </si>
  <si>
    <t>Koleno odpadovej rúry z poplastovaného plechu D 120 mm   K3</t>
  </si>
  <si>
    <t>1305821769</t>
  </si>
  <si>
    <t>81</t>
  </si>
  <si>
    <t>764751171</t>
  </si>
  <si>
    <t>Objímka odpadovej rúry + tŕň  D 125 mm    K4</t>
  </si>
  <si>
    <t>-1050599690</t>
  </si>
  <si>
    <t>82</t>
  </si>
  <si>
    <t>998764203</t>
  </si>
  <si>
    <t>Presun hmôt pre konštrukcie klampiarske v objektoch výšky nad 12 do 24 m</t>
  </si>
  <si>
    <t>-893941248</t>
  </si>
  <si>
    <t>83</t>
  </si>
  <si>
    <t>766621003</t>
  </si>
  <si>
    <t>Montáž okien plastových jednodielných so zasklením š. 600 mm  x v. 900 mm    P1</t>
  </si>
  <si>
    <t>-849858284</t>
  </si>
  <si>
    <t>84</t>
  </si>
  <si>
    <t>6114100400</t>
  </si>
  <si>
    <t>Plastové okno  600/900 mm</t>
  </si>
  <si>
    <t>-1322116837</t>
  </si>
  <si>
    <t>85</t>
  </si>
  <si>
    <t>766621022</t>
  </si>
  <si>
    <t>Montáž okien plastových jednodielných so zasklením š. 900 mm  x v. 900 mm   P2</t>
  </si>
  <si>
    <t>-885732806</t>
  </si>
  <si>
    <t>86</t>
  </si>
  <si>
    <t>6114104400</t>
  </si>
  <si>
    <t xml:space="preserve">Plastové okno   900/900 mm </t>
  </si>
  <si>
    <t>-342505181</t>
  </si>
  <si>
    <t>87</t>
  </si>
  <si>
    <t>766621071</t>
  </si>
  <si>
    <t>Montáž okna plastového  š. 1800 mm  x v. 900 mm   P3</t>
  </si>
  <si>
    <t>378181205</t>
  </si>
  <si>
    <t>88</t>
  </si>
  <si>
    <t>6114115300</t>
  </si>
  <si>
    <t xml:space="preserve">Plastové okno   1400/  800 mm </t>
  </si>
  <si>
    <t>227607808</t>
  </si>
  <si>
    <t>89</t>
  </si>
  <si>
    <t>766621075</t>
  </si>
  <si>
    <t>Montáž okna plastového  š. 1500 mm  x v. 1800 mm    P4</t>
  </si>
  <si>
    <t>-417413407</t>
  </si>
  <si>
    <t>90</t>
  </si>
  <si>
    <t>6114115800</t>
  </si>
  <si>
    <t xml:space="preserve">Plastové okno  1500/1800 mm </t>
  </si>
  <si>
    <t>134707819</t>
  </si>
  <si>
    <t>91</t>
  </si>
  <si>
    <t>766621333</t>
  </si>
  <si>
    <t>Montáž okien plastových  š. 1800 mm  x v. 2100 mm  P5</t>
  </si>
  <si>
    <t>1325676037</t>
  </si>
  <si>
    <t>92</t>
  </si>
  <si>
    <t>6114121200</t>
  </si>
  <si>
    <t xml:space="preserve">Plastové okno  1800/2100 mm </t>
  </si>
  <si>
    <t>-117927894</t>
  </si>
  <si>
    <t>93</t>
  </si>
  <si>
    <t>766662162</t>
  </si>
  <si>
    <t>Montáž dverového krídla kompletiz.otváravého nadsvetlíkového výšky nad 500 mm     P6</t>
  </si>
  <si>
    <t>-1010666352</t>
  </si>
  <si>
    <t>94</t>
  </si>
  <si>
    <t>6116011100</t>
  </si>
  <si>
    <t xml:space="preserve">Plastové dvere vonkajšie, jednokrídlové s nadsvetlíkom  </t>
  </si>
  <si>
    <t>910128533</t>
  </si>
  <si>
    <t>95</t>
  </si>
  <si>
    <t>998766203</t>
  </si>
  <si>
    <t>Presun hmot pre konštrukcie stolárske v objektoch výšky nad 12 do 24 m</t>
  </si>
  <si>
    <t>-2057841039</t>
  </si>
  <si>
    <t>96</t>
  </si>
  <si>
    <t>767161230</t>
  </si>
  <si>
    <t xml:space="preserve">Montáž zábradlia rovného z oceľových rúrok </t>
  </si>
  <si>
    <t>-2005904607</t>
  </si>
  <si>
    <t>97</t>
  </si>
  <si>
    <t>5539153200</t>
  </si>
  <si>
    <t xml:space="preserve">Zábradlie s výplňou z vodorovných oceľových tyčí </t>
  </si>
  <si>
    <t>1134684330</t>
  </si>
  <si>
    <t>98</t>
  </si>
  <si>
    <t>5534667380</t>
  </si>
  <si>
    <t>Madlo prídavné na zábradlie pre invalidov a vozíčkarov</t>
  </si>
  <si>
    <t>341362803</t>
  </si>
  <si>
    <t>99</t>
  </si>
  <si>
    <t>998767203</t>
  </si>
  <si>
    <t>Presun hmôt pre kovové stavebné doplnkové konštrukcie v objektoch výšky nad 12 do 24 m</t>
  </si>
  <si>
    <t>1587300967</t>
  </si>
  <si>
    <t>100</t>
  </si>
  <si>
    <t>21-</t>
  </si>
  <si>
    <t>Bleskozvod a elektroinštalácia pre rekuperáciu</t>
  </si>
  <si>
    <t>295150086</t>
  </si>
  <si>
    <t>VP - Práce naviac</t>
  </si>
  <si>
    <t>PN</t>
  </si>
  <si>
    <t>02 - Ústredné kúrenie</t>
  </si>
  <si>
    <t xml:space="preserve">    731 - Ústredné kúrenie, kotolne</t>
  </si>
  <si>
    <t>Pol1</t>
  </si>
  <si>
    <t>-616439134</t>
  </si>
  <si>
    <t>Pol2</t>
  </si>
  <si>
    <t>-1963761141</t>
  </si>
  <si>
    <t>Pol3</t>
  </si>
  <si>
    <t>-1525581564</t>
  </si>
  <si>
    <t>Pol4</t>
  </si>
  <si>
    <t>1741664223</t>
  </si>
  <si>
    <t>Pol5</t>
  </si>
  <si>
    <t>1855020302</t>
  </si>
  <si>
    <t>Pol6</t>
  </si>
  <si>
    <t>-1906720227</t>
  </si>
  <si>
    <t>Pol7</t>
  </si>
  <si>
    <t>-597493535</t>
  </si>
  <si>
    <t>Pol8</t>
  </si>
  <si>
    <t>660913249</t>
  </si>
  <si>
    <t>Pol9</t>
  </si>
  <si>
    <t>-823382977</t>
  </si>
  <si>
    <t>Pol10</t>
  </si>
  <si>
    <t>1019001991</t>
  </si>
  <si>
    <t>Pol11</t>
  </si>
  <si>
    <t>-1918701530</t>
  </si>
  <si>
    <t>Pol12</t>
  </si>
  <si>
    <t>-1063122328</t>
  </si>
  <si>
    <t>Pol13</t>
  </si>
  <si>
    <t>-1084452337</t>
  </si>
  <si>
    <t>Pol14</t>
  </si>
  <si>
    <t>845758121</t>
  </si>
  <si>
    <t>Pol15</t>
  </si>
  <si>
    <t>-1227281007</t>
  </si>
  <si>
    <t>Pol16</t>
  </si>
  <si>
    <t>1009585008</t>
  </si>
  <si>
    <t>Pol17</t>
  </si>
  <si>
    <t>1894316200</t>
  </si>
  <si>
    <t>Pol18</t>
  </si>
  <si>
    <t>-13833130</t>
  </si>
  <si>
    <t>Pol19</t>
  </si>
  <si>
    <t>-1872837045</t>
  </si>
  <si>
    <t>Pol20</t>
  </si>
  <si>
    <t>-1067848083</t>
  </si>
  <si>
    <t>Pol21</t>
  </si>
  <si>
    <t>-823141184</t>
  </si>
  <si>
    <t>Pol22</t>
  </si>
  <si>
    <t>-1578100523</t>
  </si>
  <si>
    <t>Pol23</t>
  </si>
  <si>
    <t>1127387616</t>
  </si>
  <si>
    <t>Pol24</t>
  </si>
  <si>
    <t>379748155</t>
  </si>
  <si>
    <t>Pol25</t>
  </si>
  <si>
    <t>-1356585212</t>
  </si>
  <si>
    <t>Pol26</t>
  </si>
  <si>
    <t>664274358</t>
  </si>
  <si>
    <t>Pol27</t>
  </si>
  <si>
    <t>169593325</t>
  </si>
  <si>
    <t>Pol28</t>
  </si>
  <si>
    <t>580711436</t>
  </si>
  <si>
    <t>Pol29</t>
  </si>
  <si>
    <t>217725807</t>
  </si>
  <si>
    <t>Pol30</t>
  </si>
  <si>
    <t>540611373</t>
  </si>
  <si>
    <t>Pol31</t>
  </si>
  <si>
    <t>-808904996</t>
  </si>
  <si>
    <t>Pol32</t>
  </si>
  <si>
    <t>862283702</t>
  </si>
  <si>
    <t>Pol33</t>
  </si>
  <si>
    <t>970297568</t>
  </si>
  <si>
    <t>Pol34</t>
  </si>
  <si>
    <t>1735810502</t>
  </si>
  <si>
    <t>Pol35</t>
  </si>
  <si>
    <t>-261579309</t>
  </si>
  <si>
    <t>Pol36</t>
  </si>
  <si>
    <t>983182530</t>
  </si>
  <si>
    <t>Pol37</t>
  </si>
  <si>
    <t>-1725030198</t>
  </si>
  <si>
    <t>Pol38</t>
  </si>
  <si>
    <t>673079915</t>
  </si>
  <si>
    <t>Pol39</t>
  </si>
  <si>
    <t>-1007922646</t>
  </si>
  <si>
    <t>Pol40</t>
  </si>
  <si>
    <t>-2012943726</t>
  </si>
  <si>
    <t>Pol41</t>
  </si>
  <si>
    <t>-72589375</t>
  </si>
  <si>
    <t>Pol42</t>
  </si>
  <si>
    <t>-2055165691</t>
  </si>
  <si>
    <t>Pol43</t>
  </si>
  <si>
    <t>615940597</t>
  </si>
  <si>
    <t>Pol44</t>
  </si>
  <si>
    <t>701890924</t>
  </si>
  <si>
    <t>Pol45</t>
  </si>
  <si>
    <t>-969723527</t>
  </si>
  <si>
    <t>Pol46</t>
  </si>
  <si>
    <t>T kus na vnut lis   DN 42</t>
  </si>
  <si>
    <t>1624834560</t>
  </si>
  <si>
    <t>Pol47</t>
  </si>
  <si>
    <t>T kus na vnut lis   35x15x35</t>
  </si>
  <si>
    <t>-1989548702</t>
  </si>
  <si>
    <t>Pol48</t>
  </si>
  <si>
    <t>T kus na vnut lis   35x12x35</t>
  </si>
  <si>
    <t>-731375178</t>
  </si>
  <si>
    <t>Pol49</t>
  </si>
  <si>
    <t>T kus na vnut lis   28x22x28</t>
  </si>
  <si>
    <t>-1411991191</t>
  </si>
  <si>
    <t>Pol50</t>
  </si>
  <si>
    <t>T kus na vnut lis   22x15x22</t>
  </si>
  <si>
    <t>-85151739</t>
  </si>
  <si>
    <t>Pol51</t>
  </si>
  <si>
    <t>714131461</t>
  </si>
  <si>
    <t>Pol52</t>
  </si>
  <si>
    <t>-210888630</t>
  </si>
  <si>
    <t>Pol53</t>
  </si>
  <si>
    <t>-628522858</t>
  </si>
  <si>
    <t>Pol54</t>
  </si>
  <si>
    <t>-1510571928</t>
  </si>
  <si>
    <t>Pol55</t>
  </si>
  <si>
    <t>-422890055</t>
  </si>
  <si>
    <t>Pol56</t>
  </si>
  <si>
    <t>-2091541034</t>
  </si>
  <si>
    <t>Pol57</t>
  </si>
  <si>
    <t>-658245576</t>
  </si>
  <si>
    <t>Pol58</t>
  </si>
  <si>
    <t>2079248566</t>
  </si>
  <si>
    <t>Pol59</t>
  </si>
  <si>
    <t>338992709</t>
  </si>
  <si>
    <t>Pol60</t>
  </si>
  <si>
    <t>-1782335369</t>
  </si>
  <si>
    <t>Pol61</t>
  </si>
  <si>
    <t>1946473386</t>
  </si>
  <si>
    <t>Pol62</t>
  </si>
  <si>
    <t>-48496288</t>
  </si>
  <si>
    <t>Pol63</t>
  </si>
  <si>
    <t>-2036565525</t>
  </si>
  <si>
    <t>Pol64</t>
  </si>
  <si>
    <t>-1851249326</t>
  </si>
  <si>
    <t>Pol65</t>
  </si>
  <si>
    <t>-1477342449</t>
  </si>
  <si>
    <t>Pol66</t>
  </si>
  <si>
    <t>-1500928262</t>
  </si>
  <si>
    <t>Pol67</t>
  </si>
  <si>
    <t>934998915</t>
  </si>
  <si>
    <t>Pol68</t>
  </si>
  <si>
    <t>786854618</t>
  </si>
  <si>
    <t>Pol69</t>
  </si>
  <si>
    <t>1967733169</t>
  </si>
  <si>
    <t>Pol70</t>
  </si>
  <si>
    <t>555145074</t>
  </si>
  <si>
    <t>Pol71</t>
  </si>
  <si>
    <t>1305634842</t>
  </si>
  <si>
    <t>Pol72</t>
  </si>
  <si>
    <t>218044572</t>
  </si>
  <si>
    <t>Pol73</t>
  </si>
  <si>
    <t>701911870</t>
  </si>
  <si>
    <t>Pol74</t>
  </si>
  <si>
    <t>1426655645</t>
  </si>
  <si>
    <t>Pol75</t>
  </si>
  <si>
    <t>-661215997</t>
  </si>
  <si>
    <t>Pol76</t>
  </si>
  <si>
    <t>210606023</t>
  </si>
  <si>
    <t>Pol77</t>
  </si>
  <si>
    <t>222610834</t>
  </si>
  <si>
    <t>Pol78</t>
  </si>
  <si>
    <t>1448168406</t>
  </si>
  <si>
    <t>Pol79</t>
  </si>
  <si>
    <t>-1418965614</t>
  </si>
  <si>
    <t>03 - Rekuperácia</t>
  </si>
  <si>
    <t xml:space="preserve">    769 - Montáž vzduchotechnických zariadení</t>
  </si>
  <si>
    <t xml:space="preserve">      D1 - Zariadenie c.1 – Vetranie obecného úradu 1.NP</t>
  </si>
  <si>
    <t xml:space="preserve">      D2 - Zariadenie c.2 – Vetranie obecného úradu 2.NP</t>
  </si>
  <si>
    <t xml:space="preserve">      D3 - Zariadenie c.3 – Vetranie obecného úradu 3.NP</t>
  </si>
  <si>
    <t xml:space="preserve">      D4 - Zariadenie c.4 – Vetranie sociálnych zariadení</t>
  </si>
  <si>
    <t xml:space="preserve">      D5 - Potrubie úhrnom pre všetky zariadenia</t>
  </si>
  <si>
    <t xml:space="preserve">      D6 - Skúšky</t>
  </si>
  <si>
    <t>Pol80</t>
  </si>
  <si>
    <t>-2018808032</t>
  </si>
  <si>
    <t>Pol81</t>
  </si>
  <si>
    <t>1702160581</t>
  </si>
  <si>
    <t>Pol82</t>
  </si>
  <si>
    <t>-270045834</t>
  </si>
  <si>
    <t>Pol83</t>
  </si>
  <si>
    <t>1196672985</t>
  </si>
  <si>
    <t>Pol84</t>
  </si>
  <si>
    <t>-95263748</t>
  </si>
  <si>
    <t>Pol85</t>
  </si>
  <si>
    <t>789672404</t>
  </si>
  <si>
    <t>Pol86</t>
  </si>
  <si>
    <t>-382226478</t>
  </si>
  <si>
    <t>Pol87</t>
  </si>
  <si>
    <t>-1947122199</t>
  </si>
  <si>
    <t>842443883</t>
  </si>
  <si>
    <t>-1950782417</t>
  </si>
  <si>
    <t>-1234192134</t>
  </si>
  <si>
    <t>Pol88</t>
  </si>
  <si>
    <t>-842515931</t>
  </si>
  <si>
    <t>Pol89</t>
  </si>
  <si>
    <t>-1810273930</t>
  </si>
  <si>
    <t>143172267</t>
  </si>
  <si>
    <t>-1487046862</t>
  </si>
  <si>
    <t>1240826367</t>
  </si>
  <si>
    <t>526726060</t>
  </si>
  <si>
    <t>Pol90</t>
  </si>
  <si>
    <t>562418437</t>
  </si>
  <si>
    <t>Pol91</t>
  </si>
  <si>
    <t>1810972221</t>
  </si>
  <si>
    <t>Pol92</t>
  </si>
  <si>
    <t>1204608747</t>
  </si>
  <si>
    <t>Pol93</t>
  </si>
  <si>
    <t>Odvodný tanierový ventil kovový KO 125 + upínací rámček</t>
  </si>
  <si>
    <t>479485983</t>
  </si>
  <si>
    <t>-1515356798</t>
  </si>
  <si>
    <t>Pol94</t>
  </si>
  <si>
    <t>1727961976</t>
  </si>
  <si>
    <t>Pol95</t>
  </si>
  <si>
    <t>Kruhové spiro potrubie O 125mm vrátane 15% tvarovky</t>
  </si>
  <si>
    <t>-725519957</t>
  </si>
  <si>
    <t>Pol96</t>
  </si>
  <si>
    <t>Kruhové spiro potrubie O 160mm vrátane 15% tvarovky</t>
  </si>
  <si>
    <t>-2037342702</t>
  </si>
  <si>
    <t>Pol97</t>
  </si>
  <si>
    <t>Kruhové spiro potrubie O 200mm vrátane 15% tvarovky</t>
  </si>
  <si>
    <t>972809438</t>
  </si>
  <si>
    <t>Pol98</t>
  </si>
  <si>
    <t>Kruhové spiro potrubie O 250mm vrátane 15% tvarovky</t>
  </si>
  <si>
    <t>158032736</t>
  </si>
  <si>
    <t>Pol99</t>
  </si>
  <si>
    <t>Kruhové spiro potrubie O 250mm vrátane 15% tvarovky (tepelne izolované) m 1</t>
  </si>
  <si>
    <t>1439351163</t>
  </si>
  <si>
    <t>Pol100</t>
  </si>
  <si>
    <t>Funkčné skúšky zariadení, vyregulovanie vzduchových množstiev</t>
  </si>
  <si>
    <t>hod</t>
  </si>
  <si>
    <t>407904852</t>
  </si>
  <si>
    <t>Pol101</t>
  </si>
  <si>
    <t>Odovzdanie zariadenia a zaškolenie obsluhy</t>
  </si>
  <si>
    <t>442783382</t>
  </si>
  <si>
    <t>Pol102</t>
  </si>
  <si>
    <t>Montážny a doplnkový materiál kg 50</t>
  </si>
  <si>
    <t>kg</t>
  </si>
  <si>
    <t>-366023659</t>
  </si>
  <si>
    <t>SDK podhľad, závesná dvojvrstvová koonštrukcia, profil montažný CD a nosný UD, dosky sadrokartónové hr. 15 mm protipožiarne impregnované proti účinkom vlhkosti v miestnostiach so zvýšenou vlhkosťou</t>
  </si>
  <si>
    <t>Kotol plynový závesný kondenzačný, energetická trieda A, veľmi tichá prevádzka, šírka 450 mm, menovitý výkon od 1,8 do 35 kW, modulačný rozsah do 1:19, účinnosť 98 % (Hs)/109 % (Hi), 5-palcový dotykový displej s asistentom pre uvedenie do prevádzky a energetickým dipečingom</t>
  </si>
  <si>
    <t>Expanzná nádoba membránová so závitovým pripojením, membrána podľa DIN 4807 T3, tlak 6 barov, objem 50lit, max. pracovná teplota 70 °C</t>
  </si>
  <si>
    <t>Rýchlomontážna skupina - hydraulická výhybka typ 80/60, prietok vykurovacej vody do 4,5 m3/h, pripojovacie hrdlá R 1 1/4 vonkajší závit, Rp 1/2 hrdlá pre odvzdušnenie, vypúšťanie a ponorné púzdro pre snímač teploty, vrátane izolácie</t>
  </si>
  <si>
    <t>Rýchlomontážna skupina - rozdelovač dvojnásobný DN 32, s tepelnou izoláciou, možnosť pripojiť až 3 vykurovacie okruhy, max. prenesený výkon pri Δt = 20 K/10 K 150/75 kW</t>
  </si>
  <si>
    <t>Hydro-cyklonový a magnetický filter DN35, na ochranu kotla</t>
  </si>
  <si>
    <t>Dymovod: spalinová kaskáda do 35 kW</t>
  </si>
  <si>
    <t>Dymovod: spalinovod 80mm</t>
  </si>
  <si>
    <t>Dymovod: az adaptér 80/125 60/100</t>
  </si>
  <si>
    <t>Dymovod: revízný kus AZ 80/125</t>
  </si>
  <si>
    <t>Dymovod: prevzdušňovacia clona</t>
  </si>
  <si>
    <t>Dymovod: koleno 87 st</t>
  </si>
  <si>
    <t>Dymovod: rúra koaxiálna 2m</t>
  </si>
  <si>
    <t>Dymovod: strešná koncovka</t>
  </si>
  <si>
    <t>Poistný ventil 3 bar  DN 25</t>
  </si>
  <si>
    <t>Rýchlomontážna sada M31 DN 32</t>
  </si>
  <si>
    <t>Ventil k expanznej nádobe s aretáciou DN 20</t>
  </si>
  <si>
    <t>Zmäkčovacie zariadenie - súbor armatúr pre zmäkčovanie doplňovacej vody vykurovacích okruhov podľa normy DIN EN 12828, montáž na prívodné potrubie studenej (doplňovacej) vody podľa DIN EN 1717</t>
  </si>
  <si>
    <t>Externé tlakové čidlo k zmäkčovaciemu zariadeniu</t>
  </si>
  <si>
    <t>Automatická plniaca stanica pre sústavy vykurovacej a chladiacej vody bez čerpadla. Riadenie reguluje doplňovanie z rozvodu vody do sústavy, Stanica kompatibilná so systémom doplňovania z rozvodu vody do sústav s tlakovou expanznou nádobou s membránou alebo so systémom doplňovanie z rozvodu vody do sústav s expanzným automatom.</t>
  </si>
  <si>
    <t>Odlučovač mikrobubliniek vzduchu s dvojzónovým rozdelením toku, DN 15, max. prevádzková teplota 120 °C, odlučovanie mikroskopických vzduchových bublín od veľkosti 15 μm a väčších častíc nečistôt o veľkosti 15 až 200 μm</t>
  </si>
  <si>
    <t>Radiátor panelový typ 22K 600/1000</t>
  </si>
  <si>
    <t>Radiátor panelový typ 22K 600/1400</t>
  </si>
  <si>
    <t>Radiátor panelový typ 22K 600/1200</t>
  </si>
  <si>
    <t>Radiátor panelový typ 22K 600/800</t>
  </si>
  <si>
    <t>Radiátor panelový typ 22K 600/1600</t>
  </si>
  <si>
    <t>Radiátor panelový typ 22K 600/600</t>
  </si>
  <si>
    <t>Radiátor panelový typ 22K 600/400</t>
  </si>
  <si>
    <t>Radiátor panelový typ 21K 600/400</t>
  </si>
  <si>
    <t>Radiátor panelový typ 22K 900/1600</t>
  </si>
  <si>
    <t>Šróbenie priame DN 15</t>
  </si>
  <si>
    <t>Termostatická hlavica</t>
  </si>
  <si>
    <t>Rozvodné potrubie pre kúrenie z uhlíkovej ocele 42x1,5 mm, pozinkované, podľa normy DIN EN 10305-3</t>
  </si>
  <si>
    <t>Rozvodné potrubie pre kúrenie z uhlíkovej ocele 28x1,5 mm, pozinkované, podľa normy DIN EN 10305-3</t>
  </si>
  <si>
    <t>Rozvodné potrubie pre kúrenie z uhlíkovej ocele 22x1,5 mm, pozinkované, podľa normy DIN EN 10305-3</t>
  </si>
  <si>
    <t>Rozvodné potrubie pre kúrenie z uhlíkovej ocele 18x1,2 mm, pozinkované, podľa normy DIN EN 10305-3</t>
  </si>
  <si>
    <t>Rozvodné potrubie pre kúrenie z uhlíkovej ocele 15x1,2 mm, pozinkované, podľa normy DIN EN 10305-3</t>
  </si>
  <si>
    <t>Rozvodné potrubie pre kúrenie z uhlíkovej ocele 12x1,2 mm, pozinkované, podľa normy DIN EN 10305-3</t>
  </si>
  <si>
    <t>Koleno 90 st na vnut lis  DN 35</t>
  </si>
  <si>
    <t>Koleno 90 st na vnut lis  DN 28</t>
  </si>
  <si>
    <t>Koleno 90 st na vnut lis  DN 22</t>
  </si>
  <si>
    <t>Koleno 90 st na vnut lis  DN 18</t>
  </si>
  <si>
    <t>Koleno 90 st na vnut lis  DN 15</t>
  </si>
  <si>
    <t>Koleno 90 st na vnut lis  DN 12</t>
  </si>
  <si>
    <t>Koleno 45 st na vnut a vonk lis DN 18</t>
  </si>
  <si>
    <t>Koleno 45 st na vnut a vonk lis DN 15</t>
  </si>
  <si>
    <t>Koleno 45 st na vnut a vonk lis DN 12</t>
  </si>
  <si>
    <t>Nátrubok redukovaný 35x28</t>
  </si>
  <si>
    <t>Nátrubok redukovaný 28x22</t>
  </si>
  <si>
    <t>Nátrubok redukovaný 22x18</t>
  </si>
  <si>
    <t>Nátrubok redukovaný 18x15</t>
  </si>
  <si>
    <t>Objímky dvojité nástenné DN 35</t>
  </si>
  <si>
    <t>Objímky dvojité nástenné DN 28</t>
  </si>
  <si>
    <t>Objímky dvojité nástenné DN 22</t>
  </si>
  <si>
    <t>Objímky dvojité nástenné DN 18</t>
  </si>
  <si>
    <t>Objímky dvojité nástenné DN 15</t>
  </si>
  <si>
    <t>Objímky dvojité nástenné DN 12</t>
  </si>
  <si>
    <t>Pomocný materiál</t>
  </si>
  <si>
    <t>Práca: montáž komplet</t>
  </si>
  <si>
    <t>Práca: montáž dymovodu kotla</t>
  </si>
  <si>
    <t>Práca: tlaková skúška</t>
  </si>
  <si>
    <t>Práca: preplach systému</t>
  </si>
  <si>
    <t>Práca: spustenie kotla do prevádzky</t>
  </si>
  <si>
    <t>Práca: revízná správa zariadenia Bh</t>
  </si>
  <si>
    <t>Práca: zaškolenie obsluhy</t>
  </si>
  <si>
    <t>Práca: prevádzkový poriadok</t>
  </si>
  <si>
    <t>Dopravné náklady</t>
  </si>
  <si>
    <t>Radiátorový ventil priamy DN 15, poniklovaná ocel</t>
  </si>
  <si>
    <t>Vypúšťací kohút DN 15</t>
  </si>
  <si>
    <t>Filter DN 32</t>
  </si>
  <si>
    <t>Automat odvzduš ventil DN 15</t>
  </si>
  <si>
    <t>Spätná klapka DN 32</t>
  </si>
  <si>
    <t>Guľový kohút DN 32</t>
  </si>
  <si>
    <t>Guľový kohút DN 15</t>
  </si>
  <si>
    <t>Štvorhranné protidaždové výustky - hliníkové mriežky s nastaviteľnými lamelami, z hliníkových profilov povrchovo eloxovaných, rozmery 600x200 mm, max. teplota 50 °C</t>
  </si>
  <si>
    <t>Štvorhranné protidaždové výustky - hliníkové mriežky s nastaviteľnými lamelami, z hliníkových profilov povrchovo eloxovaných, rozmery 600x250 mm, max. teplota 50 °C</t>
  </si>
  <si>
    <t>Odvodné tanierové ventily O 200mm, lakované prevedenie + upínací rámček</t>
  </si>
  <si>
    <t>Odvodné tanierové ventily O 125 mm, lakované prevedenie + upínací rámček</t>
  </si>
  <si>
    <t>Prívodné tanierové ventily O 200mm, lakované prevedenie + upínací rámček</t>
  </si>
  <si>
    <t>Prívodné tanierové ventily O 125 mm, lakované prevedenie + upínací rámček</t>
  </si>
  <si>
    <t>Dverná mriežka plastová pre prívod vzduhu do sociálnych zariadení a iných priestorov, šírka 489mm</t>
  </si>
  <si>
    <t>Spätná klapka do kruhového potrubia priemer 160 mm, galvanizovaná ocel, motýlové prevedenie</t>
  </si>
  <si>
    <t>Protidaždová žalúzia, plocha vetrania 190x190 mm, rozmer žalúzie 260x260 mm, rám a pevné lamely z pozinkovaného plechu, so sieťou proti vnikaniu drobného vtáctva</t>
  </si>
  <si>
    <t>Prechod z ocelového pozinkovaného plechu - prechod zo štvorhranného potrubia 200x200 mm na kruhové potrubie O 160 mm</t>
  </si>
  <si>
    <t>Digitálna regulácia kondenzačného závesného kotla s rádiovým diaľkovým ovládaním a zobrazením grafiky, hospodárna a bezpečná prevádzka vykurovacieho viackotlovéhosystému až s ôsmimi kotlami, možnosť ovládania cez aplikáciu</t>
  </si>
  <si>
    <t>Kompaktná podstropná rekuperačná jednotka
Qvzd=900m3/h pext=250Pa
P= 2x 0,21kW 230V ventilátory (otáčky n max. = 3380/min)
P= 4kW elektrický ohrievač
Rozmery: šxvxd 790x460x1500mm
Hmotnost: 100kg
Ovládanie jednotky vlastný vzdialený ovládac
V dodávke nie sú sifóny</t>
  </si>
  <si>
    <t xml:space="preserve">Kompaktná podstropná rekuperačná jednotka
Qvzd=700m3/h pext=300Pa
P= 2x 0,21kW 230V ventilátory (otáčky n max. = 3380/min)
P= 4kW elektrický ohrievač
Rozmery: šxvxd 790x460x1500mm
Hmotnost: 100kg
Ovládanie jednotky vlastný vzdialený ovládac
V dodávke nie sú sifóny  </t>
  </si>
  <si>
    <t>Radiálny kruhový ventilátor
Qvzd=150-200 m3/h
P= 65W 230V
Časový dobeh DT3
Hmotnost: 2,8kg
(Spúštanie ventilátora súcasne s osvetlením v 1.03,1.04 a 1.06)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</si>
</sst>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%"/>
    <numFmt numFmtId="167" formatCode="dd\.mm\.yyyy"/>
    <numFmt numFmtId="168" formatCode="#,##0.00000"/>
    <numFmt numFmtId="169" formatCode="#,##0.000"/>
  </numFmts>
  <fonts count="69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36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34" borderId="0" xfId="0" applyFont="1" applyFill="1" applyBorder="1" applyAlignment="1" applyProtection="1">
      <alignment horizontal="left" vertical="center"/>
      <protection locked="0"/>
    </xf>
    <xf numFmtId="49" fontId="11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66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13" fillId="35" borderId="17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vertical="center"/>
    </xf>
    <xf numFmtId="0" fontId="13" fillId="35" borderId="1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8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7" fontId="11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8" fontId="20" fillId="0" borderId="0" xfId="0" applyNumberFormat="1" applyFont="1" applyBorder="1" applyAlignment="1">
      <alignment vertical="center"/>
    </xf>
    <xf numFmtId="4" fontId="20" fillId="0" borderId="2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36" applyNumberFormat="1" applyFont="1" applyFill="1" applyBorder="1" applyAlignment="1" applyProtection="1">
      <alignment horizontal="center" vertical="center"/>
      <protection/>
    </xf>
    <xf numFmtId="0" fontId="24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Alignment="1">
      <alignment vertical="center"/>
    </xf>
    <xf numFmtId="4" fontId="27" fillId="0" borderId="22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8" fontId="27" fillId="0" borderId="0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168" fontId="27" fillId="0" borderId="25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6" fontId="18" fillId="34" borderId="19" xfId="0" applyNumberFormat="1" applyFont="1" applyFill="1" applyBorder="1" applyAlignment="1" applyProtection="1">
      <alignment horizontal="center" vertical="center"/>
      <protection locked="0"/>
    </xf>
    <xf numFmtId="0" fontId="18" fillId="34" borderId="20" xfId="0" applyFont="1" applyFill="1" applyBorder="1" applyAlignment="1" applyProtection="1">
      <alignment horizontal="center" vertical="center"/>
      <protection locked="0"/>
    </xf>
    <xf numFmtId="4" fontId="18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6" fontId="18" fillId="34" borderId="22" xfId="0" applyNumberFormat="1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/>
      <protection locked="0"/>
    </xf>
    <xf numFmtId="4" fontId="18" fillId="0" borderId="23" xfId="0" applyNumberFormat="1" applyFont="1" applyBorder="1" applyAlignment="1">
      <alignment vertical="center"/>
    </xf>
    <xf numFmtId="166" fontId="18" fillId="34" borderId="24" xfId="0" applyNumberFormat="1" applyFont="1" applyFill="1" applyBorder="1" applyAlignment="1" applyProtection="1">
      <alignment horizontal="center" vertical="center"/>
      <protection locked="0"/>
    </xf>
    <xf numFmtId="0" fontId="18" fillId="34" borderId="25" xfId="0" applyFont="1" applyFill="1" applyBorder="1" applyAlignment="1" applyProtection="1">
      <alignment horizontal="center" vertical="center"/>
      <protection locked="0"/>
    </xf>
    <xf numFmtId="4" fontId="18" fillId="0" borderId="26" xfId="0" applyNumberFormat="1" applyFont="1" applyBorder="1" applyAlignment="1">
      <alignment vertical="center"/>
    </xf>
    <xf numFmtId="0" fontId="21" fillId="35" borderId="0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/>
      <protection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3" fillId="35" borderId="18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35" borderId="30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8" fontId="31" fillId="0" borderId="20" xfId="0" applyNumberFormat="1" applyFont="1" applyBorder="1" applyAlignment="1">
      <alignment/>
    </xf>
    <xf numFmtId="168" fontId="31" fillId="0" borderId="2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33" fillId="0" borderId="14" xfId="0" applyFont="1" applyBorder="1" applyAlignment="1">
      <alignment/>
    </xf>
    <xf numFmtId="0" fontId="33" fillId="0" borderId="22" xfId="0" applyFont="1" applyBorder="1" applyAlignment="1">
      <alignment/>
    </xf>
    <xf numFmtId="168" fontId="33" fillId="0" borderId="0" xfId="0" applyNumberFormat="1" applyFont="1" applyBorder="1" applyAlignment="1">
      <alignment/>
    </xf>
    <xf numFmtId="168" fontId="33" fillId="0" borderId="23" xfId="0" applyNumberFormat="1" applyFont="1" applyBorder="1" applyAlignment="1">
      <alignment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9" fontId="0" fillId="0" borderId="33" xfId="0" applyNumberFormat="1" applyFont="1" applyBorder="1" applyAlignment="1" applyProtection="1">
      <alignment vertical="center"/>
      <protection locked="0"/>
    </xf>
    <xf numFmtId="0" fontId="16" fillId="34" borderId="33" xfId="0" applyFont="1" applyFill="1" applyBorder="1" applyAlignment="1" applyProtection="1">
      <alignment horizontal="left" vertical="center"/>
      <protection locked="0"/>
    </xf>
    <xf numFmtId="168" fontId="16" fillId="0" borderId="0" xfId="0" applyNumberFormat="1" applyFont="1" applyBorder="1" applyAlignment="1">
      <alignment vertical="center"/>
    </xf>
    <xf numFmtId="168" fontId="16" fillId="0" borderId="23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/>
    </xf>
    <xf numFmtId="0" fontId="34" fillId="0" borderId="33" xfId="0" applyFont="1" applyBorder="1" applyAlignment="1" applyProtection="1">
      <alignment horizontal="center" vertical="center"/>
      <protection locked="0"/>
    </xf>
    <xf numFmtId="49" fontId="34" fillId="0" borderId="33" xfId="0" applyNumberFormat="1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center" vertical="center" wrapText="1"/>
      <protection locked="0"/>
    </xf>
    <xf numFmtId="169" fontId="34" fillId="0" borderId="33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left"/>
    </xf>
    <xf numFmtId="0" fontId="0" fillId="0" borderId="24" xfId="0" applyFont="1" applyBorder="1" applyAlignment="1">
      <alignment vertical="center"/>
    </xf>
    <xf numFmtId="169" fontId="0" fillId="0" borderId="33" xfId="0" applyNumberFormat="1" applyFont="1" applyFill="1" applyBorder="1" applyAlignment="1" applyProtection="1">
      <alignment vertical="center"/>
      <protection locked="0"/>
    </xf>
    <xf numFmtId="4" fontId="21" fillId="35" borderId="0" xfId="0" applyNumberFormat="1" applyFont="1" applyFill="1" applyBorder="1" applyAlignment="1">
      <alignment vertical="center"/>
    </xf>
    <xf numFmtId="0" fontId="28" fillId="34" borderId="0" xfId="0" applyFont="1" applyFill="1" applyBorder="1" applyAlignment="1" applyProtection="1">
      <alignment horizontal="left" vertical="center"/>
      <protection locked="0"/>
    </xf>
    <xf numFmtId="4" fontId="28" fillId="34" borderId="0" xfId="0" applyNumberFormat="1" applyFont="1" applyFill="1" applyBorder="1" applyAlignment="1" applyProtection="1">
      <alignment vertical="center"/>
      <protection locked="0"/>
    </xf>
    <xf numFmtId="4" fontId="28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13" fillId="35" borderId="18" xfId="0" applyFont="1" applyFill="1" applyBorder="1" applyAlignment="1">
      <alignment horizontal="left" vertical="center"/>
    </xf>
    <xf numFmtId="4" fontId="13" fillId="35" borderId="3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15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49" fontId="11" fillId="34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/>
    </xf>
    <xf numFmtId="4" fontId="28" fillId="0" borderId="25" xfId="0" applyNumberFormat="1" applyFont="1" applyBorder="1" applyAlignment="1">
      <alignment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169" fontId="34" fillId="0" borderId="35" xfId="0" applyNumberFormat="1" applyFont="1" applyBorder="1" applyAlignment="1" applyProtection="1">
      <alignment vertical="center"/>
      <protection locked="0"/>
    </xf>
    <xf numFmtId="4" fontId="34" fillId="0" borderId="33" xfId="0" applyNumberFormat="1" applyFont="1" applyBorder="1" applyAlignment="1" applyProtection="1">
      <alignment vertical="center"/>
      <protection locked="0"/>
    </xf>
    <xf numFmtId="169" fontId="0" fillId="0" borderId="35" xfId="0" applyNumberFormat="1" applyFont="1" applyBorder="1" applyAlignment="1" applyProtection="1">
      <alignment vertical="center"/>
      <protection locked="0"/>
    </xf>
    <xf numFmtId="4" fontId="28" fillId="0" borderId="31" xfId="0" applyNumberFormat="1" applyFont="1" applyBorder="1" applyAlignment="1">
      <alignment/>
    </xf>
    <xf numFmtId="0" fontId="0" fillId="0" borderId="33" xfId="0" applyBorder="1" applyAlignment="1" applyProtection="1">
      <alignment horizontal="left" vertical="center" wrapText="1"/>
      <protection locked="0"/>
    </xf>
    <xf numFmtId="4" fontId="21" fillId="0" borderId="2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 horizontal="left" vertical="center"/>
    </xf>
    <xf numFmtId="0" fontId="11" fillId="35" borderId="31" xfId="0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7" fontId="11" fillId="34" borderId="0" xfId="0" applyNumberFormat="1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5" fillId="33" borderId="0" xfId="36" applyNumberFormat="1" applyFont="1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4" fontId="28" fillId="0" borderId="0" xfId="0" applyNumberFormat="1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257175</xdr:rowOff>
    </xdr:to>
    <xdr:pic>
      <xdr:nvPicPr>
        <xdr:cNvPr id="1" name="Obrázo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266700</xdr:rowOff>
    </xdr:to>
    <xdr:pic>
      <xdr:nvPicPr>
        <xdr:cNvPr id="1" name="Obrázo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266700</xdr:rowOff>
    </xdr:to>
    <xdr:pic>
      <xdr:nvPicPr>
        <xdr:cNvPr id="1" name="Obrázo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276225</xdr:colOff>
      <xdr:row>0</xdr:row>
      <xdr:rowOff>266700</xdr:rowOff>
    </xdr:to>
    <xdr:pic>
      <xdr:nvPicPr>
        <xdr:cNvPr id="1" name="Obrázo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N8" sqref="AN8"/>
    </sheetView>
  </sheetViews>
  <sheetFormatPr defaultColWidth="9.33203125" defaultRowHeight="13.5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.66796875" style="1" customWidth="1"/>
    <col min="44" max="44" width="13.66015625" style="1" customWidth="1"/>
    <col min="45" max="46" width="25.83203125" style="1" hidden="1" customWidth="1"/>
    <col min="47" max="47" width="25" style="1" hidden="1" customWidth="1"/>
    <col min="48" max="52" width="21.66015625" style="1" hidden="1" customWidth="1"/>
    <col min="53" max="53" width="19.16015625" style="1" hidden="1" customWidth="1"/>
    <col min="54" max="54" width="25" style="1" hidden="1" customWidth="1"/>
    <col min="55" max="56" width="19.16015625" style="1" hidden="1" customWidth="1"/>
    <col min="57" max="57" width="66.5" style="1" customWidth="1"/>
    <col min="58" max="70" width="9.16015625" style="0" customWidth="1"/>
    <col min="71" max="89" width="9.33203125" style="1" hidden="1" customWidth="1"/>
  </cols>
  <sheetData>
    <row r="1" spans="1:73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3:72" ht="36.75" customHeight="1">
      <c r="C2" s="191" t="s">
        <v>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R2" s="192" t="s">
        <v>7</v>
      </c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S2" s="9" t="s">
        <v>8</v>
      </c>
      <c r="BT2" s="9" t="s">
        <v>9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9</v>
      </c>
    </row>
    <row r="4" spans="2:71" ht="36.75" customHeight="1">
      <c r="B4" s="13"/>
      <c r="C4" s="189" t="s">
        <v>10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4"/>
      <c r="AS4" s="15" t="s">
        <v>11</v>
      </c>
      <c r="BE4" s="16" t="s">
        <v>12</v>
      </c>
      <c r="BS4" s="9" t="s">
        <v>13</v>
      </c>
    </row>
    <row r="5" spans="2:71" ht="14.25" customHeight="1">
      <c r="B5" s="13"/>
      <c r="C5" s="17"/>
      <c r="D5" s="18" t="s">
        <v>14</v>
      </c>
      <c r="E5" s="17"/>
      <c r="F5" s="17"/>
      <c r="G5" s="17"/>
      <c r="H5" s="17"/>
      <c r="I5" s="17"/>
      <c r="J5" s="17"/>
      <c r="K5" s="193" t="s">
        <v>15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7"/>
      <c r="AQ5" s="14"/>
      <c r="BE5" s="194" t="s">
        <v>16</v>
      </c>
      <c r="BS5" s="9" t="s">
        <v>8</v>
      </c>
    </row>
    <row r="6" spans="2:71" ht="36.75" customHeight="1">
      <c r="B6" s="13"/>
      <c r="C6" s="17"/>
      <c r="D6" s="20" t="s">
        <v>17</v>
      </c>
      <c r="E6" s="17"/>
      <c r="F6" s="17"/>
      <c r="G6" s="17"/>
      <c r="H6" s="17"/>
      <c r="I6" s="17"/>
      <c r="J6" s="17"/>
      <c r="K6" s="195" t="s">
        <v>18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7"/>
      <c r="AQ6" s="14"/>
      <c r="BE6" s="194"/>
      <c r="BS6" s="9" t="s">
        <v>8</v>
      </c>
    </row>
    <row r="7" spans="2:71" ht="14.25" customHeight="1">
      <c r="B7" s="13"/>
      <c r="C7" s="17"/>
      <c r="D7" s="21" t="s">
        <v>19</v>
      </c>
      <c r="E7" s="17"/>
      <c r="F7" s="17"/>
      <c r="G7" s="17"/>
      <c r="H7" s="17"/>
      <c r="I7" s="17"/>
      <c r="J7" s="17"/>
      <c r="K7" s="1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1" t="s">
        <v>20</v>
      </c>
      <c r="AL7" s="17"/>
      <c r="AM7" s="17"/>
      <c r="AN7" s="19"/>
      <c r="AO7" s="17"/>
      <c r="AP7" s="17"/>
      <c r="AQ7" s="14"/>
      <c r="BE7" s="194"/>
      <c r="BS7" s="9" t="s">
        <v>8</v>
      </c>
    </row>
    <row r="8" spans="2:71" ht="14.25" customHeight="1">
      <c r="B8" s="13"/>
      <c r="C8" s="17"/>
      <c r="D8" s="21" t="s">
        <v>21</v>
      </c>
      <c r="E8" s="17"/>
      <c r="F8" s="17"/>
      <c r="G8" s="17"/>
      <c r="H8" s="17"/>
      <c r="I8" s="17"/>
      <c r="J8" s="17"/>
      <c r="K8" s="19" t="s">
        <v>22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1" t="s">
        <v>23</v>
      </c>
      <c r="AL8" s="17"/>
      <c r="AM8" s="17"/>
      <c r="AN8" s="22"/>
      <c r="AO8" s="17"/>
      <c r="AP8" s="17"/>
      <c r="AQ8" s="14"/>
      <c r="BE8" s="194"/>
      <c r="BS8" s="9" t="s">
        <v>8</v>
      </c>
    </row>
    <row r="9" spans="2:71" ht="14.25" customHeight="1">
      <c r="B9" s="13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4"/>
      <c r="BE9" s="194"/>
      <c r="BS9" s="9" t="s">
        <v>8</v>
      </c>
    </row>
    <row r="10" spans="2:71" ht="14.25" customHeight="1">
      <c r="B10" s="13"/>
      <c r="C10" s="17"/>
      <c r="D10" s="21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 t="s">
        <v>25</v>
      </c>
      <c r="AL10" s="17"/>
      <c r="AM10" s="17"/>
      <c r="AN10" s="19"/>
      <c r="AO10" s="17"/>
      <c r="AP10" s="17"/>
      <c r="AQ10" s="14"/>
      <c r="BE10" s="194"/>
      <c r="BS10" s="9" t="s">
        <v>8</v>
      </c>
    </row>
    <row r="11" spans="2:71" ht="18" customHeight="1">
      <c r="B11" s="13"/>
      <c r="C11" s="17"/>
      <c r="D11" s="17"/>
      <c r="E11" s="19" t="s">
        <v>22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 t="s">
        <v>26</v>
      </c>
      <c r="AL11" s="17"/>
      <c r="AM11" s="17"/>
      <c r="AN11" s="19"/>
      <c r="AO11" s="17"/>
      <c r="AP11" s="17"/>
      <c r="AQ11" s="14"/>
      <c r="BE11" s="194"/>
      <c r="BS11" s="9" t="s">
        <v>8</v>
      </c>
    </row>
    <row r="12" spans="2:71" ht="6.75" customHeight="1">
      <c r="B12" s="1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4"/>
      <c r="BE12" s="194"/>
      <c r="BS12" s="9" t="s">
        <v>8</v>
      </c>
    </row>
    <row r="13" spans="2:71" ht="14.25" customHeight="1">
      <c r="B13" s="13"/>
      <c r="C13" s="17"/>
      <c r="D13" s="21" t="s">
        <v>27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 t="s">
        <v>25</v>
      </c>
      <c r="AL13" s="17"/>
      <c r="AM13" s="17"/>
      <c r="AN13" s="23" t="s">
        <v>28</v>
      </c>
      <c r="AO13" s="17"/>
      <c r="AP13" s="17"/>
      <c r="AQ13" s="14"/>
      <c r="BE13" s="194"/>
      <c r="BS13" s="9" t="s">
        <v>8</v>
      </c>
    </row>
    <row r="14" spans="2:71" ht="12.75">
      <c r="B14" s="13"/>
      <c r="C14" s="17"/>
      <c r="D14" s="17"/>
      <c r="E14" s="196" t="s">
        <v>28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21" t="s">
        <v>26</v>
      </c>
      <c r="AL14" s="17"/>
      <c r="AM14" s="17"/>
      <c r="AN14" s="23" t="s">
        <v>28</v>
      </c>
      <c r="AO14" s="17"/>
      <c r="AP14" s="17"/>
      <c r="AQ14" s="14"/>
      <c r="BE14" s="194"/>
      <c r="BS14" s="9" t="s">
        <v>8</v>
      </c>
    </row>
    <row r="15" spans="2:71" ht="6.75" customHeight="1">
      <c r="B15" s="1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4"/>
      <c r="BE15" s="194"/>
      <c r="BS15" s="9" t="s">
        <v>5</v>
      </c>
    </row>
    <row r="16" spans="2:71" ht="14.25" customHeight="1">
      <c r="B16" s="13"/>
      <c r="C16" s="17"/>
      <c r="D16" s="21" t="s">
        <v>29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 t="s">
        <v>25</v>
      </c>
      <c r="AL16" s="17"/>
      <c r="AM16" s="17"/>
      <c r="AN16" s="19"/>
      <c r="AO16" s="17"/>
      <c r="AP16" s="17"/>
      <c r="AQ16" s="14"/>
      <c r="BE16" s="194"/>
      <c r="BS16" s="9" t="s">
        <v>5</v>
      </c>
    </row>
    <row r="17" spans="2:71" ht="18" customHeight="1">
      <c r="B17" s="13"/>
      <c r="C17" s="17"/>
      <c r="D17" s="17"/>
      <c r="E17" s="19" t="s">
        <v>22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 t="s">
        <v>26</v>
      </c>
      <c r="AL17" s="17"/>
      <c r="AM17" s="17"/>
      <c r="AN17" s="19"/>
      <c r="AO17" s="17"/>
      <c r="AP17" s="17"/>
      <c r="AQ17" s="14"/>
      <c r="BE17" s="194"/>
      <c r="BS17" s="9" t="s">
        <v>30</v>
      </c>
    </row>
    <row r="18" spans="2:71" ht="6.75" customHeight="1">
      <c r="B18" s="1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4"/>
      <c r="BE18" s="194"/>
      <c r="BS18" s="9" t="s">
        <v>8</v>
      </c>
    </row>
    <row r="19" spans="2:71" ht="14.25" customHeight="1">
      <c r="B19" s="13"/>
      <c r="C19" s="17"/>
      <c r="D19" s="21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 t="s">
        <v>25</v>
      </c>
      <c r="AL19" s="17"/>
      <c r="AM19" s="17"/>
      <c r="AN19" s="19"/>
      <c r="AO19" s="17"/>
      <c r="AP19" s="17"/>
      <c r="AQ19" s="14"/>
      <c r="BE19" s="194"/>
      <c r="BS19" s="9" t="s">
        <v>8</v>
      </c>
    </row>
    <row r="20" spans="2:57" ht="18" customHeight="1">
      <c r="B20" s="13"/>
      <c r="C20" s="17"/>
      <c r="D20" s="17"/>
      <c r="E20" s="19" t="s">
        <v>22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 t="s">
        <v>26</v>
      </c>
      <c r="AL20" s="17"/>
      <c r="AM20" s="17"/>
      <c r="AN20" s="19"/>
      <c r="AO20" s="17"/>
      <c r="AP20" s="17"/>
      <c r="AQ20" s="14"/>
      <c r="BE20" s="194"/>
    </row>
    <row r="21" spans="2:57" ht="6.75" customHeight="1">
      <c r="B21" s="1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4"/>
      <c r="BE21" s="194"/>
    </row>
    <row r="22" spans="2:57" ht="12.75">
      <c r="B22" s="13"/>
      <c r="C22" s="17"/>
      <c r="D22" s="21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4"/>
      <c r="BE22" s="194"/>
    </row>
    <row r="23" spans="2:57" ht="22.5" customHeight="1">
      <c r="B23" s="13"/>
      <c r="C23" s="17"/>
      <c r="D23" s="1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7"/>
      <c r="AP23" s="17"/>
      <c r="AQ23" s="14"/>
      <c r="BE23" s="194"/>
    </row>
    <row r="24" spans="2:57" ht="6.75" customHeight="1"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4"/>
      <c r="BE24" s="194"/>
    </row>
    <row r="25" spans="2:57" ht="6.75" customHeight="1">
      <c r="B25" s="13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17"/>
      <c r="AQ25" s="14"/>
      <c r="BE25" s="194"/>
    </row>
    <row r="26" spans="2:57" ht="14.25" customHeight="1">
      <c r="B26" s="13"/>
      <c r="C26" s="17"/>
      <c r="D26" s="25" t="s">
        <v>33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98">
        <f>ROUND(AG87,2)</f>
        <v>0</v>
      </c>
      <c r="AL26" s="198"/>
      <c r="AM26" s="198"/>
      <c r="AN26" s="198"/>
      <c r="AO26" s="198"/>
      <c r="AP26" s="17"/>
      <c r="AQ26" s="14"/>
      <c r="BE26" s="194"/>
    </row>
    <row r="27" spans="2:57" ht="14.25" customHeight="1">
      <c r="B27" s="13"/>
      <c r="C27" s="17"/>
      <c r="D27" s="25" t="s">
        <v>34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98">
        <f>ROUND(AG92,2)</f>
        <v>0</v>
      </c>
      <c r="AL27" s="198"/>
      <c r="AM27" s="198"/>
      <c r="AN27" s="198"/>
      <c r="AO27" s="198"/>
      <c r="AP27" s="17"/>
      <c r="AQ27" s="14"/>
      <c r="BE27" s="194"/>
    </row>
    <row r="28" spans="2:57" s="26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  <c r="BE28" s="194"/>
    </row>
    <row r="29" spans="2:57" s="26" customFormat="1" ht="25.5" customHeight="1">
      <c r="B29" s="27"/>
      <c r="C29" s="28"/>
      <c r="D29" s="30" t="s">
        <v>35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0">
        <f>ROUND(AK26+AK27,2)</f>
        <v>0</v>
      </c>
      <c r="AL29" s="190"/>
      <c r="AM29" s="190"/>
      <c r="AN29" s="190"/>
      <c r="AO29" s="190"/>
      <c r="AP29" s="28"/>
      <c r="AQ29" s="29"/>
      <c r="BE29" s="194"/>
    </row>
    <row r="30" spans="2:57" s="26" customFormat="1" ht="6.7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  <c r="BE30" s="194"/>
    </row>
    <row r="31" spans="2:57" s="32" customFormat="1" ht="14.25" customHeight="1">
      <c r="B31" s="33"/>
      <c r="C31" s="34"/>
      <c r="D31" s="35" t="s">
        <v>36</v>
      </c>
      <c r="E31" s="34"/>
      <c r="F31" s="35" t="s">
        <v>37</v>
      </c>
      <c r="G31" s="34"/>
      <c r="H31" s="34"/>
      <c r="I31" s="34"/>
      <c r="J31" s="34"/>
      <c r="K31" s="34"/>
      <c r="L31" s="185">
        <v>0.2</v>
      </c>
      <c r="M31" s="185"/>
      <c r="N31" s="185"/>
      <c r="O31" s="185"/>
      <c r="P31" s="34"/>
      <c r="Q31" s="34"/>
      <c r="R31" s="34"/>
      <c r="S31" s="34"/>
      <c r="T31" s="37" t="s">
        <v>38</v>
      </c>
      <c r="U31" s="34"/>
      <c r="V31" s="34"/>
      <c r="W31" s="186">
        <f>AK29</f>
        <v>0</v>
      </c>
      <c r="X31" s="186"/>
      <c r="Y31" s="186"/>
      <c r="Z31" s="186"/>
      <c r="AA31" s="186"/>
      <c r="AB31" s="186"/>
      <c r="AC31" s="186"/>
      <c r="AD31" s="186"/>
      <c r="AE31" s="186"/>
      <c r="AF31" s="34"/>
      <c r="AG31" s="34"/>
      <c r="AH31" s="34"/>
      <c r="AI31" s="34"/>
      <c r="AJ31" s="34"/>
      <c r="AK31" s="186">
        <f>W31*0.2</f>
        <v>0</v>
      </c>
      <c r="AL31" s="186"/>
      <c r="AM31" s="186"/>
      <c r="AN31" s="186"/>
      <c r="AO31" s="186"/>
      <c r="AP31" s="34"/>
      <c r="AQ31" s="38"/>
      <c r="BE31" s="194"/>
    </row>
    <row r="32" spans="2:57" s="32" customFormat="1" ht="14.25" customHeight="1">
      <c r="B32" s="33"/>
      <c r="C32" s="34"/>
      <c r="D32" s="34"/>
      <c r="E32" s="34"/>
      <c r="F32" s="35" t="s">
        <v>39</v>
      </c>
      <c r="G32" s="34"/>
      <c r="H32" s="34"/>
      <c r="I32" s="34"/>
      <c r="J32" s="34"/>
      <c r="K32" s="34"/>
      <c r="L32" s="185">
        <v>0.2</v>
      </c>
      <c r="M32" s="185"/>
      <c r="N32" s="185"/>
      <c r="O32" s="185"/>
      <c r="P32" s="34"/>
      <c r="Q32" s="34"/>
      <c r="R32" s="34"/>
      <c r="S32" s="34"/>
      <c r="T32" s="37" t="s">
        <v>38</v>
      </c>
      <c r="U32" s="34"/>
      <c r="V32" s="34"/>
      <c r="W32" s="186">
        <f>ROUND(BA87+SUM(CE93:CE97),2)</f>
        <v>0</v>
      </c>
      <c r="X32" s="186"/>
      <c r="Y32" s="186"/>
      <c r="Z32" s="186"/>
      <c r="AA32" s="186"/>
      <c r="AB32" s="186"/>
      <c r="AC32" s="186"/>
      <c r="AD32" s="186"/>
      <c r="AE32" s="186"/>
      <c r="AF32" s="34"/>
      <c r="AG32" s="34"/>
      <c r="AH32" s="34"/>
      <c r="AI32" s="34"/>
      <c r="AJ32" s="34"/>
      <c r="AK32" s="186">
        <f>ROUND(AW87+SUM(BZ93:BZ97),2)</f>
        <v>0</v>
      </c>
      <c r="AL32" s="186"/>
      <c r="AM32" s="186"/>
      <c r="AN32" s="186"/>
      <c r="AO32" s="186"/>
      <c r="AP32" s="34"/>
      <c r="AQ32" s="38"/>
      <c r="BE32" s="194"/>
    </row>
    <row r="33" spans="2:57" s="32" customFormat="1" ht="14.25" customHeight="1" hidden="1">
      <c r="B33" s="33"/>
      <c r="C33" s="34"/>
      <c r="D33" s="34"/>
      <c r="E33" s="34"/>
      <c r="F33" s="35" t="s">
        <v>40</v>
      </c>
      <c r="G33" s="34"/>
      <c r="H33" s="34"/>
      <c r="I33" s="34"/>
      <c r="J33" s="34"/>
      <c r="K33" s="34"/>
      <c r="L33" s="185">
        <v>0.2</v>
      </c>
      <c r="M33" s="185"/>
      <c r="N33" s="185"/>
      <c r="O33" s="185"/>
      <c r="P33" s="34"/>
      <c r="Q33" s="34"/>
      <c r="R33" s="34"/>
      <c r="S33" s="34"/>
      <c r="T33" s="37" t="s">
        <v>38</v>
      </c>
      <c r="U33" s="34"/>
      <c r="V33" s="34"/>
      <c r="W33" s="186">
        <f>ROUND(BB87+SUM(CF93:CF97),2)</f>
        <v>0</v>
      </c>
      <c r="X33" s="186"/>
      <c r="Y33" s="186"/>
      <c r="Z33" s="186"/>
      <c r="AA33" s="186"/>
      <c r="AB33" s="186"/>
      <c r="AC33" s="186"/>
      <c r="AD33" s="186"/>
      <c r="AE33" s="186"/>
      <c r="AF33" s="34"/>
      <c r="AG33" s="34"/>
      <c r="AH33" s="34"/>
      <c r="AI33" s="34"/>
      <c r="AJ33" s="34"/>
      <c r="AK33" s="186">
        <v>0</v>
      </c>
      <c r="AL33" s="186"/>
      <c r="AM33" s="186"/>
      <c r="AN33" s="186"/>
      <c r="AO33" s="186"/>
      <c r="AP33" s="34"/>
      <c r="AQ33" s="38"/>
      <c r="BE33" s="194"/>
    </row>
    <row r="34" spans="2:57" s="32" customFormat="1" ht="14.25" customHeight="1" hidden="1">
      <c r="B34" s="33"/>
      <c r="C34" s="34"/>
      <c r="D34" s="34"/>
      <c r="E34" s="34"/>
      <c r="F34" s="35" t="s">
        <v>41</v>
      </c>
      <c r="G34" s="34"/>
      <c r="H34" s="34"/>
      <c r="I34" s="34"/>
      <c r="J34" s="34"/>
      <c r="K34" s="34"/>
      <c r="L34" s="185">
        <v>0.2</v>
      </c>
      <c r="M34" s="185"/>
      <c r="N34" s="185"/>
      <c r="O34" s="185"/>
      <c r="P34" s="34"/>
      <c r="Q34" s="34"/>
      <c r="R34" s="34"/>
      <c r="S34" s="34"/>
      <c r="T34" s="37" t="s">
        <v>38</v>
      </c>
      <c r="U34" s="34"/>
      <c r="V34" s="34"/>
      <c r="W34" s="186">
        <f>ROUND(BC87+SUM(CG93:CG97),2)</f>
        <v>0</v>
      </c>
      <c r="X34" s="186"/>
      <c r="Y34" s="186"/>
      <c r="Z34" s="186"/>
      <c r="AA34" s="186"/>
      <c r="AB34" s="186"/>
      <c r="AC34" s="186"/>
      <c r="AD34" s="186"/>
      <c r="AE34" s="186"/>
      <c r="AF34" s="34"/>
      <c r="AG34" s="34"/>
      <c r="AH34" s="34"/>
      <c r="AI34" s="34"/>
      <c r="AJ34" s="34"/>
      <c r="AK34" s="186">
        <v>0</v>
      </c>
      <c r="AL34" s="186"/>
      <c r="AM34" s="186"/>
      <c r="AN34" s="186"/>
      <c r="AO34" s="186"/>
      <c r="AP34" s="34"/>
      <c r="AQ34" s="38"/>
      <c r="BE34" s="194"/>
    </row>
    <row r="35" spans="2:43" s="32" customFormat="1" ht="14.25" customHeight="1" hidden="1">
      <c r="B35" s="33"/>
      <c r="C35" s="34"/>
      <c r="D35" s="34"/>
      <c r="E35" s="34"/>
      <c r="F35" s="35" t="s">
        <v>42</v>
      </c>
      <c r="G35" s="34"/>
      <c r="H35" s="34"/>
      <c r="I35" s="34"/>
      <c r="J35" s="34"/>
      <c r="K35" s="34"/>
      <c r="L35" s="185">
        <v>0</v>
      </c>
      <c r="M35" s="185"/>
      <c r="N35" s="185"/>
      <c r="O35" s="185"/>
      <c r="P35" s="34"/>
      <c r="Q35" s="34"/>
      <c r="R35" s="34"/>
      <c r="S35" s="34"/>
      <c r="T35" s="37" t="s">
        <v>38</v>
      </c>
      <c r="U35" s="34"/>
      <c r="V35" s="34"/>
      <c r="W35" s="186">
        <f>ROUND(BD87+SUM(CH93:CH97),2)</f>
        <v>0</v>
      </c>
      <c r="X35" s="186"/>
      <c r="Y35" s="186"/>
      <c r="Z35" s="186"/>
      <c r="AA35" s="186"/>
      <c r="AB35" s="186"/>
      <c r="AC35" s="186"/>
      <c r="AD35" s="186"/>
      <c r="AE35" s="186"/>
      <c r="AF35" s="34"/>
      <c r="AG35" s="34"/>
      <c r="AH35" s="34"/>
      <c r="AI35" s="34"/>
      <c r="AJ35" s="34"/>
      <c r="AK35" s="186">
        <v>0</v>
      </c>
      <c r="AL35" s="186"/>
      <c r="AM35" s="186"/>
      <c r="AN35" s="186"/>
      <c r="AO35" s="186"/>
      <c r="AP35" s="34"/>
      <c r="AQ35" s="38"/>
    </row>
    <row r="36" spans="2:43" s="26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26" customFormat="1" ht="25.5" customHeight="1">
      <c r="B37" s="27"/>
      <c r="C37" s="39"/>
      <c r="D37" s="40" t="s">
        <v>43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 t="s">
        <v>44</v>
      </c>
      <c r="U37" s="41"/>
      <c r="V37" s="41"/>
      <c r="W37" s="41"/>
      <c r="X37" s="187" t="s">
        <v>45</v>
      </c>
      <c r="Y37" s="187"/>
      <c r="Z37" s="187"/>
      <c r="AA37" s="187"/>
      <c r="AB37" s="187"/>
      <c r="AC37" s="41"/>
      <c r="AD37" s="41"/>
      <c r="AE37" s="41"/>
      <c r="AF37" s="41"/>
      <c r="AG37" s="41"/>
      <c r="AH37" s="41"/>
      <c r="AI37" s="41"/>
      <c r="AJ37" s="41"/>
      <c r="AK37" s="188">
        <f>SUM(AK29:AK35)</f>
        <v>0</v>
      </c>
      <c r="AL37" s="188"/>
      <c r="AM37" s="188"/>
      <c r="AN37" s="188"/>
      <c r="AO37" s="188"/>
      <c r="AP37" s="39"/>
      <c r="AQ37" s="29"/>
    </row>
    <row r="38" spans="2:43" s="26" customFormat="1" ht="14.25" customHeight="1" hidden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2" hidden="1">
      <c r="B39" s="1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4"/>
    </row>
    <row r="40" spans="2:43" ht="12" hidden="1">
      <c r="B40" s="13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4"/>
    </row>
    <row r="41" spans="2:43" ht="12" hidden="1"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4"/>
    </row>
    <row r="42" spans="2:43" ht="12" hidden="1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4"/>
    </row>
    <row r="43" spans="2:43" ht="12" hidden="1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4"/>
    </row>
    <row r="44" spans="2:43" ht="12" hidden="1">
      <c r="B44" s="1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4"/>
    </row>
    <row r="45" spans="2:43" ht="12" hidden="1"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4"/>
    </row>
    <row r="46" spans="2:43" ht="12" hidden="1"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4"/>
    </row>
    <row r="47" spans="2:43" ht="12" hidden="1"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4"/>
    </row>
    <row r="48" spans="2:43" ht="12"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4"/>
    </row>
    <row r="49" spans="2:43" s="26" customFormat="1" ht="14.25">
      <c r="B49" s="27"/>
      <c r="C49" s="28"/>
      <c r="D49" s="43" t="s">
        <v>46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5"/>
      <c r="AA49" s="28"/>
      <c r="AB49" s="28"/>
      <c r="AC49" s="43" t="s">
        <v>47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5"/>
      <c r="AP49" s="28"/>
      <c r="AQ49" s="29"/>
    </row>
    <row r="50" spans="2:43" ht="12">
      <c r="B50" s="13"/>
      <c r="C50" s="17"/>
      <c r="D50" s="4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47"/>
      <c r="AA50" s="17"/>
      <c r="AB50" s="17"/>
      <c r="AC50" s="46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47"/>
      <c r="AP50" s="17"/>
      <c r="AQ50" s="14"/>
    </row>
    <row r="51" spans="2:43" ht="12">
      <c r="B51" s="13"/>
      <c r="C51" s="17"/>
      <c r="D51" s="4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47"/>
      <c r="AA51" s="17"/>
      <c r="AB51" s="17"/>
      <c r="AC51" s="46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47"/>
      <c r="AP51" s="17"/>
      <c r="AQ51" s="14"/>
    </row>
    <row r="52" spans="2:43" ht="12">
      <c r="B52" s="13"/>
      <c r="C52" s="17"/>
      <c r="D52" s="46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47"/>
      <c r="AA52" s="17"/>
      <c r="AB52" s="17"/>
      <c r="AC52" s="46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47"/>
      <c r="AP52" s="17"/>
      <c r="AQ52" s="14"/>
    </row>
    <row r="53" spans="2:43" ht="12">
      <c r="B53" s="13"/>
      <c r="C53" s="17"/>
      <c r="D53" s="46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47"/>
      <c r="AA53" s="17"/>
      <c r="AB53" s="17"/>
      <c r="AC53" s="46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47"/>
      <c r="AP53" s="17"/>
      <c r="AQ53" s="14"/>
    </row>
    <row r="54" spans="2:43" ht="12">
      <c r="B54" s="13"/>
      <c r="C54" s="17"/>
      <c r="D54" s="4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47"/>
      <c r="AA54" s="17"/>
      <c r="AB54" s="17"/>
      <c r="AC54" s="46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47"/>
      <c r="AP54" s="17"/>
      <c r="AQ54" s="14"/>
    </row>
    <row r="55" spans="2:43" ht="12">
      <c r="B55" s="13"/>
      <c r="C55" s="17"/>
      <c r="D55" s="4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47"/>
      <c r="AA55" s="17"/>
      <c r="AB55" s="17"/>
      <c r="AC55" s="46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47"/>
      <c r="AP55" s="17"/>
      <c r="AQ55" s="14"/>
    </row>
    <row r="56" spans="2:43" ht="12">
      <c r="B56" s="13"/>
      <c r="C56" s="17"/>
      <c r="D56" s="46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47"/>
      <c r="AA56" s="17"/>
      <c r="AB56" s="17"/>
      <c r="AC56" s="46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47"/>
      <c r="AP56" s="17"/>
      <c r="AQ56" s="14"/>
    </row>
    <row r="57" spans="2:43" ht="12">
      <c r="B57" s="13"/>
      <c r="C57" s="17"/>
      <c r="D57" s="4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47"/>
      <c r="AA57" s="17"/>
      <c r="AB57" s="17"/>
      <c r="AC57" s="46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47"/>
      <c r="AP57" s="17"/>
      <c r="AQ57" s="14"/>
    </row>
    <row r="58" spans="2:43" s="26" customFormat="1" ht="14.25">
      <c r="B58" s="27"/>
      <c r="C58" s="28"/>
      <c r="D58" s="48" t="s">
        <v>48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 t="s">
        <v>49</v>
      </c>
      <c r="S58" s="49"/>
      <c r="T58" s="49"/>
      <c r="U58" s="49"/>
      <c r="V58" s="49"/>
      <c r="W58" s="49"/>
      <c r="X58" s="49"/>
      <c r="Y58" s="49"/>
      <c r="Z58" s="51"/>
      <c r="AA58" s="28"/>
      <c r="AB58" s="28"/>
      <c r="AC58" s="48" t="s">
        <v>48</v>
      </c>
      <c r="AD58" s="49"/>
      <c r="AE58" s="49"/>
      <c r="AF58" s="49"/>
      <c r="AG58" s="49"/>
      <c r="AH58" s="49"/>
      <c r="AI58" s="49"/>
      <c r="AJ58" s="49"/>
      <c r="AK58" s="49"/>
      <c r="AL58" s="49"/>
      <c r="AM58" s="50" t="s">
        <v>49</v>
      </c>
      <c r="AN58" s="49"/>
      <c r="AO58" s="51"/>
      <c r="AP58" s="28"/>
      <c r="AQ58" s="29"/>
    </row>
    <row r="59" spans="2:43" ht="12">
      <c r="B59" s="13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4"/>
    </row>
    <row r="60" spans="2:43" s="26" customFormat="1" ht="14.25">
      <c r="B60" s="27"/>
      <c r="C60" s="28"/>
      <c r="D60" s="43" t="s">
        <v>50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5"/>
      <c r="AA60" s="28"/>
      <c r="AB60" s="28"/>
      <c r="AC60" s="43" t="s">
        <v>51</v>
      </c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5"/>
      <c r="AP60" s="28"/>
      <c r="AQ60" s="29"/>
    </row>
    <row r="61" spans="2:43" ht="12">
      <c r="B61" s="13"/>
      <c r="C61" s="17"/>
      <c r="D61" s="46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47"/>
      <c r="AA61" s="17"/>
      <c r="AB61" s="17"/>
      <c r="AC61" s="46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47"/>
      <c r="AP61" s="17"/>
      <c r="AQ61" s="14"/>
    </row>
    <row r="62" spans="2:43" ht="12">
      <c r="B62" s="13"/>
      <c r="C62" s="17"/>
      <c r="D62" s="4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47"/>
      <c r="AA62" s="17"/>
      <c r="AB62" s="17"/>
      <c r="AC62" s="46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47"/>
      <c r="AP62" s="17"/>
      <c r="AQ62" s="14"/>
    </row>
    <row r="63" spans="2:43" ht="12">
      <c r="B63" s="13"/>
      <c r="C63" s="17"/>
      <c r="D63" s="46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47"/>
      <c r="AA63" s="17"/>
      <c r="AB63" s="17"/>
      <c r="AC63" s="46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47"/>
      <c r="AP63" s="17"/>
      <c r="AQ63" s="14"/>
    </row>
    <row r="64" spans="2:43" ht="12">
      <c r="B64" s="13"/>
      <c r="C64" s="17"/>
      <c r="D64" s="46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47"/>
      <c r="AA64" s="17"/>
      <c r="AB64" s="17"/>
      <c r="AC64" s="46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47"/>
      <c r="AP64" s="17"/>
      <c r="AQ64" s="14"/>
    </row>
    <row r="65" spans="2:43" ht="12">
      <c r="B65" s="13"/>
      <c r="C65" s="17"/>
      <c r="D65" s="46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47"/>
      <c r="AA65" s="17"/>
      <c r="AB65" s="17"/>
      <c r="AC65" s="46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47"/>
      <c r="AP65" s="17"/>
      <c r="AQ65" s="14"/>
    </row>
    <row r="66" spans="2:43" ht="12">
      <c r="B66" s="13"/>
      <c r="C66" s="17"/>
      <c r="D66" s="46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47"/>
      <c r="AA66" s="17"/>
      <c r="AB66" s="17"/>
      <c r="AC66" s="46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47"/>
      <c r="AP66" s="17"/>
      <c r="AQ66" s="14"/>
    </row>
    <row r="67" spans="2:43" ht="12">
      <c r="B67" s="13"/>
      <c r="C67" s="17"/>
      <c r="D67" s="46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47"/>
      <c r="AA67" s="17"/>
      <c r="AB67" s="17"/>
      <c r="AC67" s="46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47"/>
      <c r="AP67" s="17"/>
      <c r="AQ67" s="14"/>
    </row>
    <row r="68" spans="2:43" ht="12">
      <c r="B68" s="13"/>
      <c r="C68" s="17"/>
      <c r="D68" s="46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47"/>
      <c r="AA68" s="17"/>
      <c r="AB68" s="17"/>
      <c r="AC68" s="46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47"/>
      <c r="AP68" s="17"/>
      <c r="AQ68" s="14"/>
    </row>
    <row r="69" spans="2:43" s="26" customFormat="1" ht="14.25">
      <c r="B69" s="27"/>
      <c r="C69" s="28"/>
      <c r="D69" s="48" t="s">
        <v>48</v>
      </c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 t="s">
        <v>49</v>
      </c>
      <c r="S69" s="49"/>
      <c r="T69" s="49"/>
      <c r="U69" s="49"/>
      <c r="V69" s="49"/>
      <c r="W69" s="49"/>
      <c r="X69" s="49"/>
      <c r="Y69" s="49"/>
      <c r="Z69" s="51"/>
      <c r="AA69" s="28"/>
      <c r="AB69" s="28"/>
      <c r="AC69" s="48" t="s">
        <v>48</v>
      </c>
      <c r="AD69" s="49"/>
      <c r="AE69" s="49"/>
      <c r="AF69" s="49"/>
      <c r="AG69" s="49"/>
      <c r="AH69" s="49"/>
      <c r="AI69" s="49"/>
      <c r="AJ69" s="49"/>
      <c r="AK69" s="49"/>
      <c r="AL69" s="49"/>
      <c r="AM69" s="50" t="s">
        <v>49</v>
      </c>
      <c r="AN69" s="49"/>
      <c r="AO69" s="51"/>
      <c r="AP69" s="28"/>
      <c r="AQ69" s="29"/>
    </row>
    <row r="70" spans="2:43" s="26" customFormat="1" ht="6.7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26" customFormat="1" ht="6.7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</row>
    <row r="75" spans="2:43" s="26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7"/>
    </row>
    <row r="76" spans="2:43" s="26" customFormat="1" ht="36.75" customHeight="1">
      <c r="B76" s="27"/>
      <c r="C76" s="189" t="s">
        <v>52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29"/>
    </row>
    <row r="77" spans="2:43" s="58" customFormat="1" ht="14.25" customHeight="1">
      <c r="B77" s="59"/>
      <c r="C77" s="21" t="s">
        <v>14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031317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62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79" t="str">
        <f>K6</f>
        <v>Zníženie energetickej náročnosti budovy OÚ a MŠ v obci Vyšná Slaná</v>
      </c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65"/>
      <c r="AQ78" s="66"/>
    </row>
    <row r="79" spans="2:43" s="26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26" customFormat="1" ht="12.75">
      <c r="B80" s="27"/>
      <c r="C80" s="21" t="s">
        <v>21</v>
      </c>
      <c r="D80" s="28"/>
      <c r="E80" s="28"/>
      <c r="F80" s="28"/>
      <c r="G80" s="28"/>
      <c r="H80" s="28"/>
      <c r="I80" s="28"/>
      <c r="J80" s="28"/>
      <c r="K80" s="28"/>
      <c r="L80" s="67" t="str">
        <f>IF(K8="","",K8)</f>
        <v> 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1" t="s">
        <v>23</v>
      </c>
      <c r="AJ80" s="28"/>
      <c r="AK80" s="28"/>
      <c r="AL80" s="28"/>
      <c r="AM80" s="68">
        <f>IF(AN8="","",AN8)</f>
      </c>
      <c r="AN80" s="28"/>
      <c r="AO80" s="28"/>
      <c r="AP80" s="28"/>
      <c r="AQ80" s="29"/>
    </row>
    <row r="81" spans="2:43" s="26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26" customFormat="1" ht="12.75">
      <c r="B82" s="27"/>
      <c r="C82" s="21" t="s">
        <v>24</v>
      </c>
      <c r="D82" s="28"/>
      <c r="E82" s="28"/>
      <c r="F82" s="28"/>
      <c r="G82" s="28"/>
      <c r="H82" s="28"/>
      <c r="I82" s="28"/>
      <c r="J82" s="28"/>
      <c r="K82" s="28"/>
      <c r="L82" s="60" t="str">
        <f>IF(E11="","",E11)</f>
        <v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1" t="s">
        <v>29</v>
      </c>
      <c r="AJ82" s="28"/>
      <c r="AK82" s="28"/>
      <c r="AL82" s="28"/>
      <c r="AM82" s="180" t="str">
        <f>IF(E17="","",E17)</f>
        <v> </v>
      </c>
      <c r="AN82" s="180"/>
      <c r="AO82" s="180"/>
      <c r="AP82" s="180"/>
      <c r="AQ82" s="29"/>
      <c r="AS82" s="181" t="s">
        <v>53</v>
      </c>
      <c r="AT82" s="181"/>
      <c r="AU82" s="44"/>
      <c r="AV82" s="44"/>
      <c r="AW82" s="44"/>
      <c r="AX82" s="44"/>
      <c r="AY82" s="44"/>
      <c r="AZ82" s="44"/>
      <c r="BA82" s="44"/>
      <c r="BB82" s="44"/>
      <c r="BC82" s="44"/>
      <c r="BD82" s="45"/>
    </row>
    <row r="83" spans="2:56" s="26" customFormat="1" ht="12.75">
      <c r="B83" s="27"/>
      <c r="C83" s="21" t="s">
        <v>27</v>
      </c>
      <c r="D83" s="28"/>
      <c r="E83" s="28"/>
      <c r="F83" s="28"/>
      <c r="G83" s="28"/>
      <c r="H83" s="28"/>
      <c r="I83" s="28"/>
      <c r="J83" s="28"/>
      <c r="K83" s="28"/>
      <c r="L83" s="60">
        <f>IF(E14="Vyplň údaj","",E14)</f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1" t="s">
        <v>31</v>
      </c>
      <c r="AJ83" s="28"/>
      <c r="AK83" s="28"/>
      <c r="AL83" s="28"/>
      <c r="AM83" s="180" t="str">
        <f>IF(E20="","",E20)</f>
        <v> </v>
      </c>
      <c r="AN83" s="180"/>
      <c r="AO83" s="180"/>
      <c r="AP83" s="180"/>
      <c r="AQ83" s="29"/>
      <c r="AS83" s="181"/>
      <c r="AT83" s="181"/>
      <c r="AU83" s="28"/>
      <c r="AV83" s="28"/>
      <c r="AW83" s="28"/>
      <c r="AX83" s="28"/>
      <c r="AY83" s="28"/>
      <c r="AZ83" s="28"/>
      <c r="BA83" s="28"/>
      <c r="BB83" s="28"/>
      <c r="BC83" s="28"/>
      <c r="BD83" s="69"/>
    </row>
    <row r="84" spans="2:56" s="26" customFormat="1" ht="10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81"/>
      <c r="AT84" s="181"/>
      <c r="AU84" s="28"/>
      <c r="AV84" s="28"/>
      <c r="AW84" s="28"/>
      <c r="AX84" s="28"/>
      <c r="AY84" s="28"/>
      <c r="AZ84" s="28"/>
      <c r="BA84" s="28"/>
      <c r="BB84" s="28"/>
      <c r="BC84" s="28"/>
      <c r="BD84" s="69"/>
    </row>
    <row r="85" spans="2:56" s="26" customFormat="1" ht="29.25" customHeight="1">
      <c r="B85" s="27"/>
      <c r="C85" s="182" t="s">
        <v>54</v>
      </c>
      <c r="D85" s="182"/>
      <c r="E85" s="182"/>
      <c r="F85" s="182"/>
      <c r="G85" s="182"/>
      <c r="H85" s="41"/>
      <c r="I85" s="183" t="s">
        <v>55</v>
      </c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 t="s">
        <v>56</v>
      </c>
      <c r="AH85" s="183"/>
      <c r="AI85" s="183"/>
      <c r="AJ85" s="183"/>
      <c r="AK85" s="183"/>
      <c r="AL85" s="183"/>
      <c r="AM85" s="183"/>
      <c r="AN85" s="184" t="s">
        <v>57</v>
      </c>
      <c r="AO85" s="184"/>
      <c r="AP85" s="184"/>
      <c r="AQ85" s="29"/>
      <c r="AS85" s="70" t="s">
        <v>58</v>
      </c>
      <c r="AT85" s="71" t="s">
        <v>59</v>
      </c>
      <c r="AU85" s="71" t="s">
        <v>60</v>
      </c>
      <c r="AV85" s="71" t="s">
        <v>61</v>
      </c>
      <c r="AW85" s="71" t="s">
        <v>62</v>
      </c>
      <c r="AX85" s="71" t="s">
        <v>63</v>
      </c>
      <c r="AY85" s="71" t="s">
        <v>64</v>
      </c>
      <c r="AZ85" s="71" t="s">
        <v>65</v>
      </c>
      <c r="BA85" s="71" t="s">
        <v>66</v>
      </c>
      <c r="BB85" s="71" t="s">
        <v>67</v>
      </c>
      <c r="BC85" s="71" t="s">
        <v>68</v>
      </c>
      <c r="BD85" s="72" t="s">
        <v>69</v>
      </c>
    </row>
    <row r="86" spans="2:56" s="26" customFormat="1" ht="10.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3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5"/>
    </row>
    <row r="87" spans="2:76" s="62" customFormat="1" ht="32.25" customHeight="1">
      <c r="B87" s="63"/>
      <c r="C87" s="74" t="s">
        <v>70</v>
      </c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178">
        <f>ROUND(SUM(AG88:AG90),2)</f>
        <v>0</v>
      </c>
      <c r="AH87" s="178"/>
      <c r="AI87" s="178"/>
      <c r="AJ87" s="178"/>
      <c r="AK87" s="178"/>
      <c r="AL87" s="178"/>
      <c r="AM87" s="178"/>
      <c r="AN87" s="175">
        <f>SUM(AG87,AT87)</f>
        <v>0</v>
      </c>
      <c r="AO87" s="175"/>
      <c r="AP87" s="175"/>
      <c r="AQ87" s="66"/>
      <c r="AS87" s="76">
        <f>ROUND(SUM(AS88:AS90),2)</f>
        <v>0</v>
      </c>
      <c r="AT87" s="77">
        <f>ROUND(SUM(AV87:AW87),2)</f>
        <v>0</v>
      </c>
      <c r="AU87" s="78">
        <f>ROUND(SUM(AU88:AU90),5)</f>
        <v>0</v>
      </c>
      <c r="AV87" s="77">
        <f>ROUND(AZ87*L31,2)</f>
        <v>0</v>
      </c>
      <c r="AW87" s="77">
        <f>ROUND(BA87*L32,2)</f>
        <v>0</v>
      </c>
      <c r="AX87" s="77">
        <f>ROUND(BB87*L31,2)</f>
        <v>0</v>
      </c>
      <c r="AY87" s="77">
        <f>ROUND(BC87*L32,2)</f>
        <v>0</v>
      </c>
      <c r="AZ87" s="77">
        <f>ROUND(SUM(AZ88:AZ90),2)</f>
        <v>0</v>
      </c>
      <c r="BA87" s="77">
        <f>ROUND(SUM(BA88:BA90),2)</f>
        <v>0</v>
      </c>
      <c r="BB87" s="77">
        <f>ROUND(SUM(BB88:BB90),2)</f>
        <v>0</v>
      </c>
      <c r="BC87" s="77">
        <f>ROUND(SUM(BC88:BC90),2)</f>
        <v>0</v>
      </c>
      <c r="BD87" s="79">
        <f>ROUND(SUM(BD88:BD90),2)</f>
        <v>0</v>
      </c>
      <c r="BS87" s="80" t="s">
        <v>71</v>
      </c>
      <c r="BT87" s="80" t="s">
        <v>72</v>
      </c>
      <c r="BU87" s="81" t="s">
        <v>73</v>
      </c>
      <c r="BV87" s="80" t="s">
        <v>74</v>
      </c>
      <c r="BW87" s="80" t="s">
        <v>75</v>
      </c>
      <c r="BX87" s="80" t="s">
        <v>76</v>
      </c>
    </row>
    <row r="88" spans="1:76" s="87" customFormat="1" ht="27" customHeight="1">
      <c r="A88" s="82" t="s">
        <v>77</v>
      </c>
      <c r="B88" s="83"/>
      <c r="C88" s="84"/>
      <c r="D88" s="176" t="s">
        <v>78</v>
      </c>
      <c r="E88" s="176"/>
      <c r="F88" s="176"/>
      <c r="G88" s="176"/>
      <c r="H88" s="176"/>
      <c r="I88" s="85"/>
      <c r="J88" s="176" t="s">
        <v>79</v>
      </c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7">
        <f>'01 - Stavebná časť'!M30</f>
        <v>0</v>
      </c>
      <c r="AH88" s="177"/>
      <c r="AI88" s="177"/>
      <c r="AJ88" s="177"/>
      <c r="AK88" s="177"/>
      <c r="AL88" s="177"/>
      <c r="AM88" s="177"/>
      <c r="AN88" s="177">
        <f>SUM(AG88,AT88)</f>
        <v>0</v>
      </c>
      <c r="AO88" s="177"/>
      <c r="AP88" s="177"/>
      <c r="AQ88" s="86"/>
      <c r="AS88" s="88">
        <f>'01 - Stavebná časť'!M28</f>
        <v>0</v>
      </c>
      <c r="AT88" s="89">
        <f>ROUND(SUM(AV88:AW88),2)</f>
        <v>0</v>
      </c>
      <c r="AU88" s="90">
        <f>'01 - Stavebná časť'!W133</f>
        <v>0</v>
      </c>
      <c r="AV88" s="89">
        <f>'01 - Stavebná časť'!M32</f>
        <v>0</v>
      </c>
      <c r="AW88" s="89">
        <f>'01 - Stavebná časť'!M33</f>
        <v>0</v>
      </c>
      <c r="AX88" s="89">
        <f>'01 - Stavebná časť'!M34</f>
        <v>0</v>
      </c>
      <c r="AY88" s="89">
        <f>'01 - Stavebná časť'!M35</f>
        <v>0</v>
      </c>
      <c r="AZ88" s="89">
        <f>'01 - Stavebná časť'!H32</f>
        <v>0</v>
      </c>
      <c r="BA88" s="89">
        <f>'01 - Stavebná časť'!H33</f>
        <v>0</v>
      </c>
      <c r="BB88" s="89">
        <f>'01 - Stavebná časť'!H34</f>
        <v>0</v>
      </c>
      <c r="BC88" s="89">
        <f>'01 - Stavebná časť'!H35</f>
        <v>0</v>
      </c>
      <c r="BD88" s="91">
        <f>'01 - Stavebná časť'!H36</f>
        <v>0</v>
      </c>
      <c r="BT88" s="92" t="s">
        <v>80</v>
      </c>
      <c r="BV88" s="92" t="s">
        <v>74</v>
      </c>
      <c r="BW88" s="92" t="s">
        <v>81</v>
      </c>
      <c r="BX88" s="92" t="s">
        <v>75</v>
      </c>
    </row>
    <row r="89" spans="1:76" s="87" customFormat="1" ht="27" customHeight="1">
      <c r="A89" s="82" t="s">
        <v>77</v>
      </c>
      <c r="B89" s="83"/>
      <c r="C89" s="84"/>
      <c r="D89" s="176" t="s">
        <v>82</v>
      </c>
      <c r="E89" s="176"/>
      <c r="F89" s="176"/>
      <c r="G89" s="176"/>
      <c r="H89" s="176"/>
      <c r="I89" s="85"/>
      <c r="J89" s="176" t="s">
        <v>83</v>
      </c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7">
        <f>'02 - Ústredné kúrenie'!M30</f>
        <v>0</v>
      </c>
      <c r="AH89" s="177"/>
      <c r="AI89" s="177"/>
      <c r="AJ89" s="177"/>
      <c r="AK89" s="177"/>
      <c r="AL89" s="177"/>
      <c r="AM89" s="177"/>
      <c r="AN89" s="177">
        <f>SUM(AG89,AT89)</f>
        <v>0</v>
      </c>
      <c r="AO89" s="177"/>
      <c r="AP89" s="177"/>
      <c r="AQ89" s="86"/>
      <c r="AS89" s="88">
        <f>'02 - Ústredné kúrenie'!M28</f>
        <v>0</v>
      </c>
      <c r="AT89" s="89">
        <f>ROUND(SUM(AV89:AW89),2)</f>
        <v>0</v>
      </c>
      <c r="AU89" s="90">
        <f>'02 - Ústredné kúrenie'!W117</f>
        <v>0</v>
      </c>
      <c r="AV89" s="89">
        <f>'02 - Ústredné kúrenie'!M32</f>
        <v>0</v>
      </c>
      <c r="AW89" s="89">
        <f>'02 - Ústredné kúrenie'!M33</f>
        <v>0</v>
      </c>
      <c r="AX89" s="89">
        <f>'02 - Ústredné kúrenie'!M34</f>
        <v>0</v>
      </c>
      <c r="AY89" s="89">
        <f>'02 - Ústredné kúrenie'!M35</f>
        <v>0</v>
      </c>
      <c r="AZ89" s="89">
        <f>'02 - Ústredné kúrenie'!H32</f>
        <v>0</v>
      </c>
      <c r="BA89" s="89">
        <f>'02 - Ústredné kúrenie'!H33</f>
        <v>0</v>
      </c>
      <c r="BB89" s="89">
        <f>'02 - Ústredné kúrenie'!H34</f>
        <v>0</v>
      </c>
      <c r="BC89" s="89">
        <f>'02 - Ústredné kúrenie'!H35</f>
        <v>0</v>
      </c>
      <c r="BD89" s="91">
        <f>'02 - Ústredné kúrenie'!H36</f>
        <v>0</v>
      </c>
      <c r="BT89" s="92" t="s">
        <v>80</v>
      </c>
      <c r="BV89" s="92" t="s">
        <v>74</v>
      </c>
      <c r="BW89" s="92" t="s">
        <v>84</v>
      </c>
      <c r="BX89" s="92" t="s">
        <v>75</v>
      </c>
    </row>
    <row r="90" spans="1:76" s="87" customFormat="1" ht="27" customHeight="1">
      <c r="A90" s="82" t="s">
        <v>77</v>
      </c>
      <c r="B90" s="83"/>
      <c r="C90" s="84"/>
      <c r="D90" s="176" t="s">
        <v>85</v>
      </c>
      <c r="E90" s="176"/>
      <c r="F90" s="176"/>
      <c r="G90" s="176"/>
      <c r="H90" s="176"/>
      <c r="I90" s="85"/>
      <c r="J90" s="176" t="s">
        <v>86</v>
      </c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7">
        <f>'03 - Rekuperácia'!M30</f>
        <v>0</v>
      </c>
      <c r="AH90" s="177"/>
      <c r="AI90" s="177"/>
      <c r="AJ90" s="177"/>
      <c r="AK90" s="177"/>
      <c r="AL90" s="177"/>
      <c r="AM90" s="177"/>
      <c r="AN90" s="177">
        <f>SUM(AG90,AT90)</f>
        <v>0</v>
      </c>
      <c r="AO90" s="177"/>
      <c r="AP90" s="177"/>
      <c r="AQ90" s="86"/>
      <c r="AS90" s="93">
        <f>'03 - Rekuperácia'!M28</f>
        <v>0</v>
      </c>
      <c r="AT90" s="94">
        <f>ROUND(SUM(AV90:AW90),2)</f>
        <v>0</v>
      </c>
      <c r="AU90" s="95">
        <f>'03 - Rekuperácia'!W123</f>
        <v>0</v>
      </c>
      <c r="AV90" s="94">
        <f>'03 - Rekuperácia'!M32</f>
        <v>0</v>
      </c>
      <c r="AW90" s="94">
        <f>'03 - Rekuperácia'!M33</f>
        <v>0</v>
      </c>
      <c r="AX90" s="94">
        <f>'03 - Rekuperácia'!M34</f>
        <v>0</v>
      </c>
      <c r="AY90" s="94">
        <f>'03 - Rekuperácia'!M35</f>
        <v>0</v>
      </c>
      <c r="AZ90" s="94">
        <f>'03 - Rekuperácia'!H32</f>
        <v>0</v>
      </c>
      <c r="BA90" s="94">
        <f>'03 - Rekuperácia'!H33</f>
        <v>0</v>
      </c>
      <c r="BB90" s="94">
        <f>'03 - Rekuperácia'!H34</f>
        <v>0</v>
      </c>
      <c r="BC90" s="94">
        <f>'03 - Rekuperácia'!H35</f>
        <v>0</v>
      </c>
      <c r="BD90" s="96">
        <f>'03 - Rekuperácia'!H36</f>
        <v>0</v>
      </c>
      <c r="BT90" s="92" t="s">
        <v>80</v>
      </c>
      <c r="BV90" s="92" t="s">
        <v>74</v>
      </c>
      <c r="BW90" s="92" t="s">
        <v>87</v>
      </c>
      <c r="BX90" s="92" t="s">
        <v>75</v>
      </c>
    </row>
    <row r="91" spans="2:43" ht="12">
      <c r="B91" s="1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4"/>
    </row>
    <row r="92" spans="2:48" s="26" customFormat="1" ht="30" customHeight="1">
      <c r="B92" s="27"/>
      <c r="C92" s="74" t="s">
        <v>88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175">
        <f>ROUND(SUM(AG93:AG96),2)</f>
        <v>0</v>
      </c>
      <c r="AH92" s="175"/>
      <c r="AI92" s="175"/>
      <c r="AJ92" s="175"/>
      <c r="AK92" s="175"/>
      <c r="AL92" s="175"/>
      <c r="AM92" s="175"/>
      <c r="AN92" s="175">
        <f>ROUND(SUM(AN93:AN96),2)</f>
        <v>0</v>
      </c>
      <c r="AO92" s="175"/>
      <c r="AP92" s="175"/>
      <c r="AQ92" s="29"/>
      <c r="AS92" s="70" t="s">
        <v>89</v>
      </c>
      <c r="AT92" s="71" t="s">
        <v>90</v>
      </c>
      <c r="AU92" s="71" t="s">
        <v>36</v>
      </c>
      <c r="AV92" s="72" t="s">
        <v>59</v>
      </c>
    </row>
    <row r="93" spans="2:89" s="26" customFormat="1" ht="19.5" customHeight="1">
      <c r="B93" s="27"/>
      <c r="C93" s="28"/>
      <c r="D93" s="97" t="s">
        <v>91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173">
        <f>ROUND(AG87*AS93,2)</f>
        <v>0</v>
      </c>
      <c r="AH93" s="173"/>
      <c r="AI93" s="173"/>
      <c r="AJ93" s="173"/>
      <c r="AK93" s="173"/>
      <c r="AL93" s="173"/>
      <c r="AM93" s="173"/>
      <c r="AN93" s="174">
        <f>ROUND(AG93+AV93,2)</f>
        <v>0</v>
      </c>
      <c r="AO93" s="174"/>
      <c r="AP93" s="174"/>
      <c r="AQ93" s="29"/>
      <c r="AS93" s="98">
        <v>0</v>
      </c>
      <c r="AT93" s="99" t="s">
        <v>92</v>
      </c>
      <c r="AU93" s="99" t="s">
        <v>37</v>
      </c>
      <c r="AV93" s="100">
        <f>ROUND(IF(AU93="základná",AG93*L31,IF(AU93="znížená",AG93*L32,0)),2)</f>
        <v>0</v>
      </c>
      <c r="BV93" s="9" t="s">
        <v>93</v>
      </c>
      <c r="BY93" s="101">
        <f>IF(AU93="základná",AV93,0)</f>
        <v>0</v>
      </c>
      <c r="BZ93" s="101">
        <f>IF(AU93="znížená",AV93,0)</f>
        <v>0</v>
      </c>
      <c r="CA93" s="101">
        <v>0</v>
      </c>
      <c r="CB93" s="101">
        <v>0</v>
      </c>
      <c r="CC93" s="101">
        <v>0</v>
      </c>
      <c r="CD93" s="101">
        <f>IF(AU93="základná",AG93,0)</f>
        <v>0</v>
      </c>
      <c r="CE93" s="101">
        <f>IF(AU93="znížená",AG93,0)</f>
        <v>0</v>
      </c>
      <c r="CF93" s="101">
        <f>IF(AU93="zákl. prenesená",AG93,0)</f>
        <v>0</v>
      </c>
      <c r="CG93" s="101">
        <f>IF(AU93="zníž. prenesená",AG93,0)</f>
        <v>0</v>
      </c>
      <c r="CH93" s="101">
        <f>IF(AU93="nulová",AG93,0)</f>
        <v>0</v>
      </c>
      <c r="CI93" s="9">
        <f>IF(AU93="základná",1,IF(AU93="znížená",2,IF(AU93="zákl. prenesená",4,IF(AU93="zníž. prenesená",5,3))))</f>
        <v>1</v>
      </c>
      <c r="CJ93" s="9">
        <f>IF(AT93="stavebná časť",1,IF(8893="investičná časť",2,3))</f>
        <v>1</v>
      </c>
      <c r="CK93" s="9" t="str">
        <f>IF(D93="Vyplň vlastné","","x")</f>
        <v>x</v>
      </c>
    </row>
    <row r="94" spans="2:89" s="26" customFormat="1" ht="19.5" customHeight="1">
      <c r="B94" s="27"/>
      <c r="C94" s="28"/>
      <c r="D94" s="172" t="s">
        <v>94</v>
      </c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28"/>
      <c r="AD94" s="28"/>
      <c r="AE94" s="28"/>
      <c r="AF94" s="28"/>
      <c r="AG94" s="173">
        <f>AG87*AS94</f>
        <v>0</v>
      </c>
      <c r="AH94" s="173"/>
      <c r="AI94" s="173"/>
      <c r="AJ94" s="173"/>
      <c r="AK94" s="173"/>
      <c r="AL94" s="173"/>
      <c r="AM94" s="173"/>
      <c r="AN94" s="174">
        <f>AG94+AV94</f>
        <v>0</v>
      </c>
      <c r="AO94" s="174"/>
      <c r="AP94" s="174"/>
      <c r="AQ94" s="29"/>
      <c r="AS94" s="102">
        <v>0</v>
      </c>
      <c r="AT94" s="103" t="s">
        <v>92</v>
      </c>
      <c r="AU94" s="103" t="s">
        <v>37</v>
      </c>
      <c r="AV94" s="104">
        <f>ROUND(IF(AU94="nulová",0,IF(OR(AU94="základná",AU94="zákl. prenesená"),AG94*L31,AG94*L32)),2)</f>
        <v>0</v>
      </c>
      <c r="BV94" s="9" t="s">
        <v>95</v>
      </c>
      <c r="BY94" s="101">
        <f>IF(AU94="základná",AV94,0)</f>
        <v>0</v>
      </c>
      <c r="BZ94" s="101">
        <f>IF(AU94="znížená",AV94,0)</f>
        <v>0</v>
      </c>
      <c r="CA94" s="101">
        <f>IF(AU94="zákl. prenesená",AV94,0)</f>
        <v>0</v>
      </c>
      <c r="CB94" s="101">
        <f>IF(AU94="zníž. prenesená",AV94,0)</f>
        <v>0</v>
      </c>
      <c r="CC94" s="101">
        <f>IF(AU94="nulová",AV94,0)</f>
        <v>0</v>
      </c>
      <c r="CD94" s="101">
        <f>IF(AU94="základná",AG94,0)</f>
        <v>0</v>
      </c>
      <c r="CE94" s="101">
        <f>IF(AU94="znížená",AG94,0)</f>
        <v>0</v>
      </c>
      <c r="CF94" s="101">
        <f>IF(AU94="zákl. prenesená",AG94,0)</f>
        <v>0</v>
      </c>
      <c r="CG94" s="101">
        <f>IF(AU94="zníž. prenesená",AG94,0)</f>
        <v>0</v>
      </c>
      <c r="CH94" s="101">
        <f>IF(AU94="nulová",AG94,0)</f>
        <v>0</v>
      </c>
      <c r="CI94" s="9">
        <f>IF(AU94="základná",1,IF(AU94="znížená",2,IF(AU94="zákl. prenesená",4,IF(AU94="zníž. prenesená",5,3))))</f>
        <v>1</v>
      </c>
      <c r="CJ94" s="9">
        <f>IF(AT94="stavebná časť",1,IF(8894="investičná časť",2,3))</f>
        <v>1</v>
      </c>
      <c r="CK94" s="9">
        <f>IF(D94="Vyplň vlastné","","x")</f>
      </c>
    </row>
    <row r="95" spans="2:89" s="26" customFormat="1" ht="19.5" customHeight="1">
      <c r="B95" s="27"/>
      <c r="C95" s="28"/>
      <c r="D95" s="172" t="s">
        <v>94</v>
      </c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28"/>
      <c r="AD95" s="28"/>
      <c r="AE95" s="28"/>
      <c r="AF95" s="28"/>
      <c r="AG95" s="173">
        <f>AG87*AS95</f>
        <v>0</v>
      </c>
      <c r="AH95" s="173"/>
      <c r="AI95" s="173"/>
      <c r="AJ95" s="173"/>
      <c r="AK95" s="173"/>
      <c r="AL95" s="173"/>
      <c r="AM95" s="173"/>
      <c r="AN95" s="174">
        <f>AG95+AV95</f>
        <v>0</v>
      </c>
      <c r="AO95" s="174"/>
      <c r="AP95" s="174"/>
      <c r="AQ95" s="29"/>
      <c r="AS95" s="102">
        <v>0</v>
      </c>
      <c r="AT95" s="103" t="s">
        <v>92</v>
      </c>
      <c r="AU95" s="103" t="s">
        <v>37</v>
      </c>
      <c r="AV95" s="104">
        <f>ROUND(IF(AU95="nulová",0,IF(OR(AU95="základná",AU95="zákl. prenesená"),AG95*L31,AG95*L32)),2)</f>
        <v>0</v>
      </c>
      <c r="BV95" s="9" t="s">
        <v>95</v>
      </c>
      <c r="BY95" s="101">
        <f>IF(AU95="základná",AV95,0)</f>
        <v>0</v>
      </c>
      <c r="BZ95" s="101">
        <f>IF(AU95="znížená",AV95,0)</f>
        <v>0</v>
      </c>
      <c r="CA95" s="101">
        <f>IF(AU95="zákl. prenesená",AV95,0)</f>
        <v>0</v>
      </c>
      <c r="CB95" s="101">
        <f>IF(AU95="zníž. prenesená",AV95,0)</f>
        <v>0</v>
      </c>
      <c r="CC95" s="101">
        <f>IF(AU95="nulová",AV95,0)</f>
        <v>0</v>
      </c>
      <c r="CD95" s="101">
        <f>IF(AU95="základná",AG95,0)</f>
        <v>0</v>
      </c>
      <c r="CE95" s="101">
        <f>IF(AU95="znížená",AG95,0)</f>
        <v>0</v>
      </c>
      <c r="CF95" s="101">
        <f>IF(AU95="zákl. prenesená",AG95,0)</f>
        <v>0</v>
      </c>
      <c r="CG95" s="101">
        <f>IF(AU95="zníž. prenesená",AG95,0)</f>
        <v>0</v>
      </c>
      <c r="CH95" s="101">
        <f>IF(AU95="nulová",AG95,0)</f>
        <v>0</v>
      </c>
      <c r="CI95" s="9">
        <f>IF(AU95="základná",1,IF(AU95="znížená",2,IF(AU95="zákl. prenesená",4,IF(AU95="zníž. prenesená",5,3))))</f>
        <v>1</v>
      </c>
      <c r="CJ95" s="9">
        <f>IF(AT95="stavebná časť",1,IF(8895="investičná časť",2,3))</f>
        <v>1</v>
      </c>
      <c r="CK95" s="9">
        <f>IF(D95="Vyplň vlastné","","x")</f>
      </c>
    </row>
    <row r="96" spans="2:89" s="26" customFormat="1" ht="19.5" customHeight="1">
      <c r="B96" s="27"/>
      <c r="C96" s="28"/>
      <c r="D96" s="172" t="s">
        <v>94</v>
      </c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28"/>
      <c r="AD96" s="28"/>
      <c r="AE96" s="28"/>
      <c r="AF96" s="28"/>
      <c r="AG96" s="173">
        <f>AG87*AS96</f>
        <v>0</v>
      </c>
      <c r="AH96" s="173"/>
      <c r="AI96" s="173"/>
      <c r="AJ96" s="173"/>
      <c r="AK96" s="173"/>
      <c r="AL96" s="173"/>
      <c r="AM96" s="173"/>
      <c r="AN96" s="174">
        <f>AG96+AV96</f>
        <v>0</v>
      </c>
      <c r="AO96" s="174"/>
      <c r="AP96" s="174"/>
      <c r="AQ96" s="29"/>
      <c r="AS96" s="105">
        <v>0</v>
      </c>
      <c r="AT96" s="106" t="s">
        <v>92</v>
      </c>
      <c r="AU96" s="106" t="s">
        <v>37</v>
      </c>
      <c r="AV96" s="107">
        <f>ROUND(IF(AU96="nulová",0,IF(OR(AU96="základná",AU96="zákl. prenesená"),AG96*L31,AG96*L32)),2)</f>
        <v>0</v>
      </c>
      <c r="BV96" s="9" t="s">
        <v>95</v>
      </c>
      <c r="BY96" s="101">
        <f>IF(AU96="základná",AV96,0)</f>
        <v>0</v>
      </c>
      <c r="BZ96" s="101">
        <f>IF(AU96="znížená",AV96,0)</f>
        <v>0</v>
      </c>
      <c r="CA96" s="101">
        <f>IF(AU96="zákl. prenesená",AV96,0)</f>
        <v>0</v>
      </c>
      <c r="CB96" s="101">
        <f>IF(AU96="zníž. prenesená",AV96,0)</f>
        <v>0</v>
      </c>
      <c r="CC96" s="101">
        <f>IF(AU96="nulová",AV96,0)</f>
        <v>0</v>
      </c>
      <c r="CD96" s="101">
        <f>IF(AU96="základná",AG96,0)</f>
        <v>0</v>
      </c>
      <c r="CE96" s="101">
        <f>IF(AU96="znížená",AG96,0)</f>
        <v>0</v>
      </c>
      <c r="CF96" s="101">
        <f>IF(AU96="zákl. prenesená",AG96,0)</f>
        <v>0</v>
      </c>
      <c r="CG96" s="101">
        <f>IF(AU96="zníž. prenesená",AG96,0)</f>
        <v>0</v>
      </c>
      <c r="CH96" s="101">
        <f>IF(AU96="nulová",AG96,0)</f>
        <v>0</v>
      </c>
      <c r="CI96" s="9">
        <f>IF(AU96="základná",1,IF(AU96="znížená",2,IF(AU96="zákl. prenesená",4,IF(AU96="zníž. prenesená",5,3))))</f>
        <v>1</v>
      </c>
      <c r="CJ96" s="9">
        <f>IF(AT96="stavebná časť",1,IF(8896="investičná časť",2,3))</f>
        <v>1</v>
      </c>
      <c r="CK96" s="9">
        <f>IF(D96="Vyplň vlastné","","x")</f>
      </c>
    </row>
    <row r="97" spans="2:43" s="26" customFormat="1" ht="10.5" customHeigh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9"/>
    </row>
    <row r="98" spans="2:43" s="26" customFormat="1" ht="30" customHeight="1">
      <c r="B98" s="27"/>
      <c r="C98" s="108" t="s">
        <v>96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171">
        <f>ROUND(AG87+AG92,2)</f>
        <v>0</v>
      </c>
      <c r="AH98" s="171"/>
      <c r="AI98" s="171"/>
      <c r="AJ98" s="171"/>
      <c r="AK98" s="171"/>
      <c r="AL98" s="171"/>
      <c r="AM98" s="171"/>
      <c r="AN98" s="171">
        <f>AN87+AN92</f>
        <v>0</v>
      </c>
      <c r="AO98" s="171"/>
      <c r="AP98" s="171"/>
      <c r="AQ98" s="29"/>
    </row>
    <row r="99" spans="2:43" s="26" customFormat="1" ht="6.75" customHeight="1"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4"/>
    </row>
  </sheetData>
  <sheetProtection selectLockedCells="1" selectUnlockedCells="1"/>
  <mergeCells count="66"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G87:AM87"/>
    <mergeCell ref="AN87:AP87"/>
    <mergeCell ref="D88:H88"/>
    <mergeCell ref="J88:AF88"/>
    <mergeCell ref="AG88:AM88"/>
    <mergeCell ref="AN88:AP88"/>
    <mergeCell ref="D89:H89"/>
    <mergeCell ref="J89:AF89"/>
    <mergeCell ref="AG89:AM89"/>
    <mergeCell ref="AN89:AP89"/>
    <mergeCell ref="D90:H90"/>
    <mergeCell ref="J90:AF90"/>
    <mergeCell ref="AG90:AM90"/>
    <mergeCell ref="AN90:AP90"/>
    <mergeCell ref="AG92:AM92"/>
    <mergeCell ref="AN92:AP92"/>
    <mergeCell ref="AG93:AM93"/>
    <mergeCell ref="AN93:AP93"/>
    <mergeCell ref="D94:AB94"/>
    <mergeCell ref="AG94:AM94"/>
    <mergeCell ref="AN94:AP94"/>
    <mergeCell ref="AG98:AM98"/>
    <mergeCell ref="AN98:AP98"/>
    <mergeCell ref="D95:AB95"/>
    <mergeCell ref="AG95:AM95"/>
    <mergeCell ref="AN95:AP95"/>
    <mergeCell ref="D96:AB96"/>
    <mergeCell ref="AG96:AM96"/>
    <mergeCell ref="AN96:AP96"/>
  </mergeCells>
  <dataValidations count="2">
    <dataValidation type="list" allowBlank="1" showErrorMessage="1" error="Povolené sú hodnoty základná, znížená, nulová." sqref="AU93:AU97">
      <formula1>"základná,znížená,nulová"</formula1>
      <formula2>0</formula2>
    </dataValidation>
    <dataValidation type="list" allowBlank="1" showErrorMessage="1" error="Povolené sú hodnoty stavebná časť, technologická časť, investičná časť." sqref="AT93:AT97">
      <formula1>"stavebná časť,technologická časť,investičná časť"</formula1>
      <formula2>0</formula2>
    </dataValidation>
  </dataValidations>
  <hyperlinks>
    <hyperlink ref="K1" location="C2" display="1) Súhrnný list stavby"/>
    <hyperlink ref="W1" location="C87" display="2) Rekapitulácia objektov"/>
    <hyperlink ref="A88" location="'01 - Stavebná časť'!C2" display="/"/>
    <hyperlink ref="A89" location="'02 - Ústredné kúrenie'!C2" display="/"/>
    <hyperlink ref="A90" location="'03 - Rekuperácia'!C2" display="/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3"/>
  <sheetViews>
    <sheetView showGridLines="0" zoomScale="90" zoomScaleNormal="90" zoomScalePageLayoutView="0" workbookViewId="0" topLeftCell="A1">
      <pane ySplit="1" topLeftCell="A173" activePane="bottomLeft" state="frozen"/>
      <selection pane="topLeft" activeCell="A1" sqref="A1"/>
      <selection pane="bottomLeft" activeCell="AC252" sqref="AC252"/>
    </sheetView>
  </sheetViews>
  <sheetFormatPr defaultColWidth="9.33203125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16015625" style="0" customWidth="1"/>
    <col min="44" max="64" width="9.33203125" style="1" hidden="1" customWidth="1"/>
  </cols>
  <sheetData>
    <row r="1" spans="1:66" ht="21.75" customHeight="1">
      <c r="A1" s="109"/>
      <c r="B1" s="3"/>
      <c r="C1" s="3"/>
      <c r="D1" s="4" t="s">
        <v>1</v>
      </c>
      <c r="E1" s="3"/>
      <c r="F1" s="5" t="s">
        <v>97</v>
      </c>
      <c r="G1" s="5"/>
      <c r="H1" s="223" t="s">
        <v>98</v>
      </c>
      <c r="I1" s="223"/>
      <c r="J1" s="223"/>
      <c r="K1" s="223"/>
      <c r="L1" s="5" t="s">
        <v>99</v>
      </c>
      <c r="M1" s="3"/>
      <c r="N1" s="3"/>
      <c r="O1" s="4" t="s">
        <v>100</v>
      </c>
      <c r="P1" s="3"/>
      <c r="Q1" s="3"/>
      <c r="R1" s="3"/>
      <c r="S1" s="5"/>
      <c r="T1" s="5"/>
      <c r="U1" s="109"/>
      <c r="V1" s="10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91" t="s">
        <v>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9" t="s">
        <v>81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72</v>
      </c>
    </row>
    <row r="4" spans="2:46" ht="36.75" customHeight="1">
      <c r="B4" s="13"/>
      <c r="C4" s="189" t="s">
        <v>101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4"/>
      <c r="T4" s="15"/>
      <c r="AT4" s="9" t="s">
        <v>5</v>
      </c>
    </row>
    <row r="5" spans="2:18" ht="6.75" customHeight="1">
      <c r="B5" s="1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4"/>
    </row>
    <row r="6" spans="2:18" ht="24.75" customHeight="1">
      <c r="B6" s="13"/>
      <c r="C6" s="17"/>
      <c r="D6" s="21" t="s">
        <v>17</v>
      </c>
      <c r="E6" s="17"/>
      <c r="F6" s="216" t="str">
        <f>'Rekapitulácia stavby'!K6</f>
        <v>Zníženie energetickej náročnosti budovy OÚ a MŠ v obci Vyšná Slaná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17"/>
      <c r="R6" s="14"/>
    </row>
    <row r="7" spans="2:18" s="26" customFormat="1" ht="32.25" customHeight="1">
      <c r="B7" s="27"/>
      <c r="C7" s="28"/>
      <c r="D7" s="20" t="s">
        <v>102</v>
      </c>
      <c r="E7" s="28"/>
      <c r="F7" s="195" t="s">
        <v>103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8"/>
      <c r="R7" s="29"/>
    </row>
    <row r="8" spans="2:18" s="26" customFormat="1" ht="14.25" customHeight="1">
      <c r="B8" s="27"/>
      <c r="C8" s="28"/>
      <c r="D8" s="21" t="s">
        <v>19</v>
      </c>
      <c r="E8" s="28"/>
      <c r="F8" s="19"/>
      <c r="G8" s="28"/>
      <c r="H8" s="28"/>
      <c r="I8" s="28"/>
      <c r="J8" s="28"/>
      <c r="K8" s="28"/>
      <c r="L8" s="28"/>
      <c r="M8" s="21" t="s">
        <v>20</v>
      </c>
      <c r="N8" s="28"/>
      <c r="O8" s="19"/>
      <c r="P8" s="28"/>
      <c r="Q8" s="28"/>
      <c r="R8" s="29"/>
    </row>
    <row r="9" spans="2:18" s="26" customFormat="1" ht="14.25" customHeight="1">
      <c r="B9" s="27"/>
      <c r="C9" s="28"/>
      <c r="D9" s="21" t="s">
        <v>21</v>
      </c>
      <c r="E9" s="28"/>
      <c r="F9" s="19" t="s">
        <v>22</v>
      </c>
      <c r="G9" s="28"/>
      <c r="H9" s="28"/>
      <c r="I9" s="28"/>
      <c r="J9" s="28"/>
      <c r="K9" s="28"/>
      <c r="L9" s="28"/>
      <c r="M9" s="21" t="s">
        <v>23</v>
      </c>
      <c r="N9" s="28"/>
      <c r="O9" s="221"/>
      <c r="P9" s="221"/>
      <c r="Q9" s="28"/>
      <c r="R9" s="29"/>
    </row>
    <row r="10" spans="2:18" s="26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26" customFormat="1" ht="14.25" customHeight="1">
      <c r="B11" s="27"/>
      <c r="C11" s="28"/>
      <c r="D11" s="21" t="s">
        <v>24</v>
      </c>
      <c r="E11" s="28"/>
      <c r="F11" s="28"/>
      <c r="G11" s="28"/>
      <c r="H11" s="28"/>
      <c r="I11" s="28"/>
      <c r="J11" s="28"/>
      <c r="K11" s="28"/>
      <c r="L11" s="28"/>
      <c r="M11" s="21" t="s">
        <v>25</v>
      </c>
      <c r="N11" s="28"/>
      <c r="O11" s="193">
        <f>IF('Rekapitulácia stavby'!AN10="","",'Rekapitulácia stavby'!AN10)</f>
      </c>
      <c r="P11" s="193"/>
      <c r="Q11" s="28"/>
      <c r="R11" s="29"/>
    </row>
    <row r="12" spans="2:18" s="26" customFormat="1" ht="18" customHeight="1">
      <c r="B12" s="27"/>
      <c r="C12" s="28"/>
      <c r="D12" s="28"/>
      <c r="E12" s="19" t="str">
        <f>IF('Rekapitulácia stavby'!E11="","",'Rekapitulácia stavby'!E11)</f>
        <v> </v>
      </c>
      <c r="F12" s="28"/>
      <c r="G12" s="28"/>
      <c r="H12" s="28"/>
      <c r="I12" s="28"/>
      <c r="J12" s="28"/>
      <c r="K12" s="28"/>
      <c r="L12" s="28"/>
      <c r="M12" s="21" t="s">
        <v>26</v>
      </c>
      <c r="N12" s="28"/>
      <c r="O12" s="193">
        <f>IF('Rekapitulácia stavby'!AN11="","",'Rekapitulácia stavby'!AN11)</f>
      </c>
      <c r="P12" s="193"/>
      <c r="Q12" s="28"/>
      <c r="R12" s="29"/>
    </row>
    <row r="13" spans="2:18" s="26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26" customFormat="1" ht="14.25" customHeight="1">
      <c r="B14" s="27"/>
      <c r="C14" s="28"/>
      <c r="D14" s="21" t="s">
        <v>27</v>
      </c>
      <c r="E14" s="28"/>
      <c r="F14" s="28"/>
      <c r="G14" s="28"/>
      <c r="H14" s="28"/>
      <c r="I14" s="28"/>
      <c r="J14" s="28"/>
      <c r="K14" s="28"/>
      <c r="L14" s="28"/>
      <c r="M14" s="21" t="s">
        <v>25</v>
      </c>
      <c r="N14" s="28"/>
      <c r="O14" s="222" t="str">
        <f>IF('Rekapitulácia stavby'!AN13="","",'Rekapitulácia stavby'!AN13)</f>
        <v>Vyplň údaj</v>
      </c>
      <c r="P14" s="222"/>
      <c r="Q14" s="28"/>
      <c r="R14" s="29"/>
    </row>
    <row r="15" spans="2:18" s="26" customFormat="1" ht="18" customHeight="1">
      <c r="B15" s="27"/>
      <c r="C15" s="28"/>
      <c r="D15" s="28"/>
      <c r="E15" s="222" t="str">
        <f>IF('Rekapitulácia stavby'!E14="","",'Rekapitulácia stavby'!E14)</f>
        <v>Vyplň údaj</v>
      </c>
      <c r="F15" s="222"/>
      <c r="G15" s="222"/>
      <c r="H15" s="222"/>
      <c r="I15" s="222"/>
      <c r="J15" s="222"/>
      <c r="K15" s="222"/>
      <c r="L15" s="222"/>
      <c r="M15" s="21" t="s">
        <v>26</v>
      </c>
      <c r="N15" s="28"/>
      <c r="O15" s="222" t="str">
        <f>IF('Rekapitulácia stavby'!AN14="","",'Rekapitulácia stavby'!AN14)</f>
        <v>Vyplň údaj</v>
      </c>
      <c r="P15" s="222"/>
      <c r="Q15" s="28"/>
      <c r="R15" s="29"/>
    </row>
    <row r="16" spans="2:18" s="26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26" customFormat="1" ht="14.25" customHeight="1">
      <c r="B17" s="27"/>
      <c r="C17" s="28"/>
      <c r="D17" s="21" t="s">
        <v>29</v>
      </c>
      <c r="E17" s="28"/>
      <c r="F17" s="28"/>
      <c r="G17" s="28"/>
      <c r="H17" s="28"/>
      <c r="I17" s="28"/>
      <c r="J17" s="28"/>
      <c r="K17" s="28"/>
      <c r="L17" s="28"/>
      <c r="M17" s="21" t="s">
        <v>25</v>
      </c>
      <c r="N17" s="28"/>
      <c r="O17" s="193">
        <f>IF('Rekapitulácia stavby'!AN16="","",'Rekapitulácia stavby'!AN16)</f>
      </c>
      <c r="P17" s="193"/>
      <c r="Q17" s="28"/>
      <c r="R17" s="29"/>
    </row>
    <row r="18" spans="2:18" s="26" customFormat="1" ht="18" customHeight="1">
      <c r="B18" s="27"/>
      <c r="C18" s="28"/>
      <c r="D18" s="28"/>
      <c r="E18" s="19" t="str">
        <f>IF('Rekapitulácia stavby'!E17="","",'Rekapitulácia stavby'!E17)</f>
        <v> </v>
      </c>
      <c r="F18" s="28"/>
      <c r="G18" s="28"/>
      <c r="H18" s="28"/>
      <c r="I18" s="28"/>
      <c r="J18" s="28"/>
      <c r="K18" s="28"/>
      <c r="L18" s="28"/>
      <c r="M18" s="21" t="s">
        <v>26</v>
      </c>
      <c r="N18" s="28"/>
      <c r="O18" s="193">
        <f>IF('Rekapitulácia stavby'!AN17="","",'Rekapitulácia stavby'!AN17)</f>
      </c>
      <c r="P18" s="193"/>
      <c r="Q18" s="28"/>
      <c r="R18" s="29"/>
    </row>
    <row r="19" spans="2:18" s="26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26" customFormat="1" ht="14.25" customHeight="1">
      <c r="B20" s="27"/>
      <c r="C20" s="28"/>
      <c r="D20" s="21" t="s">
        <v>31</v>
      </c>
      <c r="E20" s="28"/>
      <c r="F20" s="28"/>
      <c r="G20" s="28"/>
      <c r="H20" s="28"/>
      <c r="I20" s="28"/>
      <c r="J20" s="28"/>
      <c r="K20" s="28"/>
      <c r="L20" s="28"/>
      <c r="M20" s="21" t="s">
        <v>25</v>
      </c>
      <c r="N20" s="28"/>
      <c r="O20" s="193">
        <f>IF('Rekapitulácia stavby'!AN19="","",'Rekapitulácia stavby'!AN19)</f>
      </c>
      <c r="P20" s="193"/>
      <c r="Q20" s="28"/>
      <c r="R20" s="29"/>
    </row>
    <row r="21" spans="2:18" s="26" customFormat="1" ht="18" customHeight="1">
      <c r="B21" s="27"/>
      <c r="C21" s="28"/>
      <c r="D21" s="28"/>
      <c r="E21" s="19" t="str">
        <f>IF('Rekapitulácia stavby'!E20="","",'Rekapitulácia stavby'!E20)</f>
        <v> </v>
      </c>
      <c r="F21" s="28"/>
      <c r="G21" s="28"/>
      <c r="H21" s="28"/>
      <c r="I21" s="28"/>
      <c r="J21" s="28"/>
      <c r="K21" s="28"/>
      <c r="L21" s="28"/>
      <c r="M21" s="21" t="s">
        <v>26</v>
      </c>
      <c r="N21" s="28"/>
      <c r="O21" s="193">
        <f>IF('Rekapitulácia stavby'!AN20="","",'Rekapitulácia stavby'!AN20)</f>
      </c>
      <c r="P21" s="193"/>
      <c r="Q21" s="28"/>
      <c r="R21" s="29"/>
    </row>
    <row r="22" spans="2:18" s="26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26" customFormat="1" ht="14.25" customHeight="1">
      <c r="B23" s="27"/>
      <c r="C23" s="28"/>
      <c r="D23" s="21" t="s">
        <v>32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26" customFormat="1" ht="22.5" customHeight="1">
      <c r="B24" s="27"/>
      <c r="C24" s="28"/>
      <c r="D24" s="28"/>
      <c r="E24" s="197"/>
      <c r="F24" s="197"/>
      <c r="G24" s="197"/>
      <c r="H24" s="197"/>
      <c r="I24" s="197"/>
      <c r="J24" s="197"/>
      <c r="K24" s="197"/>
      <c r="L24" s="197"/>
      <c r="M24" s="28"/>
      <c r="N24" s="28"/>
      <c r="O24" s="28"/>
      <c r="P24" s="28"/>
      <c r="Q24" s="28"/>
      <c r="R24" s="29"/>
    </row>
    <row r="25" spans="2:18" s="26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26" customFormat="1" ht="6.75" customHeight="1">
      <c r="B26" s="27"/>
      <c r="C26" s="28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8"/>
      <c r="R26" s="29"/>
    </row>
    <row r="27" spans="2:18" s="26" customFormat="1" ht="14.25" customHeight="1">
      <c r="B27" s="27"/>
      <c r="C27" s="28"/>
      <c r="D27" s="110" t="s">
        <v>104</v>
      </c>
      <c r="E27" s="28"/>
      <c r="F27" s="28"/>
      <c r="G27" s="28"/>
      <c r="H27" s="28"/>
      <c r="I27" s="28"/>
      <c r="J27" s="28"/>
      <c r="K27" s="28"/>
      <c r="L27" s="28"/>
      <c r="M27" s="198">
        <f>N88</f>
        <v>0</v>
      </c>
      <c r="N27" s="198"/>
      <c r="O27" s="198"/>
      <c r="P27" s="198"/>
      <c r="Q27" s="28"/>
      <c r="R27" s="29"/>
    </row>
    <row r="28" spans="2:18" s="26" customFormat="1" ht="14.25" customHeight="1">
      <c r="B28" s="27"/>
      <c r="C28" s="28"/>
      <c r="D28" s="25" t="s">
        <v>91</v>
      </c>
      <c r="E28" s="28"/>
      <c r="F28" s="28"/>
      <c r="G28" s="28"/>
      <c r="H28" s="28"/>
      <c r="I28" s="28"/>
      <c r="J28" s="28"/>
      <c r="K28" s="28"/>
      <c r="L28" s="28"/>
      <c r="M28" s="198">
        <f>N108</f>
        <v>0</v>
      </c>
      <c r="N28" s="198"/>
      <c r="O28" s="198"/>
      <c r="P28" s="198"/>
      <c r="Q28" s="28"/>
      <c r="R28" s="29"/>
    </row>
    <row r="29" spans="2:18" s="26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26" customFormat="1" ht="24.75" customHeight="1">
      <c r="B30" s="27"/>
      <c r="C30" s="28"/>
      <c r="D30" s="111" t="s">
        <v>35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220"/>
      <c r="O30" s="220"/>
      <c r="P30" s="220"/>
      <c r="Q30" s="28"/>
      <c r="R30" s="29"/>
    </row>
    <row r="31" spans="2:18" s="26" customFormat="1" ht="6.75" customHeight="1">
      <c r="B31" s="27"/>
      <c r="C31" s="2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8"/>
      <c r="R31" s="29"/>
    </row>
    <row r="32" spans="2:18" s="26" customFormat="1" ht="14.25" customHeight="1">
      <c r="B32" s="27"/>
      <c r="C32" s="28"/>
      <c r="D32" s="35" t="s">
        <v>36</v>
      </c>
      <c r="E32" s="35" t="s">
        <v>37</v>
      </c>
      <c r="F32" s="36">
        <v>0.2</v>
      </c>
      <c r="G32" s="112" t="s">
        <v>38</v>
      </c>
      <c r="H32" s="219">
        <f>M30</f>
        <v>0</v>
      </c>
      <c r="I32" s="219"/>
      <c r="J32" s="219"/>
      <c r="K32" s="28"/>
      <c r="L32" s="28"/>
      <c r="M32" s="219">
        <f>H32*0.2</f>
        <v>0</v>
      </c>
      <c r="N32" s="219"/>
      <c r="O32" s="219"/>
      <c r="P32" s="219"/>
      <c r="Q32" s="28"/>
      <c r="R32" s="29"/>
    </row>
    <row r="33" spans="2:18" s="26" customFormat="1" ht="14.25" customHeight="1">
      <c r="B33" s="27"/>
      <c r="C33" s="28"/>
      <c r="D33" s="28"/>
      <c r="E33" s="35" t="s">
        <v>39</v>
      </c>
      <c r="F33" s="36">
        <v>0.2</v>
      </c>
      <c r="G33" s="112" t="s">
        <v>38</v>
      </c>
      <c r="H33" s="219">
        <f>(SUM(BF108:BF115)+SUM(BF133:BF251))</f>
        <v>0</v>
      </c>
      <c r="I33" s="219"/>
      <c r="J33" s="219"/>
      <c r="K33" s="28"/>
      <c r="L33" s="28"/>
      <c r="M33" s="219">
        <f>ROUND((SUM(BF108:BF115)+SUM(BF133:BF251)),2)*F33</f>
        <v>0</v>
      </c>
      <c r="N33" s="219"/>
      <c r="O33" s="219"/>
      <c r="P33" s="219"/>
      <c r="Q33" s="28"/>
      <c r="R33" s="29"/>
    </row>
    <row r="34" spans="2:18" s="26" customFormat="1" ht="14.25" customHeight="1" hidden="1">
      <c r="B34" s="27"/>
      <c r="C34" s="28"/>
      <c r="D34" s="28"/>
      <c r="E34" s="35" t="s">
        <v>40</v>
      </c>
      <c r="F34" s="36">
        <v>0.2</v>
      </c>
      <c r="G34" s="112" t="s">
        <v>38</v>
      </c>
      <c r="H34" s="219">
        <f>(SUM(BG108:BG115)+SUM(BG133:BG251))</f>
        <v>0</v>
      </c>
      <c r="I34" s="219"/>
      <c r="J34" s="219"/>
      <c r="K34" s="28"/>
      <c r="L34" s="28"/>
      <c r="M34" s="219">
        <v>0</v>
      </c>
      <c r="N34" s="219"/>
      <c r="O34" s="219"/>
      <c r="P34" s="219"/>
      <c r="Q34" s="28"/>
      <c r="R34" s="29"/>
    </row>
    <row r="35" spans="2:18" s="26" customFormat="1" ht="14.25" customHeight="1" hidden="1">
      <c r="B35" s="27"/>
      <c r="C35" s="28"/>
      <c r="D35" s="28"/>
      <c r="E35" s="35" t="s">
        <v>41</v>
      </c>
      <c r="F35" s="36">
        <v>0.2</v>
      </c>
      <c r="G35" s="112" t="s">
        <v>38</v>
      </c>
      <c r="H35" s="219">
        <f>(SUM(BH108:BH115)+SUM(BH133:BH251))</f>
        <v>0</v>
      </c>
      <c r="I35" s="219"/>
      <c r="J35" s="219"/>
      <c r="K35" s="28"/>
      <c r="L35" s="28"/>
      <c r="M35" s="219">
        <v>0</v>
      </c>
      <c r="N35" s="219"/>
      <c r="O35" s="219"/>
      <c r="P35" s="219"/>
      <c r="Q35" s="28"/>
      <c r="R35" s="29"/>
    </row>
    <row r="36" spans="2:18" s="26" customFormat="1" ht="14.25" customHeight="1" hidden="1">
      <c r="B36" s="27"/>
      <c r="C36" s="28"/>
      <c r="D36" s="28"/>
      <c r="E36" s="35" t="s">
        <v>42</v>
      </c>
      <c r="F36" s="36">
        <v>0</v>
      </c>
      <c r="G36" s="112" t="s">
        <v>38</v>
      </c>
      <c r="H36" s="219">
        <f>(SUM(BI108:BI115)+SUM(BI133:BI251))</f>
        <v>0</v>
      </c>
      <c r="I36" s="219"/>
      <c r="J36" s="219"/>
      <c r="K36" s="28"/>
      <c r="L36" s="28"/>
      <c r="M36" s="219">
        <v>0</v>
      </c>
      <c r="N36" s="219"/>
      <c r="O36" s="219"/>
      <c r="P36" s="219"/>
      <c r="Q36" s="28"/>
      <c r="R36" s="29"/>
    </row>
    <row r="37" spans="2:18" s="26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26" customFormat="1" ht="24.75" customHeight="1">
      <c r="B38" s="27"/>
      <c r="C38" s="39"/>
      <c r="D38" s="40" t="s">
        <v>43</v>
      </c>
      <c r="E38" s="41"/>
      <c r="F38" s="41"/>
      <c r="G38" s="113" t="s">
        <v>44</v>
      </c>
      <c r="H38" s="42" t="s">
        <v>45</v>
      </c>
      <c r="I38" s="41"/>
      <c r="J38" s="41"/>
      <c r="K38" s="41"/>
      <c r="L38" s="188">
        <f>SUM(M30:M36)</f>
        <v>0</v>
      </c>
      <c r="M38" s="188"/>
      <c r="N38" s="188"/>
      <c r="O38" s="188"/>
      <c r="P38" s="188"/>
      <c r="Q38" s="39"/>
      <c r="R38" s="29"/>
    </row>
    <row r="39" spans="2:18" s="26" customFormat="1" ht="14.25" customHeight="1" hidden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26" customFormat="1" ht="14.25" customHeight="1" hidden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2" hidden="1"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/>
    </row>
    <row r="42" spans="2:18" ht="12" hidden="1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/>
    </row>
    <row r="43" spans="2:18" ht="12" hidden="1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/>
    </row>
    <row r="44" spans="2:18" ht="12" hidden="1">
      <c r="B44" s="1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/>
    </row>
    <row r="45" spans="2:18" ht="12" hidden="1"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/>
    </row>
    <row r="46" spans="2:18" ht="12" hidden="1"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/>
    </row>
    <row r="47" spans="2:18" ht="12"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4"/>
    </row>
    <row r="48" spans="2:18" ht="12"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/>
    </row>
    <row r="49" spans="2:18" ht="12"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2:18" s="26" customFormat="1" ht="14.25">
      <c r="B50" s="27"/>
      <c r="C50" s="28"/>
      <c r="D50" s="43" t="s">
        <v>46</v>
      </c>
      <c r="E50" s="44"/>
      <c r="F50" s="44"/>
      <c r="G50" s="44"/>
      <c r="H50" s="45"/>
      <c r="I50" s="28"/>
      <c r="J50" s="43" t="s">
        <v>47</v>
      </c>
      <c r="K50" s="44"/>
      <c r="L50" s="44"/>
      <c r="M50" s="44"/>
      <c r="N50" s="44"/>
      <c r="O50" s="44"/>
      <c r="P50" s="45"/>
      <c r="Q50" s="28"/>
      <c r="R50" s="29"/>
    </row>
    <row r="51" spans="2:18" ht="12">
      <c r="B51" s="13"/>
      <c r="C51" s="17"/>
      <c r="D51" s="46"/>
      <c r="E51" s="17"/>
      <c r="F51" s="17"/>
      <c r="G51" s="17"/>
      <c r="H51" s="47"/>
      <c r="I51" s="17"/>
      <c r="J51" s="46"/>
      <c r="K51" s="17"/>
      <c r="L51" s="17"/>
      <c r="M51" s="17"/>
      <c r="N51" s="17"/>
      <c r="O51" s="17"/>
      <c r="P51" s="47"/>
      <c r="Q51" s="17"/>
      <c r="R51" s="14"/>
    </row>
    <row r="52" spans="2:18" ht="12">
      <c r="B52" s="13"/>
      <c r="C52" s="17"/>
      <c r="D52" s="46"/>
      <c r="E52" s="17"/>
      <c r="F52" s="17"/>
      <c r="G52" s="17"/>
      <c r="H52" s="47"/>
      <c r="I52" s="17"/>
      <c r="J52" s="46"/>
      <c r="K52" s="17"/>
      <c r="L52" s="17"/>
      <c r="M52" s="17"/>
      <c r="N52" s="17"/>
      <c r="O52" s="17"/>
      <c r="P52" s="47"/>
      <c r="Q52" s="17"/>
      <c r="R52" s="14"/>
    </row>
    <row r="53" spans="2:18" ht="12">
      <c r="B53" s="13"/>
      <c r="C53" s="17"/>
      <c r="D53" s="46"/>
      <c r="E53" s="17"/>
      <c r="F53" s="17"/>
      <c r="G53" s="17"/>
      <c r="H53" s="47"/>
      <c r="I53" s="17"/>
      <c r="J53" s="46"/>
      <c r="K53" s="17"/>
      <c r="L53" s="17"/>
      <c r="M53" s="17"/>
      <c r="N53" s="17"/>
      <c r="O53" s="17"/>
      <c r="P53" s="47"/>
      <c r="Q53" s="17"/>
      <c r="R53" s="14"/>
    </row>
    <row r="54" spans="2:18" ht="12">
      <c r="B54" s="13"/>
      <c r="C54" s="17"/>
      <c r="D54" s="46"/>
      <c r="E54" s="17"/>
      <c r="F54" s="17"/>
      <c r="G54" s="17"/>
      <c r="H54" s="47"/>
      <c r="I54" s="17"/>
      <c r="J54" s="46"/>
      <c r="K54" s="17"/>
      <c r="L54" s="17"/>
      <c r="M54" s="17"/>
      <c r="N54" s="17"/>
      <c r="O54" s="17"/>
      <c r="P54" s="47"/>
      <c r="Q54" s="17"/>
      <c r="R54" s="14"/>
    </row>
    <row r="55" spans="2:18" ht="12">
      <c r="B55" s="13"/>
      <c r="C55" s="17"/>
      <c r="D55" s="46"/>
      <c r="E55" s="17"/>
      <c r="F55" s="17"/>
      <c r="G55" s="17"/>
      <c r="H55" s="47"/>
      <c r="I55" s="17"/>
      <c r="J55" s="46"/>
      <c r="K55" s="17"/>
      <c r="L55" s="17"/>
      <c r="M55" s="17"/>
      <c r="N55" s="17"/>
      <c r="O55" s="17"/>
      <c r="P55" s="47"/>
      <c r="Q55" s="17"/>
      <c r="R55" s="14"/>
    </row>
    <row r="56" spans="2:18" ht="12">
      <c r="B56" s="13"/>
      <c r="C56" s="17"/>
      <c r="D56" s="46"/>
      <c r="E56" s="17"/>
      <c r="F56" s="17"/>
      <c r="G56" s="17"/>
      <c r="H56" s="47"/>
      <c r="I56" s="17"/>
      <c r="J56" s="46"/>
      <c r="K56" s="17"/>
      <c r="L56" s="17"/>
      <c r="M56" s="17"/>
      <c r="N56" s="17"/>
      <c r="O56" s="17"/>
      <c r="P56" s="47"/>
      <c r="Q56" s="17"/>
      <c r="R56" s="14"/>
    </row>
    <row r="57" spans="2:18" ht="12">
      <c r="B57" s="13"/>
      <c r="C57" s="17"/>
      <c r="D57" s="46"/>
      <c r="E57" s="17"/>
      <c r="F57" s="17"/>
      <c r="G57" s="17"/>
      <c r="H57" s="47"/>
      <c r="I57" s="17"/>
      <c r="J57" s="46"/>
      <c r="K57" s="17"/>
      <c r="L57" s="17"/>
      <c r="M57" s="17"/>
      <c r="N57" s="17"/>
      <c r="O57" s="17"/>
      <c r="P57" s="47"/>
      <c r="Q57" s="17"/>
      <c r="R57" s="14"/>
    </row>
    <row r="58" spans="2:18" ht="12">
      <c r="B58" s="13"/>
      <c r="C58" s="17"/>
      <c r="D58" s="46"/>
      <c r="E58" s="17"/>
      <c r="F58" s="17"/>
      <c r="G58" s="17"/>
      <c r="H58" s="47"/>
      <c r="I58" s="17"/>
      <c r="J58" s="46"/>
      <c r="K58" s="17"/>
      <c r="L58" s="17"/>
      <c r="M58" s="17"/>
      <c r="N58" s="17"/>
      <c r="O58" s="17"/>
      <c r="P58" s="47"/>
      <c r="Q58" s="17"/>
      <c r="R58" s="14"/>
    </row>
    <row r="59" spans="2:18" s="26" customFormat="1" ht="14.25">
      <c r="B59" s="27"/>
      <c r="C59" s="28"/>
      <c r="D59" s="48" t="s">
        <v>48</v>
      </c>
      <c r="E59" s="49"/>
      <c r="F59" s="49"/>
      <c r="G59" s="50" t="s">
        <v>49</v>
      </c>
      <c r="H59" s="51"/>
      <c r="I59" s="28"/>
      <c r="J59" s="48" t="s">
        <v>48</v>
      </c>
      <c r="K59" s="49"/>
      <c r="L59" s="49"/>
      <c r="M59" s="49"/>
      <c r="N59" s="50" t="s">
        <v>49</v>
      </c>
      <c r="O59" s="49"/>
      <c r="P59" s="51"/>
      <c r="Q59" s="28"/>
      <c r="R59" s="29"/>
    </row>
    <row r="60" spans="2:18" ht="12"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/>
    </row>
    <row r="61" spans="2:18" s="26" customFormat="1" ht="14.25">
      <c r="B61" s="27"/>
      <c r="C61" s="28"/>
      <c r="D61" s="43" t="s">
        <v>50</v>
      </c>
      <c r="E61" s="44"/>
      <c r="F61" s="44"/>
      <c r="G61" s="44"/>
      <c r="H61" s="45"/>
      <c r="I61" s="28"/>
      <c r="J61" s="43" t="s">
        <v>51</v>
      </c>
      <c r="K61" s="44"/>
      <c r="L61" s="44"/>
      <c r="M61" s="44"/>
      <c r="N61" s="44"/>
      <c r="O61" s="44"/>
      <c r="P61" s="45"/>
      <c r="Q61" s="28"/>
      <c r="R61" s="29"/>
    </row>
    <row r="62" spans="2:18" ht="12">
      <c r="B62" s="13"/>
      <c r="C62" s="17"/>
      <c r="D62" s="46"/>
      <c r="E62" s="17"/>
      <c r="F62" s="17"/>
      <c r="G62" s="17"/>
      <c r="H62" s="47"/>
      <c r="I62" s="17"/>
      <c r="J62" s="46"/>
      <c r="K62" s="17"/>
      <c r="L62" s="17"/>
      <c r="M62" s="17"/>
      <c r="N62" s="17"/>
      <c r="O62" s="17"/>
      <c r="P62" s="47"/>
      <c r="Q62" s="17"/>
      <c r="R62" s="14"/>
    </row>
    <row r="63" spans="2:18" ht="12">
      <c r="B63" s="13"/>
      <c r="C63" s="17"/>
      <c r="D63" s="46"/>
      <c r="E63" s="17"/>
      <c r="F63" s="17"/>
      <c r="G63" s="17"/>
      <c r="H63" s="47"/>
      <c r="I63" s="17"/>
      <c r="J63" s="46"/>
      <c r="K63" s="17"/>
      <c r="L63" s="17"/>
      <c r="M63" s="17"/>
      <c r="N63" s="17"/>
      <c r="O63" s="17"/>
      <c r="P63" s="47"/>
      <c r="Q63" s="17"/>
      <c r="R63" s="14"/>
    </row>
    <row r="64" spans="2:18" ht="12">
      <c r="B64" s="13"/>
      <c r="C64" s="17"/>
      <c r="D64" s="46"/>
      <c r="E64" s="17"/>
      <c r="F64" s="17"/>
      <c r="G64" s="17"/>
      <c r="H64" s="47"/>
      <c r="I64" s="17"/>
      <c r="J64" s="46"/>
      <c r="K64" s="17"/>
      <c r="L64" s="17"/>
      <c r="M64" s="17"/>
      <c r="N64" s="17"/>
      <c r="O64" s="17"/>
      <c r="P64" s="47"/>
      <c r="Q64" s="17"/>
      <c r="R64" s="14"/>
    </row>
    <row r="65" spans="2:18" ht="12">
      <c r="B65" s="13"/>
      <c r="C65" s="17"/>
      <c r="D65" s="46"/>
      <c r="E65" s="17"/>
      <c r="F65" s="17"/>
      <c r="G65" s="17"/>
      <c r="H65" s="47"/>
      <c r="I65" s="17"/>
      <c r="J65" s="46"/>
      <c r="K65" s="17"/>
      <c r="L65" s="17"/>
      <c r="M65" s="17"/>
      <c r="N65" s="17"/>
      <c r="O65" s="17"/>
      <c r="P65" s="47"/>
      <c r="Q65" s="17"/>
      <c r="R65" s="14"/>
    </row>
    <row r="66" spans="2:18" ht="12">
      <c r="B66" s="13"/>
      <c r="C66" s="17"/>
      <c r="D66" s="46"/>
      <c r="E66" s="17"/>
      <c r="F66" s="17"/>
      <c r="G66" s="17"/>
      <c r="H66" s="47"/>
      <c r="I66" s="17"/>
      <c r="J66" s="46"/>
      <c r="K66" s="17"/>
      <c r="L66" s="17"/>
      <c r="M66" s="17"/>
      <c r="N66" s="17"/>
      <c r="O66" s="17"/>
      <c r="P66" s="47"/>
      <c r="Q66" s="17"/>
      <c r="R66" s="14"/>
    </row>
    <row r="67" spans="2:18" ht="12">
      <c r="B67" s="13"/>
      <c r="C67" s="17"/>
      <c r="D67" s="46"/>
      <c r="E67" s="17"/>
      <c r="F67" s="17"/>
      <c r="G67" s="17"/>
      <c r="H67" s="47"/>
      <c r="I67" s="17"/>
      <c r="J67" s="46"/>
      <c r="K67" s="17"/>
      <c r="L67" s="17"/>
      <c r="M67" s="17"/>
      <c r="N67" s="17"/>
      <c r="O67" s="17"/>
      <c r="P67" s="47"/>
      <c r="Q67" s="17"/>
      <c r="R67" s="14"/>
    </row>
    <row r="68" spans="2:18" ht="12">
      <c r="B68" s="13"/>
      <c r="C68" s="17"/>
      <c r="D68" s="46"/>
      <c r="E68" s="17"/>
      <c r="F68" s="17"/>
      <c r="G68" s="17"/>
      <c r="H68" s="47"/>
      <c r="I68" s="17"/>
      <c r="J68" s="46"/>
      <c r="K68" s="17"/>
      <c r="L68" s="17"/>
      <c r="M68" s="17"/>
      <c r="N68" s="17"/>
      <c r="O68" s="17"/>
      <c r="P68" s="47"/>
      <c r="Q68" s="17"/>
      <c r="R68" s="14"/>
    </row>
    <row r="69" spans="2:18" ht="12">
      <c r="B69" s="13"/>
      <c r="C69" s="17"/>
      <c r="D69" s="46"/>
      <c r="E69" s="17"/>
      <c r="F69" s="17"/>
      <c r="G69" s="17"/>
      <c r="H69" s="47"/>
      <c r="I69" s="17"/>
      <c r="J69" s="46"/>
      <c r="K69" s="17"/>
      <c r="L69" s="17"/>
      <c r="M69" s="17"/>
      <c r="N69" s="17"/>
      <c r="O69" s="17"/>
      <c r="P69" s="47"/>
      <c r="Q69" s="17"/>
      <c r="R69" s="14"/>
    </row>
    <row r="70" spans="2:18" s="26" customFormat="1" ht="14.25">
      <c r="B70" s="27"/>
      <c r="C70" s="28"/>
      <c r="D70" s="48" t="s">
        <v>48</v>
      </c>
      <c r="E70" s="49"/>
      <c r="F70" s="49"/>
      <c r="G70" s="50" t="s">
        <v>49</v>
      </c>
      <c r="H70" s="51"/>
      <c r="I70" s="28"/>
      <c r="J70" s="48" t="s">
        <v>48</v>
      </c>
      <c r="K70" s="49"/>
      <c r="L70" s="49"/>
      <c r="M70" s="49"/>
      <c r="N70" s="50" t="s">
        <v>49</v>
      </c>
      <c r="O70" s="49"/>
      <c r="P70" s="51"/>
      <c r="Q70" s="28"/>
      <c r="R70" s="29"/>
    </row>
    <row r="71" spans="2:18" s="26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26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26" customFormat="1" ht="36.75" customHeight="1">
      <c r="B76" s="27"/>
      <c r="C76" s="189" t="s">
        <v>105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29"/>
    </row>
    <row r="77" spans="2:18" s="26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26" customFormat="1" ht="30" customHeight="1">
      <c r="B78" s="27"/>
      <c r="C78" s="21" t="s">
        <v>17</v>
      </c>
      <c r="D78" s="28"/>
      <c r="E78" s="28"/>
      <c r="F78" s="216" t="str">
        <f>F6</f>
        <v>Zníženie energetickej náročnosti budovy OÚ a MŠ v obci Vyšná Slaná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8"/>
      <c r="R78" s="29"/>
    </row>
    <row r="79" spans="2:18" s="26" customFormat="1" ht="36.75" customHeight="1">
      <c r="B79" s="27"/>
      <c r="C79" s="64" t="s">
        <v>102</v>
      </c>
      <c r="D79" s="28"/>
      <c r="E79" s="28"/>
      <c r="F79" s="179" t="str">
        <f>F7</f>
        <v>01 - Stavebná časť</v>
      </c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28"/>
      <c r="R79" s="29"/>
    </row>
    <row r="80" spans="2:18" s="26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26" customFormat="1" ht="18" customHeight="1">
      <c r="B81" s="27"/>
      <c r="C81" s="21" t="s">
        <v>21</v>
      </c>
      <c r="D81" s="28"/>
      <c r="E81" s="28"/>
      <c r="F81" s="19" t="str">
        <f>F9</f>
        <v> </v>
      </c>
      <c r="G81" s="28"/>
      <c r="H81" s="28"/>
      <c r="I81" s="28"/>
      <c r="J81" s="28"/>
      <c r="K81" s="21" t="s">
        <v>23</v>
      </c>
      <c r="L81" s="28"/>
      <c r="M81" s="212">
        <f>IF(O9="","",O9)</f>
      </c>
      <c r="N81" s="212"/>
      <c r="O81" s="212"/>
      <c r="P81" s="212"/>
      <c r="Q81" s="28"/>
      <c r="R81" s="29"/>
    </row>
    <row r="82" spans="2:18" s="26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26" customFormat="1" ht="12.75">
      <c r="B83" s="27"/>
      <c r="C83" s="21" t="s">
        <v>24</v>
      </c>
      <c r="D83" s="28"/>
      <c r="E83" s="28"/>
      <c r="F83" s="19" t="str">
        <f>E12</f>
        <v> </v>
      </c>
      <c r="G83" s="28"/>
      <c r="H83" s="28"/>
      <c r="I83" s="28"/>
      <c r="J83" s="28"/>
      <c r="K83" s="21" t="s">
        <v>29</v>
      </c>
      <c r="L83" s="28"/>
      <c r="M83" s="193" t="str">
        <f>E18</f>
        <v> </v>
      </c>
      <c r="N83" s="193"/>
      <c r="O83" s="193"/>
      <c r="P83" s="193"/>
      <c r="Q83" s="193"/>
      <c r="R83" s="29"/>
    </row>
    <row r="84" spans="2:18" s="26" customFormat="1" ht="14.25" customHeight="1">
      <c r="B84" s="27"/>
      <c r="C84" s="21" t="s">
        <v>27</v>
      </c>
      <c r="D84" s="28"/>
      <c r="E84" s="28"/>
      <c r="F84" s="19" t="str">
        <f>IF(E15="","",E15)</f>
        <v>Vyplň údaj</v>
      </c>
      <c r="G84" s="28"/>
      <c r="H84" s="28"/>
      <c r="I84" s="28"/>
      <c r="J84" s="28"/>
      <c r="K84" s="21" t="s">
        <v>31</v>
      </c>
      <c r="L84" s="28"/>
      <c r="M84" s="193" t="str">
        <f>E21</f>
        <v> </v>
      </c>
      <c r="N84" s="193"/>
      <c r="O84" s="193"/>
      <c r="P84" s="193"/>
      <c r="Q84" s="193"/>
      <c r="R84" s="29"/>
    </row>
    <row r="85" spans="2:18" s="26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26" customFormat="1" ht="29.25" customHeight="1">
      <c r="B86" s="27"/>
      <c r="C86" s="218" t="s">
        <v>106</v>
      </c>
      <c r="D86" s="218"/>
      <c r="E86" s="218"/>
      <c r="F86" s="218"/>
      <c r="G86" s="218"/>
      <c r="H86" s="39"/>
      <c r="I86" s="39"/>
      <c r="J86" s="39"/>
      <c r="K86" s="39"/>
      <c r="L86" s="39"/>
      <c r="M86" s="39"/>
      <c r="N86" s="218" t="s">
        <v>107</v>
      </c>
      <c r="O86" s="218"/>
      <c r="P86" s="218"/>
      <c r="Q86" s="218"/>
      <c r="R86" s="29"/>
    </row>
    <row r="87" spans="2:18" s="26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26" customFormat="1" ht="29.25" customHeight="1">
      <c r="B88" s="27"/>
      <c r="C88" s="74" t="s">
        <v>108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75">
        <f>N133</f>
        <v>0</v>
      </c>
      <c r="O88" s="175"/>
      <c r="P88" s="175"/>
      <c r="Q88" s="175"/>
      <c r="R88" s="29"/>
      <c r="AU88" s="9" t="s">
        <v>109</v>
      </c>
    </row>
    <row r="89" spans="2:18" s="114" customFormat="1" ht="24.75" customHeight="1">
      <c r="B89" s="115"/>
      <c r="C89" s="116"/>
      <c r="D89" s="117" t="s">
        <v>110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17">
        <f>N134</f>
        <v>0</v>
      </c>
      <c r="O89" s="217"/>
      <c r="P89" s="217"/>
      <c r="Q89" s="217"/>
      <c r="R89" s="118"/>
    </row>
    <row r="90" spans="2:18" s="119" customFormat="1" ht="19.5" customHeight="1">
      <c r="B90" s="120"/>
      <c r="C90" s="121"/>
      <c r="D90" s="97" t="s">
        <v>111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74">
        <f>N135</f>
        <v>0</v>
      </c>
      <c r="O90" s="174"/>
      <c r="P90" s="174"/>
      <c r="Q90" s="174"/>
      <c r="R90" s="122"/>
    </row>
    <row r="91" spans="2:18" s="119" customFormat="1" ht="19.5" customHeight="1">
      <c r="B91" s="120"/>
      <c r="C91" s="121"/>
      <c r="D91" s="97" t="s">
        <v>112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74">
        <f>N143</f>
        <v>0</v>
      </c>
      <c r="O91" s="174"/>
      <c r="P91" s="174"/>
      <c r="Q91" s="174"/>
      <c r="R91" s="122"/>
    </row>
    <row r="92" spans="2:18" s="119" customFormat="1" ht="19.5" customHeight="1">
      <c r="B92" s="120"/>
      <c r="C92" s="121"/>
      <c r="D92" s="97" t="s">
        <v>113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74">
        <f>N146</f>
        <v>0</v>
      </c>
      <c r="O92" s="174"/>
      <c r="P92" s="174"/>
      <c r="Q92" s="174"/>
      <c r="R92" s="122"/>
    </row>
    <row r="93" spans="2:18" s="119" customFormat="1" ht="19.5" customHeight="1">
      <c r="B93" s="120"/>
      <c r="C93" s="121"/>
      <c r="D93" s="97" t="s">
        <v>114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74">
        <f>N148</f>
        <v>0</v>
      </c>
      <c r="O93" s="174"/>
      <c r="P93" s="174"/>
      <c r="Q93" s="174"/>
      <c r="R93" s="122"/>
    </row>
    <row r="94" spans="2:18" s="119" customFormat="1" ht="19.5" customHeight="1">
      <c r="B94" s="120"/>
      <c r="C94" s="121"/>
      <c r="D94" s="97" t="s">
        <v>115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74">
        <f>N150</f>
        <v>0</v>
      </c>
      <c r="O94" s="174"/>
      <c r="P94" s="174"/>
      <c r="Q94" s="174"/>
      <c r="R94" s="122"/>
    </row>
    <row r="95" spans="2:18" s="119" customFormat="1" ht="19.5" customHeight="1">
      <c r="B95" s="120"/>
      <c r="C95" s="121"/>
      <c r="D95" s="97" t="s">
        <v>116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74">
        <f>N162</f>
        <v>0</v>
      </c>
      <c r="O95" s="174"/>
      <c r="P95" s="174"/>
      <c r="Q95" s="174"/>
      <c r="R95" s="122"/>
    </row>
    <row r="96" spans="2:18" s="114" customFormat="1" ht="24.75" customHeight="1">
      <c r="B96" s="115"/>
      <c r="C96" s="116"/>
      <c r="D96" s="117" t="s">
        <v>117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17">
        <f>N188</f>
        <v>0</v>
      </c>
      <c r="O96" s="217"/>
      <c r="P96" s="217"/>
      <c r="Q96" s="217"/>
      <c r="R96" s="118"/>
    </row>
    <row r="97" spans="2:18" s="119" customFormat="1" ht="19.5" customHeight="1">
      <c r="B97" s="120"/>
      <c r="C97" s="121"/>
      <c r="D97" s="97" t="s">
        <v>118</v>
      </c>
      <c r="E97" s="121"/>
      <c r="F97" s="121"/>
      <c r="G97" s="121"/>
      <c r="H97" s="121"/>
      <c r="I97" s="121"/>
      <c r="J97" s="121"/>
      <c r="K97" s="121"/>
      <c r="L97" s="121"/>
      <c r="M97" s="121"/>
      <c r="N97" s="174">
        <f>N189</f>
        <v>0</v>
      </c>
      <c r="O97" s="174"/>
      <c r="P97" s="174"/>
      <c r="Q97" s="174"/>
      <c r="R97" s="122"/>
    </row>
    <row r="98" spans="2:18" s="119" customFormat="1" ht="19.5" customHeight="1">
      <c r="B98" s="120"/>
      <c r="C98" s="121"/>
      <c r="D98" s="97" t="s">
        <v>119</v>
      </c>
      <c r="E98" s="121"/>
      <c r="F98" s="121"/>
      <c r="G98" s="121"/>
      <c r="H98" s="121"/>
      <c r="I98" s="121"/>
      <c r="J98" s="121"/>
      <c r="K98" s="121"/>
      <c r="L98" s="121"/>
      <c r="M98" s="121"/>
      <c r="N98" s="174">
        <f>N193</f>
        <v>0</v>
      </c>
      <c r="O98" s="174"/>
      <c r="P98" s="174"/>
      <c r="Q98" s="174"/>
      <c r="R98" s="122"/>
    </row>
    <row r="99" spans="2:18" s="119" customFormat="1" ht="19.5" customHeight="1">
      <c r="B99" s="120"/>
      <c r="C99" s="121"/>
      <c r="D99" s="97" t="s">
        <v>120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74">
        <f>N197</f>
        <v>0</v>
      </c>
      <c r="O99" s="174"/>
      <c r="P99" s="174"/>
      <c r="Q99" s="174"/>
      <c r="R99" s="122"/>
    </row>
    <row r="100" spans="2:18" s="119" customFormat="1" ht="19.5" customHeight="1">
      <c r="B100" s="120"/>
      <c r="C100" s="121"/>
      <c r="D100" s="97" t="s">
        <v>121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74">
        <f>N203</f>
        <v>0</v>
      </c>
      <c r="O100" s="174"/>
      <c r="P100" s="174"/>
      <c r="Q100" s="174"/>
      <c r="R100" s="122"/>
    </row>
    <row r="101" spans="2:18" s="119" customFormat="1" ht="19.5" customHeight="1">
      <c r="B101" s="120"/>
      <c r="C101" s="121"/>
      <c r="D101" s="97" t="s">
        <v>122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74">
        <f>N210</f>
        <v>0</v>
      </c>
      <c r="O101" s="174"/>
      <c r="P101" s="174"/>
      <c r="Q101" s="174"/>
      <c r="R101" s="122"/>
    </row>
    <row r="102" spans="2:18" s="119" customFormat="1" ht="19.5" customHeight="1">
      <c r="B102" s="120"/>
      <c r="C102" s="121"/>
      <c r="D102" s="97" t="s">
        <v>123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174">
        <f>N217</f>
        <v>0</v>
      </c>
      <c r="O102" s="174"/>
      <c r="P102" s="174"/>
      <c r="Q102" s="174"/>
      <c r="R102" s="122"/>
    </row>
    <row r="103" spans="2:18" s="119" customFormat="1" ht="19.5" customHeight="1">
      <c r="B103" s="120"/>
      <c r="C103" s="121"/>
      <c r="D103" s="97" t="s">
        <v>124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174">
        <f>N230</f>
        <v>0</v>
      </c>
      <c r="O103" s="174"/>
      <c r="P103" s="174"/>
      <c r="Q103" s="174"/>
      <c r="R103" s="122"/>
    </row>
    <row r="104" spans="2:18" s="119" customFormat="1" ht="19.5" customHeight="1">
      <c r="B104" s="120"/>
      <c r="C104" s="121"/>
      <c r="D104" s="97" t="s">
        <v>125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174">
        <f>N244</f>
        <v>0</v>
      </c>
      <c r="O104" s="174"/>
      <c r="P104" s="174"/>
      <c r="Q104" s="174"/>
      <c r="R104" s="122"/>
    </row>
    <row r="105" spans="2:18" s="114" customFormat="1" ht="24.75" customHeight="1">
      <c r="B105" s="115"/>
      <c r="C105" s="116"/>
      <c r="D105" s="117" t="s">
        <v>126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217">
        <f>N249</f>
        <v>0</v>
      </c>
      <c r="O105" s="217"/>
      <c r="P105" s="217"/>
      <c r="Q105" s="217"/>
      <c r="R105" s="118"/>
    </row>
    <row r="106" spans="2:18" s="119" customFormat="1" ht="19.5" customHeight="1">
      <c r="B106" s="120"/>
      <c r="C106" s="121"/>
      <c r="D106" s="97" t="s">
        <v>127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174">
        <f>N250</f>
        <v>0</v>
      </c>
      <c r="O106" s="174"/>
      <c r="P106" s="174"/>
      <c r="Q106" s="174"/>
      <c r="R106" s="122"/>
    </row>
    <row r="107" spans="2:18" s="26" customFormat="1" ht="21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21" s="26" customFormat="1" ht="29.25" customHeight="1">
      <c r="B108" s="27"/>
      <c r="C108" s="74" t="s">
        <v>128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75">
        <f>ROUND(N109+N110+N111+N112+N113+N114,2)</f>
        <v>0</v>
      </c>
      <c r="O108" s="175"/>
      <c r="P108" s="175"/>
      <c r="Q108" s="175"/>
      <c r="R108" s="29"/>
      <c r="T108" s="123"/>
      <c r="U108" s="124"/>
    </row>
    <row r="109" spans="2:65" s="26" customFormat="1" ht="18" customHeight="1">
      <c r="B109" s="125"/>
      <c r="C109" s="126"/>
      <c r="D109" s="172" t="s">
        <v>129</v>
      </c>
      <c r="E109" s="172"/>
      <c r="F109" s="172"/>
      <c r="G109" s="172"/>
      <c r="H109" s="172"/>
      <c r="I109" s="126"/>
      <c r="J109" s="126"/>
      <c r="K109" s="126"/>
      <c r="L109" s="126"/>
      <c r="M109" s="126"/>
      <c r="N109" s="173">
        <f>ROUND(N88*T109,2)</f>
        <v>0</v>
      </c>
      <c r="O109" s="173"/>
      <c r="P109" s="173"/>
      <c r="Q109" s="173"/>
      <c r="R109" s="127"/>
      <c r="S109" s="126"/>
      <c r="T109" s="128"/>
      <c r="U109" s="129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1" t="s">
        <v>130</v>
      </c>
      <c r="AZ109" s="130"/>
      <c r="BA109" s="130"/>
      <c r="BB109" s="130"/>
      <c r="BC109" s="130"/>
      <c r="BD109" s="130"/>
      <c r="BE109" s="132">
        <f aca="true" t="shared" si="0" ref="BE109:BE114">IF(U109="základná",N109,0)</f>
        <v>0</v>
      </c>
      <c r="BF109" s="132">
        <f aca="true" t="shared" si="1" ref="BF109:BF114">IF(U109="znížená",N109,0)</f>
        <v>0</v>
      </c>
      <c r="BG109" s="132">
        <f aca="true" t="shared" si="2" ref="BG109:BG114">IF(U109="zákl. prenesená",N109,0)</f>
        <v>0</v>
      </c>
      <c r="BH109" s="132">
        <f aca="true" t="shared" si="3" ref="BH109:BH114">IF(U109="zníž. prenesená",N109,0)</f>
        <v>0</v>
      </c>
      <c r="BI109" s="132">
        <f aca="true" t="shared" si="4" ref="BI109:BI114">IF(U109="nulová",N109,0)</f>
        <v>0</v>
      </c>
      <c r="BJ109" s="131" t="s">
        <v>131</v>
      </c>
      <c r="BK109" s="130"/>
      <c r="BL109" s="130"/>
      <c r="BM109" s="130"/>
    </row>
    <row r="110" spans="2:65" s="26" customFormat="1" ht="18" customHeight="1">
      <c r="B110" s="125"/>
      <c r="C110" s="126"/>
      <c r="D110" s="172" t="s">
        <v>132</v>
      </c>
      <c r="E110" s="172"/>
      <c r="F110" s="172"/>
      <c r="G110" s="172"/>
      <c r="H110" s="172"/>
      <c r="I110" s="126"/>
      <c r="J110" s="126"/>
      <c r="K110" s="126"/>
      <c r="L110" s="126"/>
      <c r="M110" s="126"/>
      <c r="N110" s="173">
        <f>ROUND(N88*T110,2)</f>
        <v>0</v>
      </c>
      <c r="O110" s="173"/>
      <c r="P110" s="173"/>
      <c r="Q110" s="173"/>
      <c r="R110" s="127"/>
      <c r="S110" s="126"/>
      <c r="T110" s="128"/>
      <c r="U110" s="129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1" t="s">
        <v>130</v>
      </c>
      <c r="AZ110" s="130"/>
      <c r="BA110" s="130"/>
      <c r="BB110" s="130"/>
      <c r="BC110" s="130"/>
      <c r="BD110" s="130"/>
      <c r="BE110" s="132">
        <f t="shared" si="0"/>
        <v>0</v>
      </c>
      <c r="BF110" s="132">
        <f t="shared" si="1"/>
        <v>0</v>
      </c>
      <c r="BG110" s="132">
        <f t="shared" si="2"/>
        <v>0</v>
      </c>
      <c r="BH110" s="132">
        <f t="shared" si="3"/>
        <v>0</v>
      </c>
      <c r="BI110" s="132">
        <f t="shared" si="4"/>
        <v>0</v>
      </c>
      <c r="BJ110" s="131" t="s">
        <v>131</v>
      </c>
      <c r="BK110" s="130"/>
      <c r="BL110" s="130"/>
      <c r="BM110" s="130"/>
    </row>
    <row r="111" spans="2:65" s="26" customFormat="1" ht="18" customHeight="1">
      <c r="B111" s="125"/>
      <c r="C111" s="126"/>
      <c r="D111" s="172" t="s">
        <v>133</v>
      </c>
      <c r="E111" s="172"/>
      <c r="F111" s="172"/>
      <c r="G111" s="172"/>
      <c r="H111" s="172"/>
      <c r="I111" s="126"/>
      <c r="J111" s="126"/>
      <c r="K111" s="126"/>
      <c r="L111" s="126"/>
      <c r="M111" s="126"/>
      <c r="N111" s="173">
        <f>ROUND(N88*T111,2)</f>
        <v>0</v>
      </c>
      <c r="O111" s="173"/>
      <c r="P111" s="173"/>
      <c r="Q111" s="173"/>
      <c r="R111" s="127"/>
      <c r="S111" s="126"/>
      <c r="T111" s="128"/>
      <c r="U111" s="129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1" t="s">
        <v>130</v>
      </c>
      <c r="AZ111" s="130"/>
      <c r="BA111" s="130"/>
      <c r="BB111" s="130"/>
      <c r="BC111" s="130"/>
      <c r="BD111" s="130"/>
      <c r="BE111" s="132">
        <f t="shared" si="0"/>
        <v>0</v>
      </c>
      <c r="BF111" s="132">
        <f t="shared" si="1"/>
        <v>0</v>
      </c>
      <c r="BG111" s="132">
        <f t="shared" si="2"/>
        <v>0</v>
      </c>
      <c r="BH111" s="132">
        <f t="shared" si="3"/>
        <v>0</v>
      </c>
      <c r="BI111" s="132">
        <f t="shared" si="4"/>
        <v>0</v>
      </c>
      <c r="BJ111" s="131" t="s">
        <v>131</v>
      </c>
      <c r="BK111" s="130"/>
      <c r="BL111" s="130"/>
      <c r="BM111" s="130"/>
    </row>
    <row r="112" spans="2:65" s="26" customFormat="1" ht="18" customHeight="1">
      <c r="B112" s="125"/>
      <c r="C112" s="126"/>
      <c r="D112" s="172" t="s">
        <v>134</v>
      </c>
      <c r="E112" s="172"/>
      <c r="F112" s="172"/>
      <c r="G112" s="172"/>
      <c r="H112" s="172"/>
      <c r="I112" s="126"/>
      <c r="J112" s="126"/>
      <c r="K112" s="126"/>
      <c r="L112" s="126"/>
      <c r="M112" s="126"/>
      <c r="N112" s="173">
        <f>ROUND(N88*T112,2)</f>
        <v>0</v>
      </c>
      <c r="O112" s="173"/>
      <c r="P112" s="173"/>
      <c r="Q112" s="173"/>
      <c r="R112" s="127"/>
      <c r="S112" s="126"/>
      <c r="T112" s="128"/>
      <c r="U112" s="129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1" t="s">
        <v>130</v>
      </c>
      <c r="AZ112" s="130"/>
      <c r="BA112" s="130"/>
      <c r="BB112" s="130"/>
      <c r="BC112" s="130"/>
      <c r="BD112" s="130"/>
      <c r="BE112" s="132">
        <f t="shared" si="0"/>
        <v>0</v>
      </c>
      <c r="BF112" s="132">
        <f t="shared" si="1"/>
        <v>0</v>
      </c>
      <c r="BG112" s="132">
        <f t="shared" si="2"/>
        <v>0</v>
      </c>
      <c r="BH112" s="132">
        <f t="shared" si="3"/>
        <v>0</v>
      </c>
      <c r="BI112" s="132">
        <f t="shared" si="4"/>
        <v>0</v>
      </c>
      <c r="BJ112" s="131" t="s">
        <v>131</v>
      </c>
      <c r="BK112" s="130"/>
      <c r="BL112" s="130"/>
      <c r="BM112" s="130"/>
    </row>
    <row r="113" spans="2:65" s="26" customFormat="1" ht="18" customHeight="1">
      <c r="B113" s="125"/>
      <c r="C113" s="126"/>
      <c r="D113" s="172" t="s">
        <v>135</v>
      </c>
      <c r="E113" s="172"/>
      <c r="F113" s="172"/>
      <c r="G113" s="172"/>
      <c r="H113" s="172"/>
      <c r="I113" s="126"/>
      <c r="J113" s="126"/>
      <c r="K113" s="126"/>
      <c r="L113" s="126"/>
      <c r="M113" s="126"/>
      <c r="N113" s="173">
        <f>ROUND(N88*T113,2)</f>
        <v>0</v>
      </c>
      <c r="O113" s="173"/>
      <c r="P113" s="173"/>
      <c r="Q113" s="173"/>
      <c r="R113" s="127"/>
      <c r="S113" s="126"/>
      <c r="T113" s="128"/>
      <c r="U113" s="129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31" t="s">
        <v>130</v>
      </c>
      <c r="AZ113" s="130"/>
      <c r="BA113" s="130"/>
      <c r="BB113" s="130"/>
      <c r="BC113" s="130"/>
      <c r="BD113" s="130"/>
      <c r="BE113" s="132">
        <f t="shared" si="0"/>
        <v>0</v>
      </c>
      <c r="BF113" s="132">
        <f t="shared" si="1"/>
        <v>0</v>
      </c>
      <c r="BG113" s="132">
        <f t="shared" si="2"/>
        <v>0</v>
      </c>
      <c r="BH113" s="132">
        <f t="shared" si="3"/>
        <v>0</v>
      </c>
      <c r="BI113" s="132">
        <f t="shared" si="4"/>
        <v>0</v>
      </c>
      <c r="BJ113" s="131" t="s">
        <v>131</v>
      </c>
      <c r="BK113" s="130"/>
      <c r="BL113" s="130"/>
      <c r="BM113" s="130"/>
    </row>
    <row r="114" spans="2:65" s="26" customFormat="1" ht="18" customHeight="1">
      <c r="B114" s="125"/>
      <c r="C114" s="126"/>
      <c r="D114" s="133" t="s">
        <v>136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173">
        <f>ROUND(N88*T114,2)</f>
        <v>0</v>
      </c>
      <c r="O114" s="173"/>
      <c r="P114" s="173"/>
      <c r="Q114" s="173"/>
      <c r="R114" s="127"/>
      <c r="S114" s="126"/>
      <c r="T114" s="134"/>
      <c r="U114" s="135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1" t="s">
        <v>137</v>
      </c>
      <c r="AZ114" s="130"/>
      <c r="BA114" s="130"/>
      <c r="BB114" s="130"/>
      <c r="BC114" s="130"/>
      <c r="BD114" s="130"/>
      <c r="BE114" s="132">
        <f t="shared" si="0"/>
        <v>0</v>
      </c>
      <c r="BF114" s="132">
        <f t="shared" si="1"/>
        <v>0</v>
      </c>
      <c r="BG114" s="132">
        <f t="shared" si="2"/>
        <v>0</v>
      </c>
      <c r="BH114" s="132">
        <f t="shared" si="3"/>
        <v>0</v>
      </c>
      <c r="BI114" s="132">
        <f t="shared" si="4"/>
        <v>0</v>
      </c>
      <c r="BJ114" s="131" t="s">
        <v>131</v>
      </c>
      <c r="BK114" s="130"/>
      <c r="BL114" s="130"/>
      <c r="BM114" s="130"/>
    </row>
    <row r="115" spans="2:18" s="26" customFormat="1" ht="12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9"/>
    </row>
    <row r="116" spans="2:18" s="26" customFormat="1" ht="29.25" customHeight="1">
      <c r="B116" s="27"/>
      <c r="C116" s="108" t="s">
        <v>96</v>
      </c>
      <c r="D116" s="39"/>
      <c r="E116" s="39"/>
      <c r="F116" s="39"/>
      <c r="G116" s="39"/>
      <c r="H116" s="39"/>
      <c r="I116" s="39"/>
      <c r="J116" s="39"/>
      <c r="K116" s="39"/>
      <c r="L116" s="171">
        <f>ROUND(SUM(N88+N108),2)</f>
        <v>0</v>
      </c>
      <c r="M116" s="171"/>
      <c r="N116" s="171"/>
      <c r="O116" s="171"/>
      <c r="P116" s="171"/>
      <c r="Q116" s="171"/>
      <c r="R116" s="29"/>
    </row>
    <row r="117" spans="2:18" s="26" customFormat="1" ht="6.75" customHeight="1"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4"/>
    </row>
    <row r="121" spans="2:18" s="26" customFormat="1" ht="6.75" customHeight="1">
      <c r="B121" s="55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7"/>
    </row>
    <row r="122" spans="2:18" s="26" customFormat="1" ht="36.75" customHeight="1">
      <c r="B122" s="27"/>
      <c r="C122" s="189" t="s">
        <v>138</v>
      </c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29"/>
    </row>
    <row r="123" spans="2:18" s="26" customFormat="1" ht="6.75" customHeight="1"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9"/>
    </row>
    <row r="124" spans="2:18" s="26" customFormat="1" ht="30" customHeight="1">
      <c r="B124" s="27"/>
      <c r="C124" s="21" t="s">
        <v>17</v>
      </c>
      <c r="D124" s="28"/>
      <c r="E124" s="28"/>
      <c r="F124" s="216" t="str">
        <f>F6</f>
        <v>Zníženie energetickej náročnosti budovy OÚ a MŠ v obci Vyšná Slaná</v>
      </c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8"/>
      <c r="R124" s="29"/>
    </row>
    <row r="125" spans="2:18" s="26" customFormat="1" ht="36.75" customHeight="1">
      <c r="B125" s="27"/>
      <c r="C125" s="64" t="s">
        <v>102</v>
      </c>
      <c r="D125" s="28"/>
      <c r="E125" s="28"/>
      <c r="F125" s="179" t="str">
        <f>F7</f>
        <v>01 - Stavebná časť</v>
      </c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28"/>
      <c r="R125" s="29"/>
    </row>
    <row r="126" spans="2:18" s="26" customFormat="1" ht="6.75" customHeight="1"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9"/>
    </row>
    <row r="127" spans="2:18" s="26" customFormat="1" ht="18" customHeight="1">
      <c r="B127" s="27"/>
      <c r="C127" s="21" t="s">
        <v>21</v>
      </c>
      <c r="D127" s="28"/>
      <c r="E127" s="28"/>
      <c r="F127" s="19" t="str">
        <f>F9</f>
        <v> </v>
      </c>
      <c r="G127" s="28"/>
      <c r="H127" s="28"/>
      <c r="I127" s="28"/>
      <c r="J127" s="28"/>
      <c r="K127" s="21" t="s">
        <v>23</v>
      </c>
      <c r="L127" s="28"/>
      <c r="M127" s="212">
        <f>IF(O9="","",O9)</f>
      </c>
      <c r="N127" s="212"/>
      <c r="O127" s="212"/>
      <c r="P127" s="212"/>
      <c r="Q127" s="28"/>
      <c r="R127" s="29"/>
    </row>
    <row r="128" spans="2:18" s="26" customFormat="1" ht="6.75" customHeight="1">
      <c r="B128" s="27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9"/>
    </row>
    <row r="129" spans="2:18" s="26" customFormat="1" ht="12.75">
      <c r="B129" s="27"/>
      <c r="C129" s="21" t="s">
        <v>24</v>
      </c>
      <c r="D129" s="28"/>
      <c r="E129" s="28"/>
      <c r="F129" s="19" t="str">
        <f>E12</f>
        <v> </v>
      </c>
      <c r="G129" s="28"/>
      <c r="H129" s="28"/>
      <c r="I129" s="28"/>
      <c r="J129" s="28"/>
      <c r="K129" s="21" t="s">
        <v>29</v>
      </c>
      <c r="L129" s="28"/>
      <c r="M129" s="193" t="str">
        <f>E18</f>
        <v> </v>
      </c>
      <c r="N129" s="193"/>
      <c r="O129" s="193"/>
      <c r="P129" s="193"/>
      <c r="Q129" s="193"/>
      <c r="R129" s="29"/>
    </row>
    <row r="130" spans="2:18" s="26" customFormat="1" ht="14.25" customHeight="1">
      <c r="B130" s="27"/>
      <c r="C130" s="21" t="s">
        <v>27</v>
      </c>
      <c r="D130" s="28"/>
      <c r="E130" s="28"/>
      <c r="F130" s="19" t="str">
        <f>IF(E15="","",E15)</f>
        <v>Vyplň údaj</v>
      </c>
      <c r="G130" s="28"/>
      <c r="H130" s="28"/>
      <c r="I130" s="28"/>
      <c r="J130" s="28"/>
      <c r="K130" s="21" t="s">
        <v>31</v>
      </c>
      <c r="L130" s="28"/>
      <c r="M130" s="193" t="str">
        <f>E21</f>
        <v> </v>
      </c>
      <c r="N130" s="193"/>
      <c r="O130" s="193"/>
      <c r="P130" s="193"/>
      <c r="Q130" s="193"/>
      <c r="R130" s="29"/>
    </row>
    <row r="131" spans="2:18" s="26" customFormat="1" ht="9.75" customHeight="1">
      <c r="B131" s="27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9"/>
    </row>
    <row r="132" spans="2:27" s="136" customFormat="1" ht="29.25" customHeight="1">
      <c r="B132" s="137"/>
      <c r="C132" s="138" t="s">
        <v>139</v>
      </c>
      <c r="D132" s="139" t="s">
        <v>140</v>
      </c>
      <c r="E132" s="139" t="s">
        <v>54</v>
      </c>
      <c r="F132" s="213" t="s">
        <v>141</v>
      </c>
      <c r="G132" s="213"/>
      <c r="H132" s="213"/>
      <c r="I132" s="213"/>
      <c r="J132" s="139" t="s">
        <v>142</v>
      </c>
      <c r="K132" s="139" t="s">
        <v>143</v>
      </c>
      <c r="L132" s="214" t="s">
        <v>144</v>
      </c>
      <c r="M132" s="214"/>
      <c r="N132" s="215" t="s">
        <v>107</v>
      </c>
      <c r="O132" s="215"/>
      <c r="P132" s="215"/>
      <c r="Q132" s="215"/>
      <c r="R132" s="140"/>
      <c r="T132" s="70"/>
      <c r="U132" s="71"/>
      <c r="V132" s="71"/>
      <c r="W132" s="71"/>
      <c r="X132" s="71"/>
      <c r="Y132" s="71"/>
      <c r="Z132" s="71"/>
      <c r="AA132" s="72"/>
    </row>
    <row r="133" spans="2:63" s="26" customFormat="1" ht="29.25" customHeight="1">
      <c r="B133" s="27"/>
      <c r="C133" s="74" t="s">
        <v>104</v>
      </c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10">
        <f>BK133</f>
        <v>0</v>
      </c>
      <c r="O133" s="210"/>
      <c r="P133" s="210"/>
      <c r="Q133" s="210"/>
      <c r="R133" s="29"/>
      <c r="T133" s="73"/>
      <c r="U133" s="44"/>
      <c r="V133" s="44"/>
      <c r="W133" s="141"/>
      <c r="X133" s="44"/>
      <c r="Y133" s="141"/>
      <c r="Z133" s="44"/>
      <c r="AA133" s="142"/>
      <c r="AT133" s="9" t="s">
        <v>71</v>
      </c>
      <c r="AU133" s="9" t="s">
        <v>109</v>
      </c>
      <c r="BK133" s="143">
        <f>BK134+BK188+BK249+BK252</f>
        <v>0</v>
      </c>
    </row>
    <row r="134" spans="2:63" s="144" customFormat="1" ht="36.75" customHeight="1">
      <c r="B134" s="145"/>
      <c r="C134" s="146"/>
      <c r="D134" s="147" t="s">
        <v>110</v>
      </c>
      <c r="E134" s="147"/>
      <c r="F134" s="147"/>
      <c r="G134" s="147"/>
      <c r="H134" s="147"/>
      <c r="I134" s="147"/>
      <c r="J134" s="147"/>
      <c r="K134" s="147"/>
      <c r="L134" s="147"/>
      <c r="M134" s="147"/>
      <c r="N134" s="211">
        <f>BK134</f>
        <v>0</v>
      </c>
      <c r="O134" s="211"/>
      <c r="P134" s="211"/>
      <c r="Q134" s="211"/>
      <c r="R134" s="148"/>
      <c r="T134" s="149"/>
      <c r="U134" s="146"/>
      <c r="V134" s="146"/>
      <c r="W134" s="150"/>
      <c r="X134" s="146"/>
      <c r="Y134" s="150"/>
      <c r="Z134" s="146"/>
      <c r="AA134" s="151"/>
      <c r="AR134" s="152" t="s">
        <v>80</v>
      </c>
      <c r="AT134" s="153" t="s">
        <v>71</v>
      </c>
      <c r="AU134" s="153" t="s">
        <v>72</v>
      </c>
      <c r="AY134" s="152" t="s">
        <v>145</v>
      </c>
      <c r="BK134" s="154">
        <f>BK135+BK143+BK146+BK148+BK150+BK162</f>
        <v>0</v>
      </c>
    </row>
    <row r="135" spans="2:63" s="144" customFormat="1" ht="19.5" customHeight="1">
      <c r="B135" s="145"/>
      <c r="C135" s="146"/>
      <c r="D135" s="155" t="s">
        <v>111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200">
        <f>BK135</f>
        <v>0</v>
      </c>
      <c r="O135" s="200"/>
      <c r="P135" s="200"/>
      <c r="Q135" s="200"/>
      <c r="R135" s="148"/>
      <c r="T135" s="149"/>
      <c r="U135" s="146"/>
      <c r="V135" s="146"/>
      <c r="W135" s="150"/>
      <c r="X135" s="146"/>
      <c r="Y135" s="150"/>
      <c r="Z135" s="146"/>
      <c r="AA135" s="151"/>
      <c r="AR135" s="152" t="s">
        <v>80</v>
      </c>
      <c r="AT135" s="153" t="s">
        <v>71</v>
      </c>
      <c r="AU135" s="153" t="s">
        <v>80</v>
      </c>
      <c r="AY135" s="152" t="s">
        <v>145</v>
      </c>
      <c r="BK135" s="154">
        <f>SUM(BK136:BK142)</f>
        <v>0</v>
      </c>
    </row>
    <row r="136" spans="2:65" s="26" customFormat="1" ht="22.5" customHeight="1">
      <c r="B136" s="125"/>
      <c r="C136" s="156" t="s">
        <v>80</v>
      </c>
      <c r="D136" s="156" t="s">
        <v>146</v>
      </c>
      <c r="E136" s="157" t="s">
        <v>147</v>
      </c>
      <c r="F136" s="201" t="s">
        <v>148</v>
      </c>
      <c r="G136" s="201"/>
      <c r="H136" s="201"/>
      <c r="I136" s="201"/>
      <c r="J136" s="158" t="s">
        <v>149</v>
      </c>
      <c r="K136" s="159">
        <v>14.98</v>
      </c>
      <c r="L136" s="207">
        <v>0</v>
      </c>
      <c r="M136" s="207"/>
      <c r="N136" s="203">
        <f aca="true" t="shared" si="5" ref="N136:N142">ROUND(L136*K136,2)</f>
        <v>0</v>
      </c>
      <c r="O136" s="203"/>
      <c r="P136" s="203"/>
      <c r="Q136" s="203"/>
      <c r="R136" s="127"/>
      <c r="T136" s="160"/>
      <c r="U136" s="37"/>
      <c r="V136" s="28"/>
      <c r="W136" s="161"/>
      <c r="X136" s="161"/>
      <c r="Y136" s="161"/>
      <c r="Z136" s="161"/>
      <c r="AA136" s="162"/>
      <c r="AR136" s="9" t="s">
        <v>150</v>
      </c>
      <c r="AT136" s="9" t="s">
        <v>146</v>
      </c>
      <c r="AU136" s="9" t="s">
        <v>131</v>
      </c>
      <c r="AY136" s="9" t="s">
        <v>145</v>
      </c>
      <c r="BE136" s="101">
        <f aca="true" t="shared" si="6" ref="BE136:BE142">IF(U136="základná",N136,0)</f>
        <v>0</v>
      </c>
      <c r="BF136" s="101">
        <f aca="true" t="shared" si="7" ref="BF136:BF142">IF(U136="znížená",N136,0)</f>
        <v>0</v>
      </c>
      <c r="BG136" s="101">
        <f aca="true" t="shared" si="8" ref="BG136:BG142">IF(U136="zákl. prenesená",N136,0)</f>
        <v>0</v>
      </c>
      <c r="BH136" s="101">
        <f aca="true" t="shared" si="9" ref="BH136:BH142">IF(U136="zníž. prenesená",N136,0)</f>
        <v>0</v>
      </c>
      <c r="BI136" s="101">
        <f aca="true" t="shared" si="10" ref="BI136:BI142">IF(U136="nulová",N136,0)</f>
        <v>0</v>
      </c>
      <c r="BJ136" s="9" t="s">
        <v>131</v>
      </c>
      <c r="BK136" s="101">
        <f aca="true" t="shared" si="11" ref="BK136:BK142">ROUND(L136*K136,2)</f>
        <v>0</v>
      </c>
      <c r="BL136" s="9" t="s">
        <v>150</v>
      </c>
      <c r="BM136" s="9" t="s">
        <v>151</v>
      </c>
    </row>
    <row r="137" spans="2:65" s="26" customFormat="1" ht="31.5" customHeight="1">
      <c r="B137" s="125"/>
      <c r="C137" s="156" t="s">
        <v>131</v>
      </c>
      <c r="D137" s="156" t="s">
        <v>146</v>
      </c>
      <c r="E137" s="157" t="s">
        <v>152</v>
      </c>
      <c r="F137" s="201" t="s">
        <v>153</v>
      </c>
      <c r="G137" s="201"/>
      <c r="H137" s="201"/>
      <c r="I137" s="201"/>
      <c r="J137" s="158" t="s">
        <v>149</v>
      </c>
      <c r="K137" s="159">
        <v>14.98</v>
      </c>
      <c r="L137" s="207">
        <v>0</v>
      </c>
      <c r="M137" s="207"/>
      <c r="N137" s="203">
        <f t="shared" si="5"/>
        <v>0</v>
      </c>
      <c r="O137" s="203"/>
      <c r="P137" s="203"/>
      <c r="Q137" s="203"/>
      <c r="R137" s="127"/>
      <c r="T137" s="160"/>
      <c r="U137" s="37"/>
      <c r="V137" s="28"/>
      <c r="W137" s="161"/>
      <c r="X137" s="161"/>
      <c r="Y137" s="161"/>
      <c r="Z137" s="161"/>
      <c r="AA137" s="162"/>
      <c r="AR137" s="9" t="s">
        <v>150</v>
      </c>
      <c r="AT137" s="9" t="s">
        <v>146</v>
      </c>
      <c r="AU137" s="9" t="s">
        <v>131</v>
      </c>
      <c r="AY137" s="9" t="s">
        <v>145</v>
      </c>
      <c r="BE137" s="101">
        <f t="shared" si="6"/>
        <v>0</v>
      </c>
      <c r="BF137" s="101">
        <f t="shared" si="7"/>
        <v>0</v>
      </c>
      <c r="BG137" s="101">
        <f t="shared" si="8"/>
        <v>0</v>
      </c>
      <c r="BH137" s="101">
        <f t="shared" si="9"/>
        <v>0</v>
      </c>
      <c r="BI137" s="101">
        <f t="shared" si="10"/>
        <v>0</v>
      </c>
      <c r="BJ137" s="9" t="s">
        <v>131</v>
      </c>
      <c r="BK137" s="101">
        <f t="shared" si="11"/>
        <v>0</v>
      </c>
      <c r="BL137" s="9" t="s">
        <v>150</v>
      </c>
      <c r="BM137" s="9" t="s">
        <v>154</v>
      </c>
    </row>
    <row r="138" spans="2:65" s="26" customFormat="1" ht="22.5" customHeight="1">
      <c r="B138" s="125"/>
      <c r="C138" s="156" t="s">
        <v>155</v>
      </c>
      <c r="D138" s="156" t="s">
        <v>146</v>
      </c>
      <c r="E138" s="157" t="s">
        <v>156</v>
      </c>
      <c r="F138" s="201" t="s">
        <v>157</v>
      </c>
      <c r="G138" s="201"/>
      <c r="H138" s="201"/>
      <c r="I138" s="201"/>
      <c r="J138" s="158" t="s">
        <v>158</v>
      </c>
      <c r="K138" s="159">
        <v>64.354</v>
      </c>
      <c r="L138" s="207">
        <v>0</v>
      </c>
      <c r="M138" s="207"/>
      <c r="N138" s="203">
        <f t="shared" si="5"/>
        <v>0</v>
      </c>
      <c r="O138" s="203"/>
      <c r="P138" s="203"/>
      <c r="Q138" s="203"/>
      <c r="R138" s="127"/>
      <c r="T138" s="160"/>
      <c r="U138" s="37"/>
      <c r="V138" s="28"/>
      <c r="W138" s="161"/>
      <c r="X138" s="161"/>
      <c r="Y138" s="161"/>
      <c r="Z138" s="161"/>
      <c r="AA138" s="162"/>
      <c r="AR138" s="9" t="s">
        <v>150</v>
      </c>
      <c r="AT138" s="9" t="s">
        <v>146</v>
      </c>
      <c r="AU138" s="9" t="s">
        <v>131</v>
      </c>
      <c r="AY138" s="9" t="s">
        <v>145</v>
      </c>
      <c r="BE138" s="101">
        <f t="shared" si="6"/>
        <v>0</v>
      </c>
      <c r="BF138" s="101">
        <f t="shared" si="7"/>
        <v>0</v>
      </c>
      <c r="BG138" s="101">
        <f t="shared" si="8"/>
        <v>0</v>
      </c>
      <c r="BH138" s="101">
        <f t="shared" si="9"/>
        <v>0</v>
      </c>
      <c r="BI138" s="101">
        <f t="shared" si="10"/>
        <v>0</v>
      </c>
      <c r="BJ138" s="9" t="s">
        <v>131</v>
      </c>
      <c r="BK138" s="101">
        <f t="shared" si="11"/>
        <v>0</v>
      </c>
      <c r="BL138" s="9" t="s">
        <v>150</v>
      </c>
      <c r="BM138" s="9" t="s">
        <v>159</v>
      </c>
    </row>
    <row r="139" spans="2:65" s="26" customFormat="1" ht="44.25" customHeight="1">
      <c r="B139" s="125"/>
      <c r="C139" s="156" t="s">
        <v>150</v>
      </c>
      <c r="D139" s="156" t="s">
        <v>146</v>
      </c>
      <c r="E139" s="157" t="s">
        <v>160</v>
      </c>
      <c r="F139" s="201" t="s">
        <v>161</v>
      </c>
      <c r="G139" s="201"/>
      <c r="H139" s="201"/>
      <c r="I139" s="201"/>
      <c r="J139" s="158" t="s">
        <v>158</v>
      </c>
      <c r="K139" s="159">
        <v>64.354</v>
      </c>
      <c r="L139" s="207">
        <v>0</v>
      </c>
      <c r="M139" s="207"/>
      <c r="N139" s="203">
        <f t="shared" si="5"/>
        <v>0</v>
      </c>
      <c r="O139" s="203"/>
      <c r="P139" s="203"/>
      <c r="Q139" s="203"/>
      <c r="R139" s="127"/>
      <c r="T139" s="160"/>
      <c r="U139" s="37"/>
      <c r="V139" s="28"/>
      <c r="W139" s="161"/>
      <c r="X139" s="161"/>
      <c r="Y139" s="161"/>
      <c r="Z139" s="161"/>
      <c r="AA139" s="162"/>
      <c r="AR139" s="9" t="s">
        <v>150</v>
      </c>
      <c r="AT139" s="9" t="s">
        <v>146</v>
      </c>
      <c r="AU139" s="9" t="s">
        <v>131</v>
      </c>
      <c r="AY139" s="9" t="s">
        <v>145</v>
      </c>
      <c r="BE139" s="101">
        <f t="shared" si="6"/>
        <v>0</v>
      </c>
      <c r="BF139" s="101">
        <f t="shared" si="7"/>
        <v>0</v>
      </c>
      <c r="BG139" s="101">
        <f t="shared" si="8"/>
        <v>0</v>
      </c>
      <c r="BH139" s="101">
        <f t="shared" si="9"/>
        <v>0</v>
      </c>
      <c r="BI139" s="101">
        <f t="shared" si="10"/>
        <v>0</v>
      </c>
      <c r="BJ139" s="9" t="s">
        <v>131</v>
      </c>
      <c r="BK139" s="101">
        <f t="shared" si="11"/>
        <v>0</v>
      </c>
      <c r="BL139" s="9" t="s">
        <v>150</v>
      </c>
      <c r="BM139" s="9" t="s">
        <v>162</v>
      </c>
    </row>
    <row r="140" spans="2:65" s="26" customFormat="1" ht="44.25" customHeight="1">
      <c r="B140" s="125"/>
      <c r="C140" s="156" t="s">
        <v>163</v>
      </c>
      <c r="D140" s="156" t="s">
        <v>146</v>
      </c>
      <c r="E140" s="157" t="s">
        <v>164</v>
      </c>
      <c r="F140" s="201" t="s">
        <v>165</v>
      </c>
      <c r="G140" s="201"/>
      <c r="H140" s="201"/>
      <c r="I140" s="201"/>
      <c r="J140" s="158" t="s">
        <v>158</v>
      </c>
      <c r="K140" s="159">
        <v>64.354</v>
      </c>
      <c r="L140" s="207">
        <v>0</v>
      </c>
      <c r="M140" s="207"/>
      <c r="N140" s="203">
        <f t="shared" si="5"/>
        <v>0</v>
      </c>
      <c r="O140" s="203"/>
      <c r="P140" s="203"/>
      <c r="Q140" s="203"/>
      <c r="R140" s="127"/>
      <c r="T140" s="160"/>
      <c r="U140" s="37"/>
      <c r="V140" s="28"/>
      <c r="W140" s="161"/>
      <c r="X140" s="161"/>
      <c r="Y140" s="161"/>
      <c r="Z140" s="161"/>
      <c r="AA140" s="162"/>
      <c r="AR140" s="9" t="s">
        <v>150</v>
      </c>
      <c r="AT140" s="9" t="s">
        <v>146</v>
      </c>
      <c r="AU140" s="9" t="s">
        <v>131</v>
      </c>
      <c r="AY140" s="9" t="s">
        <v>145</v>
      </c>
      <c r="BE140" s="101">
        <f t="shared" si="6"/>
        <v>0</v>
      </c>
      <c r="BF140" s="101">
        <f t="shared" si="7"/>
        <v>0</v>
      </c>
      <c r="BG140" s="101">
        <f t="shared" si="8"/>
        <v>0</v>
      </c>
      <c r="BH140" s="101">
        <f t="shared" si="9"/>
        <v>0</v>
      </c>
      <c r="BI140" s="101">
        <f t="shared" si="10"/>
        <v>0</v>
      </c>
      <c r="BJ140" s="9" t="s">
        <v>131</v>
      </c>
      <c r="BK140" s="101">
        <f t="shared" si="11"/>
        <v>0</v>
      </c>
      <c r="BL140" s="9" t="s">
        <v>150</v>
      </c>
      <c r="BM140" s="9" t="s">
        <v>166</v>
      </c>
    </row>
    <row r="141" spans="2:65" s="26" customFormat="1" ht="22.5" customHeight="1">
      <c r="B141" s="125"/>
      <c r="C141" s="156" t="s">
        <v>167</v>
      </c>
      <c r="D141" s="156" t="s">
        <v>146</v>
      </c>
      <c r="E141" s="157" t="s">
        <v>168</v>
      </c>
      <c r="F141" s="201" t="s">
        <v>169</v>
      </c>
      <c r="G141" s="201"/>
      <c r="H141" s="201"/>
      <c r="I141" s="201"/>
      <c r="J141" s="158" t="s">
        <v>158</v>
      </c>
      <c r="K141" s="159">
        <v>64.354</v>
      </c>
      <c r="L141" s="207">
        <v>0</v>
      </c>
      <c r="M141" s="207"/>
      <c r="N141" s="203">
        <f t="shared" si="5"/>
        <v>0</v>
      </c>
      <c r="O141" s="203"/>
      <c r="P141" s="203"/>
      <c r="Q141" s="203"/>
      <c r="R141" s="127"/>
      <c r="T141" s="160"/>
      <c r="U141" s="37"/>
      <c r="V141" s="28"/>
      <c r="W141" s="161"/>
      <c r="X141" s="161"/>
      <c r="Y141" s="161"/>
      <c r="Z141" s="161"/>
      <c r="AA141" s="162"/>
      <c r="AR141" s="9" t="s">
        <v>150</v>
      </c>
      <c r="AT141" s="9" t="s">
        <v>146</v>
      </c>
      <c r="AU141" s="9" t="s">
        <v>131</v>
      </c>
      <c r="AY141" s="9" t="s">
        <v>145</v>
      </c>
      <c r="BE141" s="101">
        <f t="shared" si="6"/>
        <v>0</v>
      </c>
      <c r="BF141" s="101">
        <f t="shared" si="7"/>
        <v>0</v>
      </c>
      <c r="BG141" s="101">
        <f t="shared" si="8"/>
        <v>0</v>
      </c>
      <c r="BH141" s="101">
        <f t="shared" si="9"/>
        <v>0</v>
      </c>
      <c r="BI141" s="101">
        <f t="shared" si="10"/>
        <v>0</v>
      </c>
      <c r="BJ141" s="9" t="s">
        <v>131</v>
      </c>
      <c r="BK141" s="101">
        <f t="shared" si="11"/>
        <v>0</v>
      </c>
      <c r="BL141" s="9" t="s">
        <v>150</v>
      </c>
      <c r="BM141" s="9" t="s">
        <v>170</v>
      </c>
    </row>
    <row r="142" spans="2:65" s="26" customFormat="1" ht="31.5" customHeight="1">
      <c r="B142" s="125"/>
      <c r="C142" s="156" t="s">
        <v>171</v>
      </c>
      <c r="D142" s="156" t="s">
        <v>146</v>
      </c>
      <c r="E142" s="157" t="s">
        <v>172</v>
      </c>
      <c r="F142" s="201" t="s">
        <v>173</v>
      </c>
      <c r="G142" s="201"/>
      <c r="H142" s="201"/>
      <c r="I142" s="201"/>
      <c r="J142" s="158" t="s">
        <v>174</v>
      </c>
      <c r="K142" s="159">
        <v>115.837</v>
      </c>
      <c r="L142" s="207">
        <v>0</v>
      </c>
      <c r="M142" s="207"/>
      <c r="N142" s="203">
        <f t="shared" si="5"/>
        <v>0</v>
      </c>
      <c r="O142" s="203"/>
      <c r="P142" s="203"/>
      <c r="Q142" s="203"/>
      <c r="R142" s="127"/>
      <c r="T142" s="160"/>
      <c r="U142" s="37"/>
      <c r="V142" s="28"/>
      <c r="W142" s="161"/>
      <c r="X142" s="161"/>
      <c r="Y142" s="161"/>
      <c r="Z142" s="161"/>
      <c r="AA142" s="162"/>
      <c r="AR142" s="9" t="s">
        <v>150</v>
      </c>
      <c r="AT142" s="9" t="s">
        <v>146</v>
      </c>
      <c r="AU142" s="9" t="s">
        <v>131</v>
      </c>
      <c r="AY142" s="9" t="s">
        <v>145</v>
      </c>
      <c r="BE142" s="101">
        <f t="shared" si="6"/>
        <v>0</v>
      </c>
      <c r="BF142" s="101">
        <f t="shared" si="7"/>
        <v>0</v>
      </c>
      <c r="BG142" s="101">
        <f t="shared" si="8"/>
        <v>0</v>
      </c>
      <c r="BH142" s="101">
        <f t="shared" si="9"/>
        <v>0</v>
      </c>
      <c r="BI142" s="101">
        <f t="shared" si="10"/>
        <v>0</v>
      </c>
      <c r="BJ142" s="9" t="s">
        <v>131</v>
      </c>
      <c r="BK142" s="101">
        <f t="shared" si="11"/>
        <v>0</v>
      </c>
      <c r="BL142" s="9" t="s">
        <v>150</v>
      </c>
      <c r="BM142" s="9" t="s">
        <v>175</v>
      </c>
    </row>
    <row r="143" spans="2:63" s="144" customFormat="1" ht="29.25" customHeight="1">
      <c r="B143" s="145"/>
      <c r="C143" s="146"/>
      <c r="D143" s="155" t="s">
        <v>112</v>
      </c>
      <c r="E143" s="155"/>
      <c r="F143" s="155"/>
      <c r="G143" s="155"/>
      <c r="H143" s="155"/>
      <c r="I143" s="155"/>
      <c r="J143" s="155"/>
      <c r="K143" s="155"/>
      <c r="L143" s="163"/>
      <c r="M143" s="163"/>
      <c r="N143" s="208">
        <f>BK143</f>
        <v>0</v>
      </c>
      <c r="O143" s="208"/>
      <c r="P143" s="208"/>
      <c r="Q143" s="208"/>
      <c r="R143" s="148"/>
      <c r="S143" s="26"/>
      <c r="T143" s="149"/>
      <c r="U143" s="146"/>
      <c r="V143" s="146"/>
      <c r="W143" s="150"/>
      <c r="X143" s="146"/>
      <c r="Y143" s="150"/>
      <c r="Z143" s="146"/>
      <c r="AA143" s="151"/>
      <c r="AC143" s="26"/>
      <c r="AR143" s="152" t="s">
        <v>80</v>
      </c>
      <c r="AT143" s="153" t="s">
        <v>71</v>
      </c>
      <c r="AU143" s="153" t="s">
        <v>80</v>
      </c>
      <c r="AY143" s="152" t="s">
        <v>145</v>
      </c>
      <c r="BK143" s="154">
        <f>SUM(BK144:BK145)</f>
        <v>0</v>
      </c>
    </row>
    <row r="144" spans="2:65" s="26" customFormat="1" ht="22.5" customHeight="1">
      <c r="B144" s="125"/>
      <c r="C144" s="156" t="s">
        <v>176</v>
      </c>
      <c r="D144" s="156" t="s">
        <v>146</v>
      </c>
      <c r="E144" s="157" t="s">
        <v>177</v>
      </c>
      <c r="F144" s="209" t="s">
        <v>178</v>
      </c>
      <c r="G144" s="201"/>
      <c r="H144" s="201"/>
      <c r="I144" s="201"/>
      <c r="J144" s="158" t="s">
        <v>158</v>
      </c>
      <c r="K144" s="159">
        <v>9.63</v>
      </c>
      <c r="L144" s="207">
        <v>0</v>
      </c>
      <c r="M144" s="207"/>
      <c r="N144" s="203">
        <f>ROUND(L144*K144,2)</f>
        <v>0</v>
      </c>
      <c r="O144" s="203"/>
      <c r="P144" s="203"/>
      <c r="Q144" s="203"/>
      <c r="R144" s="127"/>
      <c r="T144" s="160"/>
      <c r="U144" s="37"/>
      <c r="V144" s="28"/>
      <c r="W144" s="161"/>
      <c r="X144" s="161"/>
      <c r="Y144" s="161"/>
      <c r="Z144" s="161"/>
      <c r="AA144" s="162"/>
      <c r="AR144" s="9" t="s">
        <v>150</v>
      </c>
      <c r="AT144" s="9" t="s">
        <v>146</v>
      </c>
      <c r="AU144" s="9" t="s">
        <v>131</v>
      </c>
      <c r="AY144" s="9" t="s">
        <v>145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9" t="s">
        <v>131</v>
      </c>
      <c r="BK144" s="101">
        <f>ROUND(L144*K144,2)</f>
        <v>0</v>
      </c>
      <c r="BL144" s="9" t="s">
        <v>150</v>
      </c>
      <c r="BM144" s="9" t="s">
        <v>179</v>
      </c>
    </row>
    <row r="145" spans="2:65" s="26" customFormat="1" ht="22.5" customHeight="1">
      <c r="B145" s="125"/>
      <c r="C145" s="156" t="s">
        <v>180</v>
      </c>
      <c r="D145" s="156" t="s">
        <v>146</v>
      </c>
      <c r="E145" s="157" t="s">
        <v>181</v>
      </c>
      <c r="F145" s="209" t="s">
        <v>182</v>
      </c>
      <c r="G145" s="201"/>
      <c r="H145" s="201"/>
      <c r="I145" s="201"/>
      <c r="J145" s="158" t="s">
        <v>174</v>
      </c>
      <c r="K145" s="159">
        <v>0.065</v>
      </c>
      <c r="L145" s="207">
        <v>0</v>
      </c>
      <c r="M145" s="207"/>
      <c r="N145" s="203">
        <f>ROUND(L145*K145,2)</f>
        <v>0</v>
      </c>
      <c r="O145" s="203"/>
      <c r="P145" s="203"/>
      <c r="Q145" s="203"/>
      <c r="R145" s="127"/>
      <c r="T145" s="160"/>
      <c r="U145" s="37"/>
      <c r="V145" s="28"/>
      <c r="W145" s="161"/>
      <c r="X145" s="161"/>
      <c r="Y145" s="161"/>
      <c r="Z145" s="161"/>
      <c r="AA145" s="162"/>
      <c r="AR145" s="9" t="s">
        <v>150</v>
      </c>
      <c r="AT145" s="9" t="s">
        <v>146</v>
      </c>
      <c r="AU145" s="9" t="s">
        <v>131</v>
      </c>
      <c r="AY145" s="9" t="s">
        <v>145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9" t="s">
        <v>131</v>
      </c>
      <c r="BK145" s="101">
        <f>ROUND(L145*K145,2)</f>
        <v>0</v>
      </c>
      <c r="BL145" s="9" t="s">
        <v>150</v>
      </c>
      <c r="BM145" s="9" t="s">
        <v>183</v>
      </c>
    </row>
    <row r="146" spans="2:63" s="144" customFormat="1" ht="29.25" customHeight="1">
      <c r="B146" s="145"/>
      <c r="C146" s="146"/>
      <c r="D146" s="155" t="s">
        <v>113</v>
      </c>
      <c r="E146" s="155"/>
      <c r="F146" s="155"/>
      <c r="G146" s="155"/>
      <c r="H146" s="155"/>
      <c r="I146" s="155"/>
      <c r="J146" s="155"/>
      <c r="K146" s="155"/>
      <c r="L146" s="163"/>
      <c r="M146" s="163"/>
      <c r="N146" s="208">
        <f>BK146</f>
        <v>0</v>
      </c>
      <c r="O146" s="208"/>
      <c r="P146" s="208"/>
      <c r="Q146" s="208"/>
      <c r="R146" s="148"/>
      <c r="S146" s="26"/>
      <c r="T146" s="149"/>
      <c r="U146" s="146"/>
      <c r="V146" s="146"/>
      <c r="W146" s="150"/>
      <c r="X146" s="146"/>
      <c r="Y146" s="150"/>
      <c r="Z146" s="146"/>
      <c r="AA146" s="151"/>
      <c r="AC146" s="26"/>
      <c r="AR146" s="152" t="s">
        <v>80</v>
      </c>
      <c r="AT146" s="153" t="s">
        <v>71</v>
      </c>
      <c r="AU146" s="153" t="s">
        <v>80</v>
      </c>
      <c r="AY146" s="152" t="s">
        <v>145</v>
      </c>
      <c r="BK146" s="154">
        <f>BK147</f>
        <v>0</v>
      </c>
    </row>
    <row r="147" spans="2:65" s="26" customFormat="1" ht="44.25" customHeight="1">
      <c r="B147" s="125"/>
      <c r="C147" s="156" t="s">
        <v>184</v>
      </c>
      <c r="D147" s="156" t="s">
        <v>146</v>
      </c>
      <c r="E147" s="157" t="s">
        <v>185</v>
      </c>
      <c r="F147" s="201" t="s">
        <v>186</v>
      </c>
      <c r="G147" s="201"/>
      <c r="H147" s="201"/>
      <c r="I147" s="201"/>
      <c r="J147" s="158" t="s">
        <v>149</v>
      </c>
      <c r="K147" s="159">
        <v>54.724</v>
      </c>
      <c r="L147" s="207">
        <v>0</v>
      </c>
      <c r="M147" s="207"/>
      <c r="N147" s="203">
        <f>ROUND(L147*K147,2)</f>
        <v>0</v>
      </c>
      <c r="O147" s="203"/>
      <c r="P147" s="203"/>
      <c r="Q147" s="203"/>
      <c r="R147" s="127"/>
      <c r="T147" s="160"/>
      <c r="U147" s="37"/>
      <c r="V147" s="28"/>
      <c r="W147" s="161"/>
      <c r="X147" s="161"/>
      <c r="Y147" s="161"/>
      <c r="Z147" s="161"/>
      <c r="AA147" s="162"/>
      <c r="AR147" s="9" t="s">
        <v>150</v>
      </c>
      <c r="AT147" s="9" t="s">
        <v>146</v>
      </c>
      <c r="AU147" s="9" t="s">
        <v>131</v>
      </c>
      <c r="AY147" s="9" t="s">
        <v>145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9" t="s">
        <v>131</v>
      </c>
      <c r="BK147" s="101">
        <f>ROUND(L147*K147,2)</f>
        <v>0</v>
      </c>
      <c r="BL147" s="9" t="s">
        <v>150</v>
      </c>
      <c r="BM147" s="9" t="s">
        <v>187</v>
      </c>
    </row>
    <row r="148" spans="2:63" s="144" customFormat="1" ht="29.25" customHeight="1">
      <c r="B148" s="145"/>
      <c r="C148" s="146"/>
      <c r="D148" s="155" t="s">
        <v>114</v>
      </c>
      <c r="E148" s="155"/>
      <c r="F148" s="155"/>
      <c r="G148" s="155"/>
      <c r="H148" s="155"/>
      <c r="I148" s="155"/>
      <c r="J148" s="155"/>
      <c r="K148" s="155"/>
      <c r="L148" s="163"/>
      <c r="M148" s="163"/>
      <c r="N148" s="208">
        <f>BK148</f>
        <v>0</v>
      </c>
      <c r="O148" s="208"/>
      <c r="P148" s="208"/>
      <c r="Q148" s="208"/>
      <c r="R148" s="148"/>
      <c r="S148" s="26"/>
      <c r="T148" s="149"/>
      <c r="U148" s="146"/>
      <c r="V148" s="146"/>
      <c r="W148" s="150"/>
      <c r="X148" s="146"/>
      <c r="Y148" s="150"/>
      <c r="Z148" s="146"/>
      <c r="AA148" s="151"/>
      <c r="AC148" s="26"/>
      <c r="AR148" s="152" t="s">
        <v>80</v>
      </c>
      <c r="AT148" s="153" t="s">
        <v>71</v>
      </c>
      <c r="AU148" s="153" t="s">
        <v>80</v>
      </c>
      <c r="AY148" s="152" t="s">
        <v>145</v>
      </c>
      <c r="BK148" s="154">
        <f>BK149</f>
        <v>0</v>
      </c>
    </row>
    <row r="149" spans="2:65" s="26" customFormat="1" ht="22.5" customHeight="1">
      <c r="B149" s="125"/>
      <c r="C149" s="156" t="s">
        <v>188</v>
      </c>
      <c r="D149" s="156" t="s">
        <v>146</v>
      </c>
      <c r="E149" s="157" t="s">
        <v>189</v>
      </c>
      <c r="F149" s="201" t="s">
        <v>190</v>
      </c>
      <c r="G149" s="201"/>
      <c r="H149" s="201"/>
      <c r="I149" s="201"/>
      <c r="J149" s="158" t="s">
        <v>149</v>
      </c>
      <c r="K149" s="159">
        <v>14.98</v>
      </c>
      <c r="L149" s="207">
        <v>0</v>
      </c>
      <c r="M149" s="207"/>
      <c r="N149" s="203">
        <f>ROUND(L149*K149,2)</f>
        <v>0</v>
      </c>
      <c r="O149" s="203"/>
      <c r="P149" s="203"/>
      <c r="Q149" s="203"/>
      <c r="R149" s="127"/>
      <c r="T149" s="160"/>
      <c r="U149" s="37"/>
      <c r="V149" s="28"/>
      <c r="W149" s="161"/>
      <c r="X149" s="161"/>
      <c r="Y149" s="161"/>
      <c r="Z149" s="161"/>
      <c r="AA149" s="162"/>
      <c r="AR149" s="9" t="s">
        <v>150</v>
      </c>
      <c r="AT149" s="9" t="s">
        <v>146</v>
      </c>
      <c r="AU149" s="9" t="s">
        <v>131</v>
      </c>
      <c r="AY149" s="9" t="s">
        <v>145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9" t="s">
        <v>131</v>
      </c>
      <c r="BK149" s="101">
        <f>ROUND(L149*K149,2)</f>
        <v>0</v>
      </c>
      <c r="BL149" s="9" t="s">
        <v>150</v>
      </c>
      <c r="BM149" s="9" t="s">
        <v>191</v>
      </c>
    </row>
    <row r="150" spans="2:63" s="144" customFormat="1" ht="29.25" customHeight="1">
      <c r="B150" s="145"/>
      <c r="C150" s="146"/>
      <c r="D150" s="155" t="s">
        <v>115</v>
      </c>
      <c r="E150" s="155"/>
      <c r="F150" s="155"/>
      <c r="G150" s="155"/>
      <c r="H150" s="155"/>
      <c r="I150" s="155"/>
      <c r="J150" s="155"/>
      <c r="K150" s="155"/>
      <c r="L150" s="163"/>
      <c r="M150" s="163"/>
      <c r="N150" s="208">
        <f>BK150</f>
        <v>0</v>
      </c>
      <c r="O150" s="208"/>
      <c r="P150" s="208"/>
      <c r="Q150" s="208"/>
      <c r="R150" s="148"/>
      <c r="S150" s="26"/>
      <c r="T150" s="149"/>
      <c r="U150" s="146"/>
      <c r="V150" s="146"/>
      <c r="W150" s="150"/>
      <c r="X150" s="146"/>
      <c r="Y150" s="150"/>
      <c r="Z150" s="146"/>
      <c r="AA150" s="151"/>
      <c r="AC150" s="26"/>
      <c r="AR150" s="152" t="s">
        <v>80</v>
      </c>
      <c r="AT150" s="153" t="s">
        <v>71</v>
      </c>
      <c r="AU150" s="153" t="s">
        <v>80</v>
      </c>
      <c r="AY150" s="152" t="s">
        <v>145</v>
      </c>
      <c r="BK150" s="154">
        <f>SUM(BK151:BK161)</f>
        <v>0</v>
      </c>
    </row>
    <row r="151" spans="2:65" s="26" customFormat="1" ht="31.5" customHeight="1">
      <c r="B151" s="125"/>
      <c r="C151" s="156" t="s">
        <v>192</v>
      </c>
      <c r="D151" s="156" t="s">
        <v>146</v>
      </c>
      <c r="E151" s="157" t="s">
        <v>193</v>
      </c>
      <c r="F151" s="201" t="s">
        <v>194</v>
      </c>
      <c r="G151" s="201"/>
      <c r="H151" s="201"/>
      <c r="I151" s="201"/>
      <c r="J151" s="158" t="s">
        <v>149</v>
      </c>
      <c r="K151" s="159">
        <v>894.196</v>
      </c>
      <c r="L151" s="207">
        <v>0</v>
      </c>
      <c r="M151" s="207"/>
      <c r="N151" s="203">
        <f aca="true" t="shared" si="12" ref="N151:N161">ROUND(L151*K151,2)</f>
        <v>0</v>
      </c>
      <c r="O151" s="203"/>
      <c r="P151" s="203"/>
      <c r="Q151" s="203"/>
      <c r="R151" s="127"/>
      <c r="T151" s="160"/>
      <c r="U151" s="37"/>
      <c r="V151" s="28"/>
      <c r="W151" s="161"/>
      <c r="X151" s="161"/>
      <c r="Y151" s="161"/>
      <c r="Z151" s="161"/>
      <c r="AA151" s="162"/>
      <c r="AR151" s="9" t="s">
        <v>150</v>
      </c>
      <c r="AT151" s="9" t="s">
        <v>146</v>
      </c>
      <c r="AU151" s="9" t="s">
        <v>131</v>
      </c>
      <c r="AY151" s="9" t="s">
        <v>145</v>
      </c>
      <c r="BE151" s="101">
        <f aca="true" t="shared" si="13" ref="BE151:BE161">IF(U151="základná",N151,0)</f>
        <v>0</v>
      </c>
      <c r="BF151" s="101">
        <f aca="true" t="shared" si="14" ref="BF151:BF161">IF(U151="znížená",N151,0)</f>
        <v>0</v>
      </c>
      <c r="BG151" s="101">
        <f aca="true" t="shared" si="15" ref="BG151:BG161">IF(U151="zákl. prenesená",N151,0)</f>
        <v>0</v>
      </c>
      <c r="BH151" s="101">
        <f aca="true" t="shared" si="16" ref="BH151:BH161">IF(U151="zníž. prenesená",N151,0)</f>
        <v>0</v>
      </c>
      <c r="BI151" s="101">
        <f aca="true" t="shared" si="17" ref="BI151:BI161">IF(U151="nulová",N151,0)</f>
        <v>0</v>
      </c>
      <c r="BJ151" s="9" t="s">
        <v>131</v>
      </c>
      <c r="BK151" s="101">
        <f aca="true" t="shared" si="18" ref="BK151:BK161">ROUND(L151*K151,2)</f>
        <v>0</v>
      </c>
      <c r="BL151" s="9" t="s">
        <v>150</v>
      </c>
      <c r="BM151" s="9" t="s">
        <v>195</v>
      </c>
    </row>
    <row r="152" spans="2:65" s="26" customFormat="1" ht="22.5" customHeight="1">
      <c r="B152" s="125"/>
      <c r="C152" s="156" t="s">
        <v>196</v>
      </c>
      <c r="D152" s="156" t="s">
        <v>146</v>
      </c>
      <c r="E152" s="157" t="s">
        <v>197</v>
      </c>
      <c r="F152" s="209" t="s">
        <v>198</v>
      </c>
      <c r="G152" s="201"/>
      <c r="H152" s="201"/>
      <c r="I152" s="201"/>
      <c r="J152" s="158" t="s">
        <v>149</v>
      </c>
      <c r="K152" s="159">
        <v>13.91</v>
      </c>
      <c r="L152" s="207">
        <v>0</v>
      </c>
      <c r="M152" s="207"/>
      <c r="N152" s="203">
        <f t="shared" si="12"/>
        <v>0</v>
      </c>
      <c r="O152" s="203"/>
      <c r="P152" s="203"/>
      <c r="Q152" s="203"/>
      <c r="R152" s="127"/>
      <c r="T152" s="160"/>
      <c r="U152" s="37"/>
      <c r="V152" s="28"/>
      <c r="W152" s="161"/>
      <c r="X152" s="161"/>
      <c r="Y152" s="161"/>
      <c r="Z152" s="161"/>
      <c r="AA152" s="162"/>
      <c r="AR152" s="9" t="s">
        <v>150</v>
      </c>
      <c r="AT152" s="9" t="s">
        <v>146</v>
      </c>
      <c r="AU152" s="9" t="s">
        <v>131</v>
      </c>
      <c r="AY152" s="9" t="s">
        <v>145</v>
      </c>
      <c r="BE152" s="101">
        <f t="shared" si="13"/>
        <v>0</v>
      </c>
      <c r="BF152" s="101">
        <f t="shared" si="14"/>
        <v>0</v>
      </c>
      <c r="BG152" s="101">
        <f t="shared" si="15"/>
        <v>0</v>
      </c>
      <c r="BH152" s="101">
        <f t="shared" si="16"/>
        <v>0</v>
      </c>
      <c r="BI152" s="101">
        <f t="shared" si="17"/>
        <v>0</v>
      </c>
      <c r="BJ152" s="9" t="s">
        <v>131</v>
      </c>
      <c r="BK152" s="101">
        <f t="shared" si="18"/>
        <v>0</v>
      </c>
      <c r="BL152" s="9" t="s">
        <v>150</v>
      </c>
      <c r="BM152" s="9" t="s">
        <v>199</v>
      </c>
    </row>
    <row r="153" spans="2:65" s="26" customFormat="1" ht="31.5" customHeight="1">
      <c r="B153" s="125"/>
      <c r="C153" s="156" t="s">
        <v>200</v>
      </c>
      <c r="D153" s="156" t="s">
        <v>146</v>
      </c>
      <c r="E153" s="157" t="s">
        <v>201</v>
      </c>
      <c r="F153" s="209" t="s">
        <v>202</v>
      </c>
      <c r="G153" s="201"/>
      <c r="H153" s="201"/>
      <c r="I153" s="201"/>
      <c r="J153" s="158" t="s">
        <v>149</v>
      </c>
      <c r="K153" s="159">
        <v>13.91</v>
      </c>
      <c r="L153" s="207">
        <v>0</v>
      </c>
      <c r="M153" s="207"/>
      <c r="N153" s="203">
        <f t="shared" si="12"/>
        <v>0</v>
      </c>
      <c r="O153" s="203"/>
      <c r="P153" s="203"/>
      <c r="Q153" s="203"/>
      <c r="R153" s="127"/>
      <c r="T153" s="160"/>
      <c r="U153" s="37"/>
      <c r="V153" s="28"/>
      <c r="W153" s="161"/>
      <c r="X153" s="161"/>
      <c r="Y153" s="161"/>
      <c r="Z153" s="161"/>
      <c r="AA153" s="162"/>
      <c r="AR153" s="9" t="s">
        <v>150</v>
      </c>
      <c r="AT153" s="9" t="s">
        <v>146</v>
      </c>
      <c r="AU153" s="9" t="s">
        <v>131</v>
      </c>
      <c r="AY153" s="9" t="s">
        <v>145</v>
      </c>
      <c r="BE153" s="101">
        <f t="shared" si="13"/>
        <v>0</v>
      </c>
      <c r="BF153" s="101">
        <f t="shared" si="14"/>
        <v>0</v>
      </c>
      <c r="BG153" s="101">
        <f t="shared" si="15"/>
        <v>0</v>
      </c>
      <c r="BH153" s="101">
        <f t="shared" si="16"/>
        <v>0</v>
      </c>
      <c r="BI153" s="101">
        <f t="shared" si="17"/>
        <v>0</v>
      </c>
      <c r="BJ153" s="9" t="s">
        <v>131</v>
      </c>
      <c r="BK153" s="101">
        <f t="shared" si="18"/>
        <v>0</v>
      </c>
      <c r="BL153" s="9" t="s">
        <v>150</v>
      </c>
      <c r="BM153" s="9" t="s">
        <v>203</v>
      </c>
    </row>
    <row r="154" spans="2:65" s="26" customFormat="1" ht="44.25" customHeight="1">
      <c r="B154" s="125"/>
      <c r="C154" s="156" t="s">
        <v>204</v>
      </c>
      <c r="D154" s="156" t="s">
        <v>146</v>
      </c>
      <c r="E154" s="157" t="s">
        <v>205</v>
      </c>
      <c r="F154" s="209" t="s">
        <v>206</v>
      </c>
      <c r="G154" s="201"/>
      <c r="H154" s="201"/>
      <c r="I154" s="201"/>
      <c r="J154" s="158" t="s">
        <v>149</v>
      </c>
      <c r="K154" s="159">
        <v>29.338</v>
      </c>
      <c r="L154" s="207">
        <v>0</v>
      </c>
      <c r="M154" s="207"/>
      <c r="N154" s="203">
        <f t="shared" si="12"/>
        <v>0</v>
      </c>
      <c r="O154" s="203"/>
      <c r="P154" s="203"/>
      <c r="Q154" s="203"/>
      <c r="R154" s="127"/>
      <c r="T154" s="160"/>
      <c r="U154" s="37"/>
      <c r="V154" s="28"/>
      <c r="W154" s="161"/>
      <c r="X154" s="161"/>
      <c r="Y154" s="161"/>
      <c r="Z154" s="161"/>
      <c r="AA154" s="162"/>
      <c r="AR154" s="9" t="s">
        <v>150</v>
      </c>
      <c r="AT154" s="9" t="s">
        <v>146</v>
      </c>
      <c r="AU154" s="9" t="s">
        <v>131</v>
      </c>
      <c r="AY154" s="9" t="s">
        <v>145</v>
      </c>
      <c r="BE154" s="101">
        <f t="shared" si="13"/>
        <v>0</v>
      </c>
      <c r="BF154" s="101">
        <f t="shared" si="14"/>
        <v>0</v>
      </c>
      <c r="BG154" s="101">
        <f t="shared" si="15"/>
        <v>0</v>
      </c>
      <c r="BH154" s="101">
        <f t="shared" si="16"/>
        <v>0</v>
      </c>
      <c r="BI154" s="101">
        <f t="shared" si="17"/>
        <v>0</v>
      </c>
      <c r="BJ154" s="9" t="s">
        <v>131</v>
      </c>
      <c r="BK154" s="101">
        <f t="shared" si="18"/>
        <v>0</v>
      </c>
      <c r="BL154" s="9" t="s">
        <v>150</v>
      </c>
      <c r="BM154" s="9" t="s">
        <v>207</v>
      </c>
    </row>
    <row r="155" spans="2:65" s="26" customFormat="1" ht="31.5" customHeight="1">
      <c r="B155" s="125"/>
      <c r="C155" s="156" t="s">
        <v>208</v>
      </c>
      <c r="D155" s="156" t="s">
        <v>146</v>
      </c>
      <c r="E155" s="157" t="s">
        <v>209</v>
      </c>
      <c r="F155" s="209" t="s">
        <v>210</v>
      </c>
      <c r="G155" s="201"/>
      <c r="H155" s="201"/>
      <c r="I155" s="201"/>
      <c r="J155" s="158" t="s">
        <v>149</v>
      </c>
      <c r="K155" s="159">
        <v>29.338</v>
      </c>
      <c r="L155" s="207">
        <v>0</v>
      </c>
      <c r="M155" s="207"/>
      <c r="N155" s="203">
        <f t="shared" si="12"/>
        <v>0</v>
      </c>
      <c r="O155" s="203"/>
      <c r="P155" s="203"/>
      <c r="Q155" s="203"/>
      <c r="R155" s="127"/>
      <c r="T155" s="160"/>
      <c r="U155" s="37"/>
      <c r="V155" s="28"/>
      <c r="W155" s="161"/>
      <c r="X155" s="161"/>
      <c r="Y155" s="161"/>
      <c r="Z155" s="161"/>
      <c r="AA155" s="162"/>
      <c r="AR155" s="9" t="s">
        <v>150</v>
      </c>
      <c r="AT155" s="9" t="s">
        <v>146</v>
      </c>
      <c r="AU155" s="9" t="s">
        <v>131</v>
      </c>
      <c r="AY155" s="9" t="s">
        <v>145</v>
      </c>
      <c r="BE155" s="101">
        <f t="shared" si="13"/>
        <v>0</v>
      </c>
      <c r="BF155" s="101">
        <f t="shared" si="14"/>
        <v>0</v>
      </c>
      <c r="BG155" s="101">
        <f t="shared" si="15"/>
        <v>0</v>
      </c>
      <c r="BH155" s="101">
        <f t="shared" si="16"/>
        <v>0</v>
      </c>
      <c r="BI155" s="101">
        <f t="shared" si="17"/>
        <v>0</v>
      </c>
      <c r="BJ155" s="9" t="s">
        <v>131</v>
      </c>
      <c r="BK155" s="101">
        <f t="shared" si="18"/>
        <v>0</v>
      </c>
      <c r="BL155" s="9" t="s">
        <v>150</v>
      </c>
      <c r="BM155" s="9" t="s">
        <v>211</v>
      </c>
    </row>
    <row r="156" spans="2:65" s="26" customFormat="1" ht="31.5" customHeight="1">
      <c r="B156" s="125"/>
      <c r="C156" s="156" t="s">
        <v>212</v>
      </c>
      <c r="D156" s="156" t="s">
        <v>146</v>
      </c>
      <c r="E156" s="157" t="s">
        <v>213</v>
      </c>
      <c r="F156" s="201" t="s">
        <v>214</v>
      </c>
      <c r="G156" s="201"/>
      <c r="H156" s="201"/>
      <c r="I156" s="201"/>
      <c r="J156" s="158" t="s">
        <v>149</v>
      </c>
      <c r="K156" s="159">
        <v>34.668</v>
      </c>
      <c r="L156" s="207">
        <v>0</v>
      </c>
      <c r="M156" s="207"/>
      <c r="N156" s="203">
        <f t="shared" si="12"/>
        <v>0</v>
      </c>
      <c r="O156" s="203"/>
      <c r="P156" s="203"/>
      <c r="Q156" s="203"/>
      <c r="R156" s="127"/>
      <c r="T156" s="160"/>
      <c r="U156" s="37"/>
      <c r="V156" s="28"/>
      <c r="W156" s="161"/>
      <c r="X156" s="161"/>
      <c r="Y156" s="161"/>
      <c r="Z156" s="161"/>
      <c r="AA156" s="162"/>
      <c r="AR156" s="9" t="s">
        <v>150</v>
      </c>
      <c r="AT156" s="9" t="s">
        <v>146</v>
      </c>
      <c r="AU156" s="9" t="s">
        <v>131</v>
      </c>
      <c r="AY156" s="9" t="s">
        <v>145</v>
      </c>
      <c r="BE156" s="101">
        <f t="shared" si="13"/>
        <v>0</v>
      </c>
      <c r="BF156" s="101">
        <f t="shared" si="14"/>
        <v>0</v>
      </c>
      <c r="BG156" s="101">
        <f t="shared" si="15"/>
        <v>0</v>
      </c>
      <c r="BH156" s="101">
        <f t="shared" si="16"/>
        <v>0</v>
      </c>
      <c r="BI156" s="101">
        <f t="shared" si="17"/>
        <v>0</v>
      </c>
      <c r="BJ156" s="9" t="s">
        <v>131</v>
      </c>
      <c r="BK156" s="101">
        <f t="shared" si="18"/>
        <v>0</v>
      </c>
      <c r="BL156" s="9" t="s">
        <v>150</v>
      </c>
      <c r="BM156" s="9" t="s">
        <v>215</v>
      </c>
    </row>
    <row r="157" spans="2:65" s="26" customFormat="1" ht="31.5" customHeight="1">
      <c r="B157" s="125"/>
      <c r="C157" s="156" t="s">
        <v>216</v>
      </c>
      <c r="D157" s="156" t="s">
        <v>146</v>
      </c>
      <c r="E157" s="157" t="s">
        <v>217</v>
      </c>
      <c r="F157" s="209" t="s">
        <v>218</v>
      </c>
      <c r="G157" s="201"/>
      <c r="H157" s="201"/>
      <c r="I157" s="201"/>
      <c r="J157" s="158" t="s">
        <v>149</v>
      </c>
      <c r="K157" s="159">
        <v>765.284</v>
      </c>
      <c r="L157" s="207">
        <v>0</v>
      </c>
      <c r="M157" s="207"/>
      <c r="N157" s="203">
        <f t="shared" si="12"/>
        <v>0</v>
      </c>
      <c r="O157" s="203"/>
      <c r="P157" s="203"/>
      <c r="Q157" s="203"/>
      <c r="R157" s="127"/>
      <c r="T157" s="160"/>
      <c r="U157" s="37"/>
      <c r="V157" s="28"/>
      <c r="W157" s="161"/>
      <c r="X157" s="161"/>
      <c r="Y157" s="161"/>
      <c r="Z157" s="161"/>
      <c r="AA157" s="162"/>
      <c r="AR157" s="9" t="s">
        <v>150</v>
      </c>
      <c r="AT157" s="9" t="s">
        <v>146</v>
      </c>
      <c r="AU157" s="9" t="s">
        <v>131</v>
      </c>
      <c r="AY157" s="9" t="s">
        <v>145</v>
      </c>
      <c r="BE157" s="101">
        <f t="shared" si="13"/>
        <v>0</v>
      </c>
      <c r="BF157" s="101">
        <f t="shared" si="14"/>
        <v>0</v>
      </c>
      <c r="BG157" s="101">
        <f t="shared" si="15"/>
        <v>0</v>
      </c>
      <c r="BH157" s="101">
        <f t="shared" si="16"/>
        <v>0</v>
      </c>
      <c r="BI157" s="101">
        <f t="shared" si="17"/>
        <v>0</v>
      </c>
      <c r="BJ157" s="9" t="s">
        <v>131</v>
      </c>
      <c r="BK157" s="101">
        <f t="shared" si="18"/>
        <v>0</v>
      </c>
      <c r="BL157" s="9" t="s">
        <v>150</v>
      </c>
      <c r="BM157" s="9" t="s">
        <v>219</v>
      </c>
    </row>
    <row r="158" spans="2:65" s="26" customFormat="1" ht="44.25" customHeight="1">
      <c r="B158" s="125"/>
      <c r="C158" s="156" t="s">
        <v>220</v>
      </c>
      <c r="D158" s="156" t="s">
        <v>146</v>
      </c>
      <c r="E158" s="157" t="s">
        <v>221</v>
      </c>
      <c r="F158" s="209" t="s">
        <v>222</v>
      </c>
      <c r="G158" s="201"/>
      <c r="H158" s="201"/>
      <c r="I158" s="201"/>
      <c r="J158" s="158" t="s">
        <v>149</v>
      </c>
      <c r="K158" s="159">
        <v>765.284</v>
      </c>
      <c r="L158" s="207">
        <v>0</v>
      </c>
      <c r="M158" s="207"/>
      <c r="N158" s="203">
        <f t="shared" si="12"/>
        <v>0</v>
      </c>
      <c r="O158" s="203"/>
      <c r="P158" s="203"/>
      <c r="Q158" s="203"/>
      <c r="R158" s="127"/>
      <c r="T158" s="160"/>
      <c r="U158" s="37"/>
      <c r="V158" s="28"/>
      <c r="W158" s="161"/>
      <c r="X158" s="161"/>
      <c r="Y158" s="161"/>
      <c r="Z158" s="161"/>
      <c r="AA158" s="162"/>
      <c r="AR158" s="9" t="s">
        <v>150</v>
      </c>
      <c r="AT158" s="9" t="s">
        <v>146</v>
      </c>
      <c r="AU158" s="9" t="s">
        <v>131</v>
      </c>
      <c r="AY158" s="9" t="s">
        <v>145</v>
      </c>
      <c r="BE158" s="101">
        <f t="shared" si="13"/>
        <v>0</v>
      </c>
      <c r="BF158" s="101">
        <f t="shared" si="14"/>
        <v>0</v>
      </c>
      <c r="BG158" s="101">
        <f t="shared" si="15"/>
        <v>0</v>
      </c>
      <c r="BH158" s="101">
        <f t="shared" si="16"/>
        <v>0</v>
      </c>
      <c r="BI158" s="101">
        <f t="shared" si="17"/>
        <v>0</v>
      </c>
      <c r="BJ158" s="9" t="s">
        <v>131</v>
      </c>
      <c r="BK158" s="101">
        <f t="shared" si="18"/>
        <v>0</v>
      </c>
      <c r="BL158" s="9" t="s">
        <v>150</v>
      </c>
      <c r="BM158" s="9" t="s">
        <v>223</v>
      </c>
    </row>
    <row r="159" spans="2:65" s="26" customFormat="1" ht="31.5" customHeight="1">
      <c r="B159" s="125"/>
      <c r="C159" s="156" t="s">
        <v>9</v>
      </c>
      <c r="D159" s="156" t="s">
        <v>146</v>
      </c>
      <c r="E159" s="157" t="s">
        <v>224</v>
      </c>
      <c r="F159" s="209" t="s">
        <v>225</v>
      </c>
      <c r="G159" s="201"/>
      <c r="H159" s="201"/>
      <c r="I159" s="201"/>
      <c r="J159" s="158" t="s">
        <v>149</v>
      </c>
      <c r="K159" s="159">
        <v>86.574</v>
      </c>
      <c r="L159" s="207">
        <v>0</v>
      </c>
      <c r="M159" s="207"/>
      <c r="N159" s="203">
        <f t="shared" si="12"/>
        <v>0</v>
      </c>
      <c r="O159" s="203"/>
      <c r="P159" s="203"/>
      <c r="Q159" s="203"/>
      <c r="R159" s="127"/>
      <c r="T159" s="160"/>
      <c r="U159" s="37"/>
      <c r="V159" s="28"/>
      <c r="W159" s="161"/>
      <c r="X159" s="161"/>
      <c r="Y159" s="161"/>
      <c r="Z159" s="161"/>
      <c r="AA159" s="162"/>
      <c r="AR159" s="9" t="s">
        <v>150</v>
      </c>
      <c r="AT159" s="9" t="s">
        <v>146</v>
      </c>
      <c r="AU159" s="9" t="s">
        <v>131</v>
      </c>
      <c r="AY159" s="9" t="s">
        <v>145</v>
      </c>
      <c r="BE159" s="101">
        <f t="shared" si="13"/>
        <v>0</v>
      </c>
      <c r="BF159" s="101">
        <f t="shared" si="14"/>
        <v>0</v>
      </c>
      <c r="BG159" s="101">
        <f t="shared" si="15"/>
        <v>0</v>
      </c>
      <c r="BH159" s="101">
        <f t="shared" si="16"/>
        <v>0</v>
      </c>
      <c r="BI159" s="101">
        <f t="shared" si="17"/>
        <v>0</v>
      </c>
      <c r="BJ159" s="9" t="s">
        <v>131</v>
      </c>
      <c r="BK159" s="101">
        <f t="shared" si="18"/>
        <v>0</v>
      </c>
      <c r="BL159" s="9" t="s">
        <v>150</v>
      </c>
      <c r="BM159" s="9" t="s">
        <v>226</v>
      </c>
    </row>
    <row r="160" spans="2:65" s="26" customFormat="1" ht="44.25" customHeight="1">
      <c r="B160" s="125"/>
      <c r="C160" s="156" t="s">
        <v>227</v>
      </c>
      <c r="D160" s="156" t="s">
        <v>146</v>
      </c>
      <c r="E160" s="157" t="s">
        <v>221</v>
      </c>
      <c r="F160" s="209" t="s">
        <v>222</v>
      </c>
      <c r="G160" s="201"/>
      <c r="H160" s="201"/>
      <c r="I160" s="201"/>
      <c r="J160" s="158" t="s">
        <v>149</v>
      </c>
      <c r="K160" s="159">
        <v>86.574</v>
      </c>
      <c r="L160" s="207">
        <v>0</v>
      </c>
      <c r="M160" s="207"/>
      <c r="N160" s="203">
        <f t="shared" si="12"/>
        <v>0</v>
      </c>
      <c r="O160" s="203"/>
      <c r="P160" s="203"/>
      <c r="Q160" s="203"/>
      <c r="R160" s="127"/>
      <c r="T160" s="160"/>
      <c r="U160" s="37"/>
      <c r="V160" s="28"/>
      <c r="W160" s="161"/>
      <c r="X160" s="161"/>
      <c r="Y160" s="161"/>
      <c r="Z160" s="161"/>
      <c r="AA160" s="162"/>
      <c r="AR160" s="9" t="s">
        <v>150</v>
      </c>
      <c r="AT160" s="9" t="s">
        <v>146</v>
      </c>
      <c r="AU160" s="9" t="s">
        <v>131</v>
      </c>
      <c r="AY160" s="9" t="s">
        <v>145</v>
      </c>
      <c r="BE160" s="101">
        <f t="shared" si="13"/>
        <v>0</v>
      </c>
      <c r="BF160" s="101">
        <f t="shared" si="14"/>
        <v>0</v>
      </c>
      <c r="BG160" s="101">
        <f t="shared" si="15"/>
        <v>0</v>
      </c>
      <c r="BH160" s="101">
        <f t="shared" si="16"/>
        <v>0</v>
      </c>
      <c r="BI160" s="101">
        <f t="shared" si="17"/>
        <v>0</v>
      </c>
      <c r="BJ160" s="9" t="s">
        <v>131</v>
      </c>
      <c r="BK160" s="101">
        <f t="shared" si="18"/>
        <v>0</v>
      </c>
      <c r="BL160" s="9" t="s">
        <v>150</v>
      </c>
      <c r="BM160" s="9" t="s">
        <v>228</v>
      </c>
    </row>
    <row r="161" spans="2:65" s="26" customFormat="1" ht="31.5" customHeight="1">
      <c r="B161" s="125"/>
      <c r="C161" s="156" t="s">
        <v>229</v>
      </c>
      <c r="D161" s="156" t="s">
        <v>146</v>
      </c>
      <c r="E161" s="157" t="s">
        <v>230</v>
      </c>
      <c r="F161" s="209" t="s">
        <v>231</v>
      </c>
      <c r="G161" s="201"/>
      <c r="H161" s="201"/>
      <c r="I161" s="201"/>
      <c r="J161" s="158" t="s">
        <v>149</v>
      </c>
      <c r="K161" s="159">
        <v>864.858</v>
      </c>
      <c r="L161" s="207">
        <v>0</v>
      </c>
      <c r="M161" s="207"/>
      <c r="N161" s="203">
        <f t="shared" si="12"/>
        <v>0</v>
      </c>
      <c r="O161" s="203"/>
      <c r="P161" s="203"/>
      <c r="Q161" s="203"/>
      <c r="R161" s="127"/>
      <c r="T161" s="160"/>
      <c r="U161" s="37"/>
      <c r="V161" s="28"/>
      <c r="W161" s="161"/>
      <c r="X161" s="161"/>
      <c r="Y161" s="161"/>
      <c r="Z161" s="161"/>
      <c r="AA161" s="162"/>
      <c r="AR161" s="9" t="s">
        <v>150</v>
      </c>
      <c r="AT161" s="9" t="s">
        <v>146</v>
      </c>
      <c r="AU161" s="9" t="s">
        <v>131</v>
      </c>
      <c r="AY161" s="9" t="s">
        <v>145</v>
      </c>
      <c r="BE161" s="101">
        <f t="shared" si="13"/>
        <v>0</v>
      </c>
      <c r="BF161" s="101">
        <f t="shared" si="14"/>
        <v>0</v>
      </c>
      <c r="BG161" s="101">
        <f t="shared" si="15"/>
        <v>0</v>
      </c>
      <c r="BH161" s="101">
        <f t="shared" si="16"/>
        <v>0</v>
      </c>
      <c r="BI161" s="101">
        <f t="shared" si="17"/>
        <v>0</v>
      </c>
      <c r="BJ161" s="9" t="s">
        <v>131</v>
      </c>
      <c r="BK161" s="101">
        <f t="shared" si="18"/>
        <v>0</v>
      </c>
      <c r="BL161" s="9" t="s">
        <v>150</v>
      </c>
      <c r="BM161" s="9" t="s">
        <v>232</v>
      </c>
    </row>
    <row r="162" spans="2:63" s="144" customFormat="1" ht="29.25" customHeight="1">
      <c r="B162" s="145"/>
      <c r="C162" s="146"/>
      <c r="D162" s="155" t="s">
        <v>116</v>
      </c>
      <c r="E162" s="155"/>
      <c r="F162" s="155"/>
      <c r="G162" s="155"/>
      <c r="H162" s="155"/>
      <c r="I162" s="155"/>
      <c r="J162" s="155"/>
      <c r="K162" s="155"/>
      <c r="L162" s="163"/>
      <c r="M162" s="163"/>
      <c r="N162" s="208">
        <f>BK162</f>
        <v>0</v>
      </c>
      <c r="O162" s="208"/>
      <c r="P162" s="208"/>
      <c r="Q162" s="208"/>
      <c r="R162" s="148"/>
      <c r="S162" s="26"/>
      <c r="T162" s="149"/>
      <c r="U162" s="146"/>
      <c r="V162" s="146"/>
      <c r="W162" s="150"/>
      <c r="X162" s="146"/>
      <c r="Y162" s="150"/>
      <c r="Z162" s="146"/>
      <c r="AA162" s="151"/>
      <c r="AC162" s="26"/>
      <c r="AR162" s="152" t="s">
        <v>80</v>
      </c>
      <c r="AT162" s="153" t="s">
        <v>71</v>
      </c>
      <c r="AU162" s="153" t="s">
        <v>80</v>
      </c>
      <c r="AY162" s="152" t="s">
        <v>145</v>
      </c>
      <c r="BK162" s="154">
        <f>SUM(BK163:BK187)</f>
        <v>0</v>
      </c>
    </row>
    <row r="163" spans="2:65" s="26" customFormat="1" ht="44.25" customHeight="1">
      <c r="B163" s="125"/>
      <c r="C163" s="156" t="s">
        <v>233</v>
      </c>
      <c r="D163" s="156" t="s">
        <v>146</v>
      </c>
      <c r="E163" s="157" t="s">
        <v>234</v>
      </c>
      <c r="F163" s="201" t="s">
        <v>235</v>
      </c>
      <c r="G163" s="201"/>
      <c r="H163" s="201"/>
      <c r="I163" s="201"/>
      <c r="J163" s="158" t="s">
        <v>236</v>
      </c>
      <c r="K163" s="159">
        <v>91.207</v>
      </c>
      <c r="L163" s="207">
        <v>0</v>
      </c>
      <c r="M163" s="207"/>
      <c r="N163" s="203">
        <f aca="true" t="shared" si="19" ref="N163:N187">ROUND(L163*K163,2)</f>
        <v>0</v>
      </c>
      <c r="O163" s="203"/>
      <c r="P163" s="203"/>
      <c r="Q163" s="203"/>
      <c r="R163" s="127"/>
      <c r="T163" s="160"/>
      <c r="U163" s="37"/>
      <c r="V163" s="28"/>
      <c r="W163" s="161"/>
      <c r="X163" s="161"/>
      <c r="Y163" s="161"/>
      <c r="Z163" s="161"/>
      <c r="AA163" s="162"/>
      <c r="AR163" s="9" t="s">
        <v>150</v>
      </c>
      <c r="AT163" s="9" t="s">
        <v>146</v>
      </c>
      <c r="AU163" s="9" t="s">
        <v>131</v>
      </c>
      <c r="AY163" s="9" t="s">
        <v>145</v>
      </c>
      <c r="BE163" s="101">
        <f aca="true" t="shared" si="20" ref="BE163:BE187">IF(U163="základná",N163,0)</f>
        <v>0</v>
      </c>
      <c r="BF163" s="101">
        <f aca="true" t="shared" si="21" ref="BF163:BF187">IF(U163="znížená",N163,0)</f>
        <v>0</v>
      </c>
      <c r="BG163" s="101">
        <f aca="true" t="shared" si="22" ref="BG163:BG187">IF(U163="zákl. prenesená",N163,0)</f>
        <v>0</v>
      </c>
      <c r="BH163" s="101">
        <f aca="true" t="shared" si="23" ref="BH163:BH187">IF(U163="zníž. prenesená",N163,0)</f>
        <v>0</v>
      </c>
      <c r="BI163" s="101">
        <f aca="true" t="shared" si="24" ref="BI163:BI187">IF(U163="nulová",N163,0)</f>
        <v>0</v>
      </c>
      <c r="BJ163" s="9" t="s">
        <v>131</v>
      </c>
      <c r="BK163" s="101">
        <f aca="true" t="shared" si="25" ref="BK163:BK187">ROUND(L163*K163,2)</f>
        <v>0</v>
      </c>
      <c r="BL163" s="9" t="s">
        <v>150</v>
      </c>
      <c r="BM163" s="9" t="s">
        <v>237</v>
      </c>
    </row>
    <row r="164" spans="2:65" s="26" customFormat="1" ht="22.5" customHeight="1">
      <c r="B164" s="125"/>
      <c r="C164" s="164" t="s">
        <v>238</v>
      </c>
      <c r="D164" s="164" t="s">
        <v>239</v>
      </c>
      <c r="E164" s="165" t="s">
        <v>240</v>
      </c>
      <c r="F164" s="204" t="s">
        <v>241</v>
      </c>
      <c r="G164" s="204"/>
      <c r="H164" s="204"/>
      <c r="I164" s="204"/>
      <c r="J164" s="166" t="s">
        <v>242</v>
      </c>
      <c r="K164" s="167">
        <v>170.48</v>
      </c>
      <c r="L164" s="205">
        <v>0</v>
      </c>
      <c r="M164" s="205"/>
      <c r="N164" s="206">
        <f t="shared" si="19"/>
        <v>0</v>
      </c>
      <c r="O164" s="206"/>
      <c r="P164" s="206"/>
      <c r="Q164" s="206"/>
      <c r="R164" s="127"/>
      <c r="T164" s="160"/>
      <c r="U164" s="37"/>
      <c r="V164" s="28"/>
      <c r="W164" s="161"/>
      <c r="X164" s="161"/>
      <c r="Y164" s="161"/>
      <c r="Z164" s="161"/>
      <c r="AA164" s="162"/>
      <c r="AR164" s="9" t="s">
        <v>176</v>
      </c>
      <c r="AT164" s="9" t="s">
        <v>239</v>
      </c>
      <c r="AU164" s="9" t="s">
        <v>131</v>
      </c>
      <c r="AY164" s="9" t="s">
        <v>145</v>
      </c>
      <c r="BE164" s="101">
        <f t="shared" si="20"/>
        <v>0</v>
      </c>
      <c r="BF164" s="101">
        <f t="shared" si="21"/>
        <v>0</v>
      </c>
      <c r="BG164" s="101">
        <f t="shared" si="22"/>
        <v>0</v>
      </c>
      <c r="BH164" s="101">
        <f t="shared" si="23"/>
        <v>0</v>
      </c>
      <c r="BI164" s="101">
        <f t="shared" si="24"/>
        <v>0</v>
      </c>
      <c r="BJ164" s="9" t="s">
        <v>131</v>
      </c>
      <c r="BK164" s="101">
        <f t="shared" si="25"/>
        <v>0</v>
      </c>
      <c r="BL164" s="9" t="s">
        <v>150</v>
      </c>
      <c r="BM164" s="9" t="s">
        <v>243</v>
      </c>
    </row>
    <row r="165" spans="2:65" s="26" customFormat="1" ht="31.5" customHeight="1">
      <c r="B165" s="125"/>
      <c r="C165" s="156" t="s">
        <v>244</v>
      </c>
      <c r="D165" s="156" t="s">
        <v>146</v>
      </c>
      <c r="E165" s="157" t="s">
        <v>245</v>
      </c>
      <c r="F165" s="201" t="s">
        <v>246</v>
      </c>
      <c r="G165" s="201"/>
      <c r="H165" s="201"/>
      <c r="I165" s="201"/>
      <c r="J165" s="158" t="s">
        <v>158</v>
      </c>
      <c r="K165" s="159">
        <v>13.681</v>
      </c>
      <c r="L165" s="207">
        <v>0</v>
      </c>
      <c r="M165" s="207"/>
      <c r="N165" s="203">
        <f t="shared" si="19"/>
        <v>0</v>
      </c>
      <c r="O165" s="203"/>
      <c r="P165" s="203"/>
      <c r="Q165" s="203"/>
      <c r="R165" s="127"/>
      <c r="T165" s="160"/>
      <c r="U165" s="37"/>
      <c r="V165" s="28"/>
      <c r="W165" s="161"/>
      <c r="X165" s="161"/>
      <c r="Y165" s="161"/>
      <c r="Z165" s="161"/>
      <c r="AA165" s="162"/>
      <c r="AR165" s="9" t="s">
        <v>150</v>
      </c>
      <c r="AT165" s="9" t="s">
        <v>146</v>
      </c>
      <c r="AU165" s="9" t="s">
        <v>131</v>
      </c>
      <c r="AY165" s="9" t="s">
        <v>145</v>
      </c>
      <c r="BE165" s="101">
        <f t="shared" si="20"/>
        <v>0</v>
      </c>
      <c r="BF165" s="101">
        <f t="shared" si="21"/>
        <v>0</v>
      </c>
      <c r="BG165" s="101">
        <f t="shared" si="22"/>
        <v>0</v>
      </c>
      <c r="BH165" s="101">
        <f t="shared" si="23"/>
        <v>0</v>
      </c>
      <c r="BI165" s="101">
        <f t="shared" si="24"/>
        <v>0</v>
      </c>
      <c r="BJ165" s="9" t="s">
        <v>131</v>
      </c>
      <c r="BK165" s="101">
        <f t="shared" si="25"/>
        <v>0</v>
      </c>
      <c r="BL165" s="9" t="s">
        <v>150</v>
      </c>
      <c r="BM165" s="9" t="s">
        <v>247</v>
      </c>
    </row>
    <row r="166" spans="2:65" s="26" customFormat="1" ht="44.25" customHeight="1">
      <c r="B166" s="125"/>
      <c r="C166" s="156" t="s">
        <v>248</v>
      </c>
      <c r="D166" s="156" t="s">
        <v>146</v>
      </c>
      <c r="E166" s="157" t="s">
        <v>249</v>
      </c>
      <c r="F166" s="201" t="s">
        <v>250</v>
      </c>
      <c r="G166" s="201"/>
      <c r="H166" s="201"/>
      <c r="I166" s="201"/>
      <c r="J166" s="158" t="s">
        <v>149</v>
      </c>
      <c r="K166" s="159">
        <v>1078.56</v>
      </c>
      <c r="L166" s="207">
        <v>0</v>
      </c>
      <c r="M166" s="207"/>
      <c r="N166" s="203">
        <f t="shared" si="19"/>
        <v>0</v>
      </c>
      <c r="O166" s="203"/>
      <c r="P166" s="203"/>
      <c r="Q166" s="203"/>
      <c r="R166" s="127"/>
      <c r="T166" s="160"/>
      <c r="U166" s="37"/>
      <c r="V166" s="28"/>
      <c r="W166" s="161"/>
      <c r="X166" s="161"/>
      <c r="Y166" s="161"/>
      <c r="Z166" s="161"/>
      <c r="AA166" s="162"/>
      <c r="AR166" s="9" t="s">
        <v>150</v>
      </c>
      <c r="AT166" s="9" t="s">
        <v>146</v>
      </c>
      <c r="AU166" s="9" t="s">
        <v>131</v>
      </c>
      <c r="AY166" s="9" t="s">
        <v>145</v>
      </c>
      <c r="BE166" s="101">
        <f t="shared" si="20"/>
        <v>0</v>
      </c>
      <c r="BF166" s="101">
        <f t="shared" si="21"/>
        <v>0</v>
      </c>
      <c r="BG166" s="101">
        <f t="shared" si="22"/>
        <v>0</v>
      </c>
      <c r="BH166" s="101">
        <f t="shared" si="23"/>
        <v>0</v>
      </c>
      <c r="BI166" s="101">
        <f t="shared" si="24"/>
        <v>0</v>
      </c>
      <c r="BJ166" s="9" t="s">
        <v>131</v>
      </c>
      <c r="BK166" s="101">
        <f t="shared" si="25"/>
        <v>0</v>
      </c>
      <c r="BL166" s="9" t="s">
        <v>150</v>
      </c>
      <c r="BM166" s="9" t="s">
        <v>251</v>
      </c>
    </row>
    <row r="167" spans="2:65" s="26" customFormat="1" ht="57" customHeight="1">
      <c r="B167" s="125"/>
      <c r="C167" s="156" t="s">
        <v>252</v>
      </c>
      <c r="D167" s="156" t="s">
        <v>146</v>
      </c>
      <c r="E167" s="157" t="s">
        <v>253</v>
      </c>
      <c r="F167" s="201" t="s">
        <v>254</v>
      </c>
      <c r="G167" s="201"/>
      <c r="H167" s="201"/>
      <c r="I167" s="201"/>
      <c r="J167" s="158" t="s">
        <v>149</v>
      </c>
      <c r="K167" s="159">
        <v>3235.68</v>
      </c>
      <c r="L167" s="207">
        <v>0</v>
      </c>
      <c r="M167" s="207"/>
      <c r="N167" s="203">
        <f t="shared" si="19"/>
        <v>0</v>
      </c>
      <c r="O167" s="203"/>
      <c r="P167" s="203"/>
      <c r="Q167" s="203"/>
      <c r="R167" s="127"/>
      <c r="T167" s="160"/>
      <c r="U167" s="37"/>
      <c r="V167" s="28"/>
      <c r="W167" s="161"/>
      <c r="X167" s="161"/>
      <c r="Y167" s="161"/>
      <c r="Z167" s="161"/>
      <c r="AA167" s="162"/>
      <c r="AR167" s="9" t="s">
        <v>150</v>
      </c>
      <c r="AT167" s="9" t="s">
        <v>146</v>
      </c>
      <c r="AU167" s="9" t="s">
        <v>131</v>
      </c>
      <c r="AY167" s="9" t="s">
        <v>145</v>
      </c>
      <c r="BE167" s="101">
        <f t="shared" si="20"/>
        <v>0</v>
      </c>
      <c r="BF167" s="101">
        <f t="shared" si="21"/>
        <v>0</v>
      </c>
      <c r="BG167" s="101">
        <f t="shared" si="22"/>
        <v>0</v>
      </c>
      <c r="BH167" s="101">
        <f t="shared" si="23"/>
        <v>0</v>
      </c>
      <c r="BI167" s="101">
        <f t="shared" si="24"/>
        <v>0</v>
      </c>
      <c r="BJ167" s="9" t="s">
        <v>131</v>
      </c>
      <c r="BK167" s="101">
        <f t="shared" si="25"/>
        <v>0</v>
      </c>
      <c r="BL167" s="9" t="s">
        <v>150</v>
      </c>
      <c r="BM167" s="9" t="s">
        <v>255</v>
      </c>
    </row>
    <row r="168" spans="2:65" s="26" customFormat="1" ht="44.25" customHeight="1">
      <c r="B168" s="125"/>
      <c r="C168" s="156" t="s">
        <v>256</v>
      </c>
      <c r="D168" s="156" t="s">
        <v>146</v>
      </c>
      <c r="E168" s="157" t="s">
        <v>257</v>
      </c>
      <c r="F168" s="201" t="s">
        <v>258</v>
      </c>
      <c r="G168" s="201"/>
      <c r="H168" s="201"/>
      <c r="I168" s="201"/>
      <c r="J168" s="158" t="s">
        <v>149</v>
      </c>
      <c r="K168" s="159">
        <v>1078.56</v>
      </c>
      <c r="L168" s="207">
        <v>0</v>
      </c>
      <c r="M168" s="207"/>
      <c r="N168" s="203">
        <f t="shared" si="19"/>
        <v>0</v>
      </c>
      <c r="O168" s="203"/>
      <c r="P168" s="203"/>
      <c r="Q168" s="203"/>
      <c r="R168" s="127"/>
      <c r="T168" s="160"/>
      <c r="U168" s="37"/>
      <c r="V168" s="28"/>
      <c r="W168" s="161"/>
      <c r="X168" s="161"/>
      <c r="Y168" s="161"/>
      <c r="Z168" s="161"/>
      <c r="AA168" s="162"/>
      <c r="AR168" s="9" t="s">
        <v>150</v>
      </c>
      <c r="AT168" s="9" t="s">
        <v>146</v>
      </c>
      <c r="AU168" s="9" t="s">
        <v>131</v>
      </c>
      <c r="AY168" s="9" t="s">
        <v>145</v>
      </c>
      <c r="BE168" s="101">
        <f t="shared" si="20"/>
        <v>0</v>
      </c>
      <c r="BF168" s="101">
        <f t="shared" si="21"/>
        <v>0</v>
      </c>
      <c r="BG168" s="101">
        <f t="shared" si="22"/>
        <v>0</v>
      </c>
      <c r="BH168" s="101">
        <f t="shared" si="23"/>
        <v>0</v>
      </c>
      <c r="BI168" s="101">
        <f t="shared" si="24"/>
        <v>0</v>
      </c>
      <c r="BJ168" s="9" t="s">
        <v>131</v>
      </c>
      <c r="BK168" s="101">
        <f t="shared" si="25"/>
        <v>0</v>
      </c>
      <c r="BL168" s="9" t="s">
        <v>150</v>
      </c>
      <c r="BM168" s="9" t="s">
        <v>259</v>
      </c>
    </row>
    <row r="169" spans="2:65" s="26" customFormat="1" ht="22.5" customHeight="1">
      <c r="B169" s="125"/>
      <c r="C169" s="156" t="s">
        <v>260</v>
      </c>
      <c r="D169" s="156" t="s">
        <v>146</v>
      </c>
      <c r="E169" s="157" t="s">
        <v>261</v>
      </c>
      <c r="F169" s="209" t="s">
        <v>262</v>
      </c>
      <c r="G169" s="201"/>
      <c r="H169" s="201"/>
      <c r="I169" s="201"/>
      <c r="J169" s="158" t="s">
        <v>236</v>
      </c>
      <c r="K169" s="159">
        <v>83.824</v>
      </c>
      <c r="L169" s="207">
        <v>0</v>
      </c>
      <c r="M169" s="207"/>
      <c r="N169" s="203">
        <f t="shared" si="19"/>
        <v>0</v>
      </c>
      <c r="O169" s="203"/>
      <c r="P169" s="203"/>
      <c r="Q169" s="203"/>
      <c r="R169" s="127"/>
      <c r="T169" s="160"/>
      <c r="U169" s="37"/>
      <c r="V169" s="28"/>
      <c r="W169" s="161"/>
      <c r="X169" s="161"/>
      <c r="Y169" s="161"/>
      <c r="Z169" s="161"/>
      <c r="AA169" s="162"/>
      <c r="AR169" s="9" t="s">
        <v>150</v>
      </c>
      <c r="AT169" s="9" t="s">
        <v>146</v>
      </c>
      <c r="AU169" s="9" t="s">
        <v>131</v>
      </c>
      <c r="AY169" s="9" t="s">
        <v>145</v>
      </c>
      <c r="BE169" s="101">
        <f t="shared" si="20"/>
        <v>0</v>
      </c>
      <c r="BF169" s="101">
        <f t="shared" si="21"/>
        <v>0</v>
      </c>
      <c r="BG169" s="101">
        <f t="shared" si="22"/>
        <v>0</v>
      </c>
      <c r="BH169" s="101">
        <f t="shared" si="23"/>
        <v>0</v>
      </c>
      <c r="BI169" s="101">
        <f t="shared" si="24"/>
        <v>0</v>
      </c>
      <c r="BJ169" s="9" t="s">
        <v>131</v>
      </c>
      <c r="BK169" s="101">
        <f t="shared" si="25"/>
        <v>0</v>
      </c>
      <c r="BL169" s="9" t="s">
        <v>150</v>
      </c>
      <c r="BM169" s="9" t="s">
        <v>263</v>
      </c>
    </row>
    <row r="170" spans="2:65" s="26" customFormat="1" ht="22.5" customHeight="1">
      <c r="B170" s="125"/>
      <c r="C170" s="156" t="s">
        <v>264</v>
      </c>
      <c r="D170" s="156" t="s">
        <v>146</v>
      </c>
      <c r="E170" s="157" t="s">
        <v>265</v>
      </c>
      <c r="F170" s="209" t="s">
        <v>266</v>
      </c>
      <c r="G170" s="201"/>
      <c r="H170" s="201"/>
      <c r="I170" s="201"/>
      <c r="J170" s="158" t="s">
        <v>236</v>
      </c>
      <c r="K170" s="159">
        <v>288.579</v>
      </c>
      <c r="L170" s="207">
        <v>0</v>
      </c>
      <c r="M170" s="207"/>
      <c r="N170" s="203">
        <f t="shared" si="19"/>
        <v>0</v>
      </c>
      <c r="O170" s="203"/>
      <c r="P170" s="203"/>
      <c r="Q170" s="203"/>
      <c r="R170" s="127"/>
      <c r="T170" s="160"/>
      <c r="U170" s="37"/>
      <c r="V170" s="28"/>
      <c r="W170" s="161"/>
      <c r="X170" s="161"/>
      <c r="Y170" s="161"/>
      <c r="Z170" s="161"/>
      <c r="AA170" s="162"/>
      <c r="AR170" s="9" t="s">
        <v>150</v>
      </c>
      <c r="AT170" s="9" t="s">
        <v>146</v>
      </c>
      <c r="AU170" s="9" t="s">
        <v>131</v>
      </c>
      <c r="AY170" s="9" t="s">
        <v>145</v>
      </c>
      <c r="BE170" s="101">
        <f t="shared" si="20"/>
        <v>0</v>
      </c>
      <c r="BF170" s="101">
        <f t="shared" si="21"/>
        <v>0</v>
      </c>
      <c r="BG170" s="101">
        <f t="shared" si="22"/>
        <v>0</v>
      </c>
      <c r="BH170" s="101">
        <f t="shared" si="23"/>
        <v>0</v>
      </c>
      <c r="BI170" s="101">
        <f t="shared" si="24"/>
        <v>0</v>
      </c>
      <c r="BJ170" s="9" t="s">
        <v>131</v>
      </c>
      <c r="BK170" s="101">
        <f t="shared" si="25"/>
        <v>0</v>
      </c>
      <c r="BL170" s="9" t="s">
        <v>150</v>
      </c>
      <c r="BM170" s="9" t="s">
        <v>267</v>
      </c>
    </row>
    <row r="171" spans="2:65" s="26" customFormat="1" ht="22.5" customHeight="1">
      <c r="B171" s="125"/>
      <c r="C171" s="156" t="s">
        <v>268</v>
      </c>
      <c r="D171" s="156" t="s">
        <v>146</v>
      </c>
      <c r="E171" s="157" t="s">
        <v>269</v>
      </c>
      <c r="F171" s="209" t="s">
        <v>270</v>
      </c>
      <c r="G171" s="201"/>
      <c r="H171" s="201"/>
      <c r="I171" s="201"/>
      <c r="J171" s="158" t="s">
        <v>236</v>
      </c>
      <c r="K171" s="159">
        <v>42.201</v>
      </c>
      <c r="L171" s="207">
        <v>0</v>
      </c>
      <c r="M171" s="207"/>
      <c r="N171" s="203">
        <f t="shared" si="19"/>
        <v>0</v>
      </c>
      <c r="O171" s="203"/>
      <c r="P171" s="203"/>
      <c r="Q171" s="203"/>
      <c r="R171" s="127"/>
      <c r="T171" s="160"/>
      <c r="U171" s="37"/>
      <c r="V171" s="28"/>
      <c r="W171" s="161"/>
      <c r="X171" s="161"/>
      <c r="Y171" s="161"/>
      <c r="Z171" s="161"/>
      <c r="AA171" s="162"/>
      <c r="AR171" s="9" t="s">
        <v>150</v>
      </c>
      <c r="AT171" s="9" t="s">
        <v>146</v>
      </c>
      <c r="AU171" s="9" t="s">
        <v>131</v>
      </c>
      <c r="AY171" s="9" t="s">
        <v>145</v>
      </c>
      <c r="BE171" s="101">
        <f t="shared" si="20"/>
        <v>0</v>
      </c>
      <c r="BF171" s="101">
        <f t="shared" si="21"/>
        <v>0</v>
      </c>
      <c r="BG171" s="101">
        <f t="shared" si="22"/>
        <v>0</v>
      </c>
      <c r="BH171" s="101">
        <f t="shared" si="23"/>
        <v>0</v>
      </c>
      <c r="BI171" s="101">
        <f t="shared" si="24"/>
        <v>0</v>
      </c>
      <c r="BJ171" s="9" t="s">
        <v>131</v>
      </c>
      <c r="BK171" s="101">
        <f t="shared" si="25"/>
        <v>0</v>
      </c>
      <c r="BL171" s="9" t="s">
        <v>150</v>
      </c>
      <c r="BM171" s="9" t="s">
        <v>271</v>
      </c>
    </row>
    <row r="172" spans="2:65" s="26" customFormat="1" ht="31.5" customHeight="1">
      <c r="B172" s="125"/>
      <c r="C172" s="156" t="s">
        <v>272</v>
      </c>
      <c r="D172" s="156" t="s">
        <v>146</v>
      </c>
      <c r="E172" s="157" t="s">
        <v>273</v>
      </c>
      <c r="F172" s="209" t="s">
        <v>274</v>
      </c>
      <c r="G172" s="201"/>
      <c r="H172" s="201"/>
      <c r="I172" s="201"/>
      <c r="J172" s="158" t="s">
        <v>236</v>
      </c>
      <c r="K172" s="159">
        <v>170.13</v>
      </c>
      <c r="L172" s="207">
        <v>0</v>
      </c>
      <c r="M172" s="207"/>
      <c r="N172" s="203">
        <f t="shared" si="19"/>
        <v>0</v>
      </c>
      <c r="O172" s="203"/>
      <c r="P172" s="203"/>
      <c r="Q172" s="203"/>
      <c r="R172" s="127"/>
      <c r="T172" s="160"/>
      <c r="U172" s="37"/>
      <c r="V172" s="28"/>
      <c r="W172" s="161"/>
      <c r="X172" s="161"/>
      <c r="Y172" s="161"/>
      <c r="Z172" s="161"/>
      <c r="AA172" s="162"/>
      <c r="AR172" s="9" t="s">
        <v>150</v>
      </c>
      <c r="AT172" s="9" t="s">
        <v>146</v>
      </c>
      <c r="AU172" s="9" t="s">
        <v>131</v>
      </c>
      <c r="AY172" s="9" t="s">
        <v>145</v>
      </c>
      <c r="BE172" s="101">
        <f t="shared" si="20"/>
        <v>0</v>
      </c>
      <c r="BF172" s="101">
        <f t="shared" si="21"/>
        <v>0</v>
      </c>
      <c r="BG172" s="101">
        <f t="shared" si="22"/>
        <v>0</v>
      </c>
      <c r="BH172" s="101">
        <f t="shared" si="23"/>
        <v>0</v>
      </c>
      <c r="BI172" s="101">
        <f t="shared" si="24"/>
        <v>0</v>
      </c>
      <c r="BJ172" s="9" t="s">
        <v>131</v>
      </c>
      <c r="BK172" s="101">
        <f t="shared" si="25"/>
        <v>0</v>
      </c>
      <c r="BL172" s="9" t="s">
        <v>150</v>
      </c>
      <c r="BM172" s="9" t="s">
        <v>275</v>
      </c>
    </row>
    <row r="173" spans="2:65" s="26" customFormat="1" ht="22.5" customHeight="1">
      <c r="B173" s="125"/>
      <c r="C173" s="156" t="s">
        <v>276</v>
      </c>
      <c r="D173" s="156" t="s">
        <v>146</v>
      </c>
      <c r="E173" s="157" t="s">
        <v>277</v>
      </c>
      <c r="F173" s="209" t="s">
        <v>278</v>
      </c>
      <c r="G173" s="201"/>
      <c r="H173" s="201"/>
      <c r="I173" s="201"/>
      <c r="J173" s="158" t="s">
        <v>236</v>
      </c>
      <c r="K173" s="159">
        <v>121.659</v>
      </c>
      <c r="L173" s="207">
        <v>0</v>
      </c>
      <c r="M173" s="207"/>
      <c r="N173" s="203">
        <f t="shared" si="19"/>
        <v>0</v>
      </c>
      <c r="O173" s="203"/>
      <c r="P173" s="203"/>
      <c r="Q173" s="203"/>
      <c r="R173" s="127"/>
      <c r="T173" s="160"/>
      <c r="U173" s="37"/>
      <c r="V173" s="28"/>
      <c r="W173" s="161"/>
      <c r="X173" s="161"/>
      <c r="Y173" s="161"/>
      <c r="Z173" s="161"/>
      <c r="AA173" s="162"/>
      <c r="AR173" s="9" t="s">
        <v>150</v>
      </c>
      <c r="AT173" s="9" t="s">
        <v>146</v>
      </c>
      <c r="AU173" s="9" t="s">
        <v>131</v>
      </c>
      <c r="AY173" s="9" t="s">
        <v>145</v>
      </c>
      <c r="BE173" s="101">
        <f t="shared" si="20"/>
        <v>0</v>
      </c>
      <c r="BF173" s="101">
        <f t="shared" si="21"/>
        <v>0</v>
      </c>
      <c r="BG173" s="101">
        <f t="shared" si="22"/>
        <v>0</v>
      </c>
      <c r="BH173" s="101">
        <f t="shared" si="23"/>
        <v>0</v>
      </c>
      <c r="BI173" s="101">
        <f t="shared" si="24"/>
        <v>0</v>
      </c>
      <c r="BJ173" s="9" t="s">
        <v>131</v>
      </c>
      <c r="BK173" s="101">
        <f t="shared" si="25"/>
        <v>0</v>
      </c>
      <c r="BL173" s="9" t="s">
        <v>150</v>
      </c>
      <c r="BM173" s="9" t="s">
        <v>279</v>
      </c>
    </row>
    <row r="174" spans="2:65" s="26" customFormat="1" ht="22.5" customHeight="1">
      <c r="B174" s="125"/>
      <c r="C174" s="156" t="s">
        <v>280</v>
      </c>
      <c r="D174" s="156" t="s">
        <v>146</v>
      </c>
      <c r="E174" s="157" t="s">
        <v>281</v>
      </c>
      <c r="F174" s="201" t="s">
        <v>282</v>
      </c>
      <c r="G174" s="201"/>
      <c r="H174" s="201"/>
      <c r="I174" s="201"/>
      <c r="J174" s="158" t="s">
        <v>149</v>
      </c>
      <c r="K174" s="159">
        <v>56.65</v>
      </c>
      <c r="L174" s="207">
        <v>0</v>
      </c>
      <c r="M174" s="207"/>
      <c r="N174" s="203">
        <f t="shared" si="19"/>
        <v>0</v>
      </c>
      <c r="O174" s="203"/>
      <c r="P174" s="203"/>
      <c r="Q174" s="203"/>
      <c r="R174" s="127"/>
      <c r="T174" s="160"/>
      <c r="U174" s="37"/>
      <c r="V174" s="28"/>
      <c r="W174" s="161"/>
      <c r="X174" s="161"/>
      <c r="Y174" s="161"/>
      <c r="Z174" s="161"/>
      <c r="AA174" s="162"/>
      <c r="AR174" s="9" t="s">
        <v>150</v>
      </c>
      <c r="AT174" s="9" t="s">
        <v>146</v>
      </c>
      <c r="AU174" s="9" t="s">
        <v>131</v>
      </c>
      <c r="AY174" s="9" t="s">
        <v>145</v>
      </c>
      <c r="BE174" s="101">
        <f t="shared" si="20"/>
        <v>0</v>
      </c>
      <c r="BF174" s="101">
        <f t="shared" si="21"/>
        <v>0</v>
      </c>
      <c r="BG174" s="101">
        <f t="shared" si="22"/>
        <v>0</v>
      </c>
      <c r="BH174" s="101">
        <f t="shared" si="23"/>
        <v>0</v>
      </c>
      <c r="BI174" s="101">
        <f t="shared" si="24"/>
        <v>0</v>
      </c>
      <c r="BJ174" s="9" t="s">
        <v>131</v>
      </c>
      <c r="BK174" s="101">
        <f t="shared" si="25"/>
        <v>0</v>
      </c>
      <c r="BL174" s="9" t="s">
        <v>150</v>
      </c>
      <c r="BM174" s="9" t="s">
        <v>283</v>
      </c>
    </row>
    <row r="175" spans="2:65" s="26" customFormat="1" ht="31.5" customHeight="1">
      <c r="B175" s="125"/>
      <c r="C175" s="156" t="s">
        <v>284</v>
      </c>
      <c r="D175" s="156" t="s">
        <v>146</v>
      </c>
      <c r="E175" s="157" t="s">
        <v>285</v>
      </c>
      <c r="F175" s="201" t="s">
        <v>286</v>
      </c>
      <c r="G175" s="201"/>
      <c r="H175" s="201"/>
      <c r="I175" s="201"/>
      <c r="J175" s="158" t="s">
        <v>242</v>
      </c>
      <c r="K175" s="159">
        <v>21</v>
      </c>
      <c r="L175" s="207">
        <v>0</v>
      </c>
      <c r="M175" s="207"/>
      <c r="N175" s="203">
        <f t="shared" si="19"/>
        <v>0</v>
      </c>
      <c r="O175" s="203"/>
      <c r="P175" s="203"/>
      <c r="Q175" s="203"/>
      <c r="R175" s="127"/>
      <c r="T175" s="160"/>
      <c r="U175" s="37"/>
      <c r="V175" s="28"/>
      <c r="W175" s="161"/>
      <c r="X175" s="161"/>
      <c r="Y175" s="161"/>
      <c r="Z175" s="161"/>
      <c r="AA175" s="162"/>
      <c r="AR175" s="9" t="s">
        <v>150</v>
      </c>
      <c r="AT175" s="9" t="s">
        <v>146</v>
      </c>
      <c r="AU175" s="9" t="s">
        <v>131</v>
      </c>
      <c r="AY175" s="9" t="s">
        <v>145</v>
      </c>
      <c r="BE175" s="101">
        <f t="shared" si="20"/>
        <v>0</v>
      </c>
      <c r="BF175" s="101">
        <f t="shared" si="21"/>
        <v>0</v>
      </c>
      <c r="BG175" s="101">
        <f t="shared" si="22"/>
        <v>0</v>
      </c>
      <c r="BH175" s="101">
        <f t="shared" si="23"/>
        <v>0</v>
      </c>
      <c r="BI175" s="101">
        <f t="shared" si="24"/>
        <v>0</v>
      </c>
      <c r="BJ175" s="9" t="s">
        <v>131</v>
      </c>
      <c r="BK175" s="101">
        <f t="shared" si="25"/>
        <v>0</v>
      </c>
      <c r="BL175" s="9" t="s">
        <v>150</v>
      </c>
      <c r="BM175" s="9" t="s">
        <v>287</v>
      </c>
    </row>
    <row r="176" spans="2:65" s="26" customFormat="1" ht="31.5" customHeight="1">
      <c r="B176" s="125"/>
      <c r="C176" s="156" t="s">
        <v>288</v>
      </c>
      <c r="D176" s="156" t="s">
        <v>146</v>
      </c>
      <c r="E176" s="157" t="s">
        <v>289</v>
      </c>
      <c r="F176" s="201" t="s">
        <v>290</v>
      </c>
      <c r="G176" s="201"/>
      <c r="H176" s="201"/>
      <c r="I176" s="201"/>
      <c r="J176" s="158" t="s">
        <v>149</v>
      </c>
      <c r="K176" s="159">
        <v>43.913</v>
      </c>
      <c r="L176" s="207">
        <v>0</v>
      </c>
      <c r="M176" s="207"/>
      <c r="N176" s="203">
        <f t="shared" si="19"/>
        <v>0</v>
      </c>
      <c r="O176" s="203"/>
      <c r="P176" s="203"/>
      <c r="Q176" s="203"/>
      <c r="R176" s="127"/>
      <c r="T176" s="160"/>
      <c r="U176" s="37"/>
      <c r="V176" s="28"/>
      <c r="W176" s="161"/>
      <c r="X176" s="161"/>
      <c r="Y176" s="161"/>
      <c r="Z176" s="161"/>
      <c r="AA176" s="162"/>
      <c r="AR176" s="9" t="s">
        <v>150</v>
      </c>
      <c r="AT176" s="9" t="s">
        <v>146</v>
      </c>
      <c r="AU176" s="9" t="s">
        <v>131</v>
      </c>
      <c r="AY176" s="9" t="s">
        <v>145</v>
      </c>
      <c r="BE176" s="101">
        <f t="shared" si="20"/>
        <v>0</v>
      </c>
      <c r="BF176" s="101">
        <f t="shared" si="21"/>
        <v>0</v>
      </c>
      <c r="BG176" s="101">
        <f t="shared" si="22"/>
        <v>0</v>
      </c>
      <c r="BH176" s="101">
        <f t="shared" si="23"/>
        <v>0</v>
      </c>
      <c r="BI176" s="101">
        <f t="shared" si="24"/>
        <v>0</v>
      </c>
      <c r="BJ176" s="9" t="s">
        <v>131</v>
      </c>
      <c r="BK176" s="101">
        <f t="shared" si="25"/>
        <v>0</v>
      </c>
      <c r="BL176" s="9" t="s">
        <v>150</v>
      </c>
      <c r="BM176" s="9" t="s">
        <v>291</v>
      </c>
    </row>
    <row r="177" spans="2:65" s="26" customFormat="1" ht="31.5" customHeight="1">
      <c r="B177" s="125"/>
      <c r="C177" s="156" t="s">
        <v>292</v>
      </c>
      <c r="D177" s="156" t="s">
        <v>146</v>
      </c>
      <c r="E177" s="157" t="s">
        <v>293</v>
      </c>
      <c r="F177" s="201" t="s">
        <v>294</v>
      </c>
      <c r="G177" s="201"/>
      <c r="H177" s="201"/>
      <c r="I177" s="201"/>
      <c r="J177" s="158" t="s">
        <v>242</v>
      </c>
      <c r="K177" s="159">
        <v>4</v>
      </c>
      <c r="L177" s="207">
        <v>0</v>
      </c>
      <c r="M177" s="207"/>
      <c r="N177" s="203">
        <f t="shared" si="19"/>
        <v>0</v>
      </c>
      <c r="O177" s="203"/>
      <c r="P177" s="203"/>
      <c r="Q177" s="203"/>
      <c r="R177" s="127"/>
      <c r="T177" s="160"/>
      <c r="U177" s="37"/>
      <c r="V177" s="28"/>
      <c r="W177" s="161"/>
      <c r="X177" s="161"/>
      <c r="Y177" s="161"/>
      <c r="Z177" s="161"/>
      <c r="AA177" s="162"/>
      <c r="AR177" s="9" t="s">
        <v>150</v>
      </c>
      <c r="AT177" s="9" t="s">
        <v>146</v>
      </c>
      <c r="AU177" s="9" t="s">
        <v>131</v>
      </c>
      <c r="AY177" s="9" t="s">
        <v>145</v>
      </c>
      <c r="BE177" s="101">
        <f t="shared" si="20"/>
        <v>0</v>
      </c>
      <c r="BF177" s="101">
        <f t="shared" si="21"/>
        <v>0</v>
      </c>
      <c r="BG177" s="101">
        <f t="shared" si="22"/>
        <v>0</v>
      </c>
      <c r="BH177" s="101">
        <f t="shared" si="23"/>
        <v>0</v>
      </c>
      <c r="BI177" s="101">
        <f t="shared" si="24"/>
        <v>0</v>
      </c>
      <c r="BJ177" s="9" t="s">
        <v>131</v>
      </c>
      <c r="BK177" s="101">
        <f t="shared" si="25"/>
        <v>0</v>
      </c>
      <c r="BL177" s="9" t="s">
        <v>150</v>
      </c>
      <c r="BM177" s="9" t="s">
        <v>295</v>
      </c>
    </row>
    <row r="178" spans="2:65" s="26" customFormat="1" ht="31.5" customHeight="1">
      <c r="B178" s="125"/>
      <c r="C178" s="156" t="s">
        <v>296</v>
      </c>
      <c r="D178" s="156" t="s">
        <v>146</v>
      </c>
      <c r="E178" s="157" t="s">
        <v>297</v>
      </c>
      <c r="F178" s="201" t="s">
        <v>298</v>
      </c>
      <c r="G178" s="201"/>
      <c r="H178" s="201"/>
      <c r="I178" s="201"/>
      <c r="J178" s="158" t="s">
        <v>149</v>
      </c>
      <c r="K178" s="159">
        <v>16.371</v>
      </c>
      <c r="L178" s="207">
        <v>0</v>
      </c>
      <c r="M178" s="207"/>
      <c r="N178" s="203">
        <f t="shared" si="19"/>
        <v>0</v>
      </c>
      <c r="O178" s="203"/>
      <c r="P178" s="203"/>
      <c r="Q178" s="203"/>
      <c r="R178" s="127"/>
      <c r="T178" s="160"/>
      <c r="U178" s="37"/>
      <c r="V178" s="28"/>
      <c r="W178" s="161"/>
      <c r="X178" s="161"/>
      <c r="Y178" s="161"/>
      <c r="Z178" s="161"/>
      <c r="AA178" s="162"/>
      <c r="AR178" s="9" t="s">
        <v>150</v>
      </c>
      <c r="AT178" s="9" t="s">
        <v>146</v>
      </c>
      <c r="AU178" s="9" t="s">
        <v>131</v>
      </c>
      <c r="AY178" s="9" t="s">
        <v>145</v>
      </c>
      <c r="BE178" s="101">
        <f t="shared" si="20"/>
        <v>0</v>
      </c>
      <c r="BF178" s="101">
        <f t="shared" si="21"/>
        <v>0</v>
      </c>
      <c r="BG178" s="101">
        <f t="shared" si="22"/>
        <v>0</v>
      </c>
      <c r="BH178" s="101">
        <f t="shared" si="23"/>
        <v>0</v>
      </c>
      <c r="BI178" s="101">
        <f t="shared" si="24"/>
        <v>0</v>
      </c>
      <c r="BJ178" s="9" t="s">
        <v>131</v>
      </c>
      <c r="BK178" s="101">
        <f t="shared" si="25"/>
        <v>0</v>
      </c>
      <c r="BL178" s="9" t="s">
        <v>150</v>
      </c>
      <c r="BM178" s="9" t="s">
        <v>299</v>
      </c>
    </row>
    <row r="179" spans="2:65" s="26" customFormat="1" ht="22.5" customHeight="1">
      <c r="B179" s="125"/>
      <c r="C179" s="156" t="s">
        <v>300</v>
      </c>
      <c r="D179" s="156" t="s">
        <v>146</v>
      </c>
      <c r="E179" s="157" t="s">
        <v>301</v>
      </c>
      <c r="F179" s="201" t="s">
        <v>302</v>
      </c>
      <c r="G179" s="201"/>
      <c r="H179" s="201"/>
      <c r="I179" s="201"/>
      <c r="J179" s="158" t="s">
        <v>236</v>
      </c>
      <c r="K179" s="159">
        <v>15.783</v>
      </c>
      <c r="L179" s="207">
        <v>0</v>
      </c>
      <c r="M179" s="207"/>
      <c r="N179" s="203">
        <f t="shared" si="19"/>
        <v>0</v>
      </c>
      <c r="O179" s="203"/>
      <c r="P179" s="203"/>
      <c r="Q179" s="203"/>
      <c r="R179" s="127"/>
      <c r="T179" s="160"/>
      <c r="U179" s="37"/>
      <c r="V179" s="28"/>
      <c r="W179" s="161"/>
      <c r="X179" s="161"/>
      <c r="Y179" s="161"/>
      <c r="Z179" s="161"/>
      <c r="AA179" s="162"/>
      <c r="AR179" s="9" t="s">
        <v>150</v>
      </c>
      <c r="AT179" s="9" t="s">
        <v>146</v>
      </c>
      <c r="AU179" s="9" t="s">
        <v>131</v>
      </c>
      <c r="AY179" s="9" t="s">
        <v>145</v>
      </c>
      <c r="BE179" s="101">
        <f t="shared" si="20"/>
        <v>0</v>
      </c>
      <c r="BF179" s="101">
        <f t="shared" si="21"/>
        <v>0</v>
      </c>
      <c r="BG179" s="101">
        <f t="shared" si="22"/>
        <v>0</v>
      </c>
      <c r="BH179" s="101">
        <f t="shared" si="23"/>
        <v>0</v>
      </c>
      <c r="BI179" s="101">
        <f t="shared" si="24"/>
        <v>0</v>
      </c>
      <c r="BJ179" s="9" t="s">
        <v>131</v>
      </c>
      <c r="BK179" s="101">
        <f t="shared" si="25"/>
        <v>0</v>
      </c>
      <c r="BL179" s="9" t="s">
        <v>150</v>
      </c>
      <c r="BM179" s="9" t="s">
        <v>303</v>
      </c>
    </row>
    <row r="180" spans="2:65" s="26" customFormat="1" ht="31.5" customHeight="1">
      <c r="B180" s="125"/>
      <c r="C180" s="156" t="s">
        <v>304</v>
      </c>
      <c r="D180" s="156" t="s">
        <v>146</v>
      </c>
      <c r="E180" s="157" t="s">
        <v>305</v>
      </c>
      <c r="F180" s="201" t="s">
        <v>306</v>
      </c>
      <c r="G180" s="201"/>
      <c r="H180" s="201"/>
      <c r="I180" s="201"/>
      <c r="J180" s="158" t="s">
        <v>307</v>
      </c>
      <c r="K180" s="159">
        <v>1</v>
      </c>
      <c r="L180" s="207">
        <v>0</v>
      </c>
      <c r="M180" s="207"/>
      <c r="N180" s="203">
        <f t="shared" si="19"/>
        <v>0</v>
      </c>
      <c r="O180" s="203"/>
      <c r="P180" s="203"/>
      <c r="Q180" s="203"/>
      <c r="R180" s="127"/>
      <c r="T180" s="160"/>
      <c r="U180" s="37"/>
      <c r="V180" s="28"/>
      <c r="W180" s="161"/>
      <c r="X180" s="161"/>
      <c r="Y180" s="161"/>
      <c r="Z180" s="161"/>
      <c r="AA180" s="162"/>
      <c r="AR180" s="9" t="s">
        <v>150</v>
      </c>
      <c r="AT180" s="9" t="s">
        <v>146</v>
      </c>
      <c r="AU180" s="9" t="s">
        <v>131</v>
      </c>
      <c r="AY180" s="9" t="s">
        <v>145</v>
      </c>
      <c r="BE180" s="101">
        <f t="shared" si="20"/>
        <v>0</v>
      </c>
      <c r="BF180" s="101">
        <f t="shared" si="21"/>
        <v>0</v>
      </c>
      <c r="BG180" s="101">
        <f t="shared" si="22"/>
        <v>0</v>
      </c>
      <c r="BH180" s="101">
        <f t="shared" si="23"/>
        <v>0</v>
      </c>
      <c r="BI180" s="101">
        <f t="shared" si="24"/>
        <v>0</v>
      </c>
      <c r="BJ180" s="9" t="s">
        <v>131</v>
      </c>
      <c r="BK180" s="101">
        <f t="shared" si="25"/>
        <v>0</v>
      </c>
      <c r="BL180" s="9" t="s">
        <v>150</v>
      </c>
      <c r="BM180" s="9" t="s">
        <v>308</v>
      </c>
    </row>
    <row r="181" spans="2:65" s="26" customFormat="1" ht="31.5" customHeight="1">
      <c r="B181" s="125"/>
      <c r="C181" s="156" t="s">
        <v>309</v>
      </c>
      <c r="D181" s="156" t="s">
        <v>146</v>
      </c>
      <c r="E181" s="157" t="s">
        <v>310</v>
      </c>
      <c r="F181" s="201" t="s">
        <v>311</v>
      </c>
      <c r="G181" s="201"/>
      <c r="H181" s="201"/>
      <c r="I181" s="201"/>
      <c r="J181" s="158" t="s">
        <v>149</v>
      </c>
      <c r="K181" s="159">
        <v>306.02</v>
      </c>
      <c r="L181" s="207">
        <v>0</v>
      </c>
      <c r="M181" s="207"/>
      <c r="N181" s="203">
        <f t="shared" si="19"/>
        <v>0</v>
      </c>
      <c r="O181" s="203"/>
      <c r="P181" s="203"/>
      <c r="Q181" s="203"/>
      <c r="R181" s="127"/>
      <c r="T181" s="160"/>
      <c r="U181" s="37"/>
      <c r="V181" s="28"/>
      <c r="W181" s="161"/>
      <c r="X181" s="161"/>
      <c r="Y181" s="161"/>
      <c r="Z181" s="161"/>
      <c r="AA181" s="162"/>
      <c r="AR181" s="9" t="s">
        <v>150</v>
      </c>
      <c r="AT181" s="9" t="s">
        <v>146</v>
      </c>
      <c r="AU181" s="9" t="s">
        <v>131</v>
      </c>
      <c r="AY181" s="9" t="s">
        <v>145</v>
      </c>
      <c r="BE181" s="101">
        <f t="shared" si="20"/>
        <v>0</v>
      </c>
      <c r="BF181" s="101">
        <f t="shared" si="21"/>
        <v>0</v>
      </c>
      <c r="BG181" s="101">
        <f t="shared" si="22"/>
        <v>0</v>
      </c>
      <c r="BH181" s="101">
        <f t="shared" si="23"/>
        <v>0</v>
      </c>
      <c r="BI181" s="101">
        <f t="shared" si="24"/>
        <v>0</v>
      </c>
      <c r="BJ181" s="9" t="s">
        <v>131</v>
      </c>
      <c r="BK181" s="101">
        <f t="shared" si="25"/>
        <v>0</v>
      </c>
      <c r="BL181" s="9" t="s">
        <v>150</v>
      </c>
      <c r="BM181" s="9" t="s">
        <v>312</v>
      </c>
    </row>
    <row r="182" spans="2:65" s="26" customFormat="1" ht="31.5" customHeight="1">
      <c r="B182" s="125"/>
      <c r="C182" s="156" t="s">
        <v>313</v>
      </c>
      <c r="D182" s="156" t="s">
        <v>146</v>
      </c>
      <c r="E182" s="157" t="s">
        <v>314</v>
      </c>
      <c r="F182" s="201" t="s">
        <v>315</v>
      </c>
      <c r="G182" s="201"/>
      <c r="H182" s="201"/>
      <c r="I182" s="201"/>
      <c r="J182" s="158" t="s">
        <v>149</v>
      </c>
      <c r="K182" s="159">
        <v>284.376</v>
      </c>
      <c r="L182" s="207">
        <v>0</v>
      </c>
      <c r="M182" s="207"/>
      <c r="N182" s="203">
        <f t="shared" si="19"/>
        <v>0</v>
      </c>
      <c r="O182" s="203"/>
      <c r="P182" s="203"/>
      <c r="Q182" s="203"/>
      <c r="R182" s="127"/>
      <c r="T182" s="160"/>
      <c r="U182" s="37"/>
      <c r="V182" s="28"/>
      <c r="W182" s="161"/>
      <c r="X182" s="161"/>
      <c r="Y182" s="161"/>
      <c r="Z182" s="161"/>
      <c r="AA182" s="162"/>
      <c r="AR182" s="9" t="s">
        <v>150</v>
      </c>
      <c r="AT182" s="9" t="s">
        <v>146</v>
      </c>
      <c r="AU182" s="9" t="s">
        <v>131</v>
      </c>
      <c r="AY182" s="9" t="s">
        <v>145</v>
      </c>
      <c r="BE182" s="101">
        <f t="shared" si="20"/>
        <v>0</v>
      </c>
      <c r="BF182" s="101">
        <f t="shared" si="21"/>
        <v>0</v>
      </c>
      <c r="BG182" s="101">
        <f t="shared" si="22"/>
        <v>0</v>
      </c>
      <c r="BH182" s="101">
        <f t="shared" si="23"/>
        <v>0</v>
      </c>
      <c r="BI182" s="101">
        <f t="shared" si="24"/>
        <v>0</v>
      </c>
      <c r="BJ182" s="9" t="s">
        <v>131</v>
      </c>
      <c r="BK182" s="101">
        <f t="shared" si="25"/>
        <v>0</v>
      </c>
      <c r="BL182" s="9" t="s">
        <v>150</v>
      </c>
      <c r="BM182" s="9" t="s">
        <v>316</v>
      </c>
    </row>
    <row r="183" spans="2:65" s="26" customFormat="1" ht="31.5" customHeight="1">
      <c r="B183" s="125"/>
      <c r="C183" s="156" t="s">
        <v>317</v>
      </c>
      <c r="D183" s="156" t="s">
        <v>146</v>
      </c>
      <c r="E183" s="157" t="s">
        <v>318</v>
      </c>
      <c r="F183" s="201" t="s">
        <v>319</v>
      </c>
      <c r="G183" s="201"/>
      <c r="H183" s="201"/>
      <c r="I183" s="201"/>
      <c r="J183" s="158" t="s">
        <v>149</v>
      </c>
      <c r="K183" s="159">
        <v>25.331</v>
      </c>
      <c r="L183" s="207">
        <v>0</v>
      </c>
      <c r="M183" s="207"/>
      <c r="N183" s="203">
        <f t="shared" si="19"/>
        <v>0</v>
      </c>
      <c r="O183" s="203"/>
      <c r="P183" s="203"/>
      <c r="Q183" s="203"/>
      <c r="R183" s="127"/>
      <c r="T183" s="160"/>
      <c r="U183" s="37"/>
      <c r="V183" s="28"/>
      <c r="W183" s="161"/>
      <c r="X183" s="161"/>
      <c r="Y183" s="161"/>
      <c r="Z183" s="161"/>
      <c r="AA183" s="162"/>
      <c r="AR183" s="9" t="s">
        <v>150</v>
      </c>
      <c r="AT183" s="9" t="s">
        <v>146</v>
      </c>
      <c r="AU183" s="9" t="s">
        <v>131</v>
      </c>
      <c r="AY183" s="9" t="s">
        <v>145</v>
      </c>
      <c r="BE183" s="101">
        <f t="shared" si="20"/>
        <v>0</v>
      </c>
      <c r="BF183" s="101">
        <f t="shared" si="21"/>
        <v>0</v>
      </c>
      <c r="BG183" s="101">
        <f t="shared" si="22"/>
        <v>0</v>
      </c>
      <c r="BH183" s="101">
        <f t="shared" si="23"/>
        <v>0</v>
      </c>
      <c r="BI183" s="101">
        <f t="shared" si="24"/>
        <v>0</v>
      </c>
      <c r="BJ183" s="9" t="s">
        <v>131</v>
      </c>
      <c r="BK183" s="101">
        <f t="shared" si="25"/>
        <v>0</v>
      </c>
      <c r="BL183" s="9" t="s">
        <v>150</v>
      </c>
      <c r="BM183" s="9" t="s">
        <v>320</v>
      </c>
    </row>
    <row r="184" spans="2:65" s="26" customFormat="1" ht="31.5" customHeight="1">
      <c r="B184" s="125"/>
      <c r="C184" s="156" t="s">
        <v>321</v>
      </c>
      <c r="D184" s="156" t="s">
        <v>146</v>
      </c>
      <c r="E184" s="157" t="s">
        <v>322</v>
      </c>
      <c r="F184" s="201" t="s">
        <v>323</v>
      </c>
      <c r="G184" s="201"/>
      <c r="H184" s="201"/>
      <c r="I184" s="201"/>
      <c r="J184" s="158" t="s">
        <v>174</v>
      </c>
      <c r="K184" s="159">
        <v>31.579</v>
      </c>
      <c r="L184" s="207">
        <v>0</v>
      </c>
      <c r="M184" s="207"/>
      <c r="N184" s="203">
        <f t="shared" si="19"/>
        <v>0</v>
      </c>
      <c r="O184" s="203"/>
      <c r="P184" s="203"/>
      <c r="Q184" s="203"/>
      <c r="R184" s="127"/>
      <c r="T184" s="160"/>
      <c r="U184" s="37"/>
      <c r="V184" s="28"/>
      <c r="W184" s="161"/>
      <c r="X184" s="161"/>
      <c r="Y184" s="161"/>
      <c r="Z184" s="161"/>
      <c r="AA184" s="162"/>
      <c r="AR184" s="9" t="s">
        <v>150</v>
      </c>
      <c r="AT184" s="9" t="s">
        <v>146</v>
      </c>
      <c r="AU184" s="9" t="s">
        <v>131</v>
      </c>
      <c r="AY184" s="9" t="s">
        <v>145</v>
      </c>
      <c r="BE184" s="101">
        <f t="shared" si="20"/>
        <v>0</v>
      </c>
      <c r="BF184" s="101">
        <f t="shared" si="21"/>
        <v>0</v>
      </c>
      <c r="BG184" s="101">
        <f t="shared" si="22"/>
        <v>0</v>
      </c>
      <c r="BH184" s="101">
        <f t="shared" si="23"/>
        <v>0</v>
      </c>
      <c r="BI184" s="101">
        <f t="shared" si="24"/>
        <v>0</v>
      </c>
      <c r="BJ184" s="9" t="s">
        <v>131</v>
      </c>
      <c r="BK184" s="101">
        <f t="shared" si="25"/>
        <v>0</v>
      </c>
      <c r="BL184" s="9" t="s">
        <v>150</v>
      </c>
      <c r="BM184" s="9" t="s">
        <v>324</v>
      </c>
    </row>
    <row r="185" spans="2:65" s="26" customFormat="1" ht="31.5" customHeight="1">
      <c r="B185" s="125"/>
      <c r="C185" s="156" t="s">
        <v>325</v>
      </c>
      <c r="D185" s="156" t="s">
        <v>146</v>
      </c>
      <c r="E185" s="157" t="s">
        <v>326</v>
      </c>
      <c r="F185" s="201" t="s">
        <v>327</v>
      </c>
      <c r="G185" s="201"/>
      <c r="H185" s="201"/>
      <c r="I185" s="201"/>
      <c r="J185" s="158" t="s">
        <v>174</v>
      </c>
      <c r="K185" s="159">
        <v>31.579</v>
      </c>
      <c r="L185" s="207">
        <v>0</v>
      </c>
      <c r="M185" s="207"/>
      <c r="N185" s="203">
        <f t="shared" si="19"/>
        <v>0</v>
      </c>
      <c r="O185" s="203"/>
      <c r="P185" s="203"/>
      <c r="Q185" s="203"/>
      <c r="R185" s="127"/>
      <c r="T185" s="160"/>
      <c r="U185" s="37"/>
      <c r="V185" s="28"/>
      <c r="W185" s="161"/>
      <c r="X185" s="161"/>
      <c r="Y185" s="161"/>
      <c r="Z185" s="161"/>
      <c r="AA185" s="162"/>
      <c r="AR185" s="9" t="s">
        <v>150</v>
      </c>
      <c r="AT185" s="9" t="s">
        <v>146</v>
      </c>
      <c r="AU185" s="9" t="s">
        <v>131</v>
      </c>
      <c r="AY185" s="9" t="s">
        <v>145</v>
      </c>
      <c r="BE185" s="101">
        <f t="shared" si="20"/>
        <v>0</v>
      </c>
      <c r="BF185" s="101">
        <f t="shared" si="21"/>
        <v>0</v>
      </c>
      <c r="BG185" s="101">
        <f t="shared" si="22"/>
        <v>0</v>
      </c>
      <c r="BH185" s="101">
        <f t="shared" si="23"/>
        <v>0</v>
      </c>
      <c r="BI185" s="101">
        <f t="shared" si="24"/>
        <v>0</v>
      </c>
      <c r="BJ185" s="9" t="s">
        <v>131</v>
      </c>
      <c r="BK185" s="101">
        <f t="shared" si="25"/>
        <v>0</v>
      </c>
      <c r="BL185" s="9" t="s">
        <v>150</v>
      </c>
      <c r="BM185" s="9" t="s">
        <v>328</v>
      </c>
    </row>
    <row r="186" spans="2:65" s="26" customFormat="1" ht="31.5" customHeight="1">
      <c r="B186" s="125"/>
      <c r="C186" s="156" t="s">
        <v>329</v>
      </c>
      <c r="D186" s="156" t="s">
        <v>146</v>
      </c>
      <c r="E186" s="157" t="s">
        <v>330</v>
      </c>
      <c r="F186" s="201" t="s">
        <v>331</v>
      </c>
      <c r="G186" s="201"/>
      <c r="H186" s="201"/>
      <c r="I186" s="201"/>
      <c r="J186" s="158" t="s">
        <v>174</v>
      </c>
      <c r="K186" s="159">
        <v>98.772</v>
      </c>
      <c r="L186" s="207">
        <v>0</v>
      </c>
      <c r="M186" s="207"/>
      <c r="N186" s="203">
        <f t="shared" si="19"/>
        <v>0</v>
      </c>
      <c r="O186" s="203"/>
      <c r="P186" s="203"/>
      <c r="Q186" s="203"/>
      <c r="R186" s="127"/>
      <c r="T186" s="160"/>
      <c r="U186" s="37"/>
      <c r="V186" s="28"/>
      <c r="W186" s="161"/>
      <c r="X186" s="161"/>
      <c r="Y186" s="161"/>
      <c r="Z186" s="161"/>
      <c r="AA186" s="162"/>
      <c r="AR186" s="9" t="s">
        <v>150</v>
      </c>
      <c r="AT186" s="9" t="s">
        <v>146</v>
      </c>
      <c r="AU186" s="9" t="s">
        <v>131</v>
      </c>
      <c r="AY186" s="9" t="s">
        <v>145</v>
      </c>
      <c r="BE186" s="101">
        <f t="shared" si="20"/>
        <v>0</v>
      </c>
      <c r="BF186" s="101">
        <f t="shared" si="21"/>
        <v>0</v>
      </c>
      <c r="BG186" s="101">
        <f t="shared" si="22"/>
        <v>0</v>
      </c>
      <c r="BH186" s="101">
        <f t="shared" si="23"/>
        <v>0</v>
      </c>
      <c r="BI186" s="101">
        <f t="shared" si="24"/>
        <v>0</v>
      </c>
      <c r="BJ186" s="9" t="s">
        <v>131</v>
      </c>
      <c r="BK186" s="101">
        <f t="shared" si="25"/>
        <v>0</v>
      </c>
      <c r="BL186" s="9" t="s">
        <v>150</v>
      </c>
      <c r="BM186" s="9" t="s">
        <v>332</v>
      </c>
    </row>
    <row r="187" spans="2:65" s="26" customFormat="1" ht="31.5" customHeight="1">
      <c r="B187" s="125"/>
      <c r="C187" s="156" t="s">
        <v>333</v>
      </c>
      <c r="D187" s="156" t="s">
        <v>146</v>
      </c>
      <c r="E187" s="157" t="s">
        <v>334</v>
      </c>
      <c r="F187" s="201" t="s">
        <v>335</v>
      </c>
      <c r="G187" s="201"/>
      <c r="H187" s="201"/>
      <c r="I187" s="201"/>
      <c r="J187" s="158" t="s">
        <v>174</v>
      </c>
      <c r="K187" s="159">
        <v>31.579</v>
      </c>
      <c r="L187" s="207">
        <v>0</v>
      </c>
      <c r="M187" s="207"/>
      <c r="N187" s="203">
        <f t="shared" si="19"/>
        <v>0</v>
      </c>
      <c r="O187" s="203"/>
      <c r="P187" s="203"/>
      <c r="Q187" s="203"/>
      <c r="R187" s="127"/>
      <c r="T187" s="160"/>
      <c r="U187" s="37"/>
      <c r="V187" s="28"/>
      <c r="W187" s="161"/>
      <c r="X187" s="161"/>
      <c r="Y187" s="161"/>
      <c r="Z187" s="161"/>
      <c r="AA187" s="162"/>
      <c r="AR187" s="9" t="s">
        <v>150</v>
      </c>
      <c r="AT187" s="9" t="s">
        <v>146</v>
      </c>
      <c r="AU187" s="9" t="s">
        <v>131</v>
      </c>
      <c r="AY187" s="9" t="s">
        <v>145</v>
      </c>
      <c r="BE187" s="101">
        <f t="shared" si="20"/>
        <v>0</v>
      </c>
      <c r="BF187" s="101">
        <f t="shared" si="21"/>
        <v>0</v>
      </c>
      <c r="BG187" s="101">
        <f t="shared" si="22"/>
        <v>0</v>
      </c>
      <c r="BH187" s="101">
        <f t="shared" si="23"/>
        <v>0</v>
      </c>
      <c r="BI187" s="101">
        <f t="shared" si="24"/>
        <v>0</v>
      </c>
      <c r="BJ187" s="9" t="s">
        <v>131</v>
      </c>
      <c r="BK187" s="101">
        <f t="shared" si="25"/>
        <v>0</v>
      </c>
      <c r="BL187" s="9" t="s">
        <v>150</v>
      </c>
      <c r="BM187" s="9" t="s">
        <v>336</v>
      </c>
    </row>
    <row r="188" spans="2:63" s="144" customFormat="1" ht="36.75" customHeight="1">
      <c r="B188" s="145"/>
      <c r="C188" s="146"/>
      <c r="D188" s="147" t="s">
        <v>117</v>
      </c>
      <c r="E188" s="147"/>
      <c r="F188" s="147"/>
      <c r="G188" s="147"/>
      <c r="H188" s="147"/>
      <c r="I188" s="147"/>
      <c r="J188" s="147"/>
      <c r="K188" s="147"/>
      <c r="L188" s="168"/>
      <c r="M188" s="168"/>
      <c r="N188" s="199">
        <f>BK188</f>
        <v>0</v>
      </c>
      <c r="O188" s="199"/>
      <c r="P188" s="199"/>
      <c r="Q188" s="199"/>
      <c r="R188" s="148"/>
      <c r="S188" s="26"/>
      <c r="T188" s="149"/>
      <c r="U188" s="146"/>
      <c r="V188" s="146"/>
      <c r="W188" s="150"/>
      <c r="X188" s="146"/>
      <c r="Y188" s="150"/>
      <c r="Z188" s="146"/>
      <c r="AA188" s="151"/>
      <c r="AC188" s="26"/>
      <c r="AR188" s="152" t="s">
        <v>131</v>
      </c>
      <c r="AT188" s="153" t="s">
        <v>71</v>
      </c>
      <c r="AU188" s="153" t="s">
        <v>72</v>
      </c>
      <c r="AY188" s="152" t="s">
        <v>145</v>
      </c>
      <c r="BK188" s="154">
        <f>BK189+BK193+BK197+BK203+BK210+BK217+BK230+BK244</f>
        <v>0</v>
      </c>
    </row>
    <row r="189" spans="2:63" s="144" customFormat="1" ht="19.5" customHeight="1">
      <c r="B189" s="145"/>
      <c r="C189" s="146"/>
      <c r="D189" s="155" t="s">
        <v>118</v>
      </c>
      <c r="E189" s="155"/>
      <c r="F189" s="155"/>
      <c r="G189" s="155"/>
      <c r="H189" s="155"/>
      <c r="I189" s="155"/>
      <c r="J189" s="155"/>
      <c r="K189" s="155"/>
      <c r="L189" s="163"/>
      <c r="M189" s="163"/>
      <c r="N189" s="200">
        <f>BK189</f>
        <v>0</v>
      </c>
      <c r="O189" s="200"/>
      <c r="P189" s="200"/>
      <c r="Q189" s="200"/>
      <c r="R189" s="148"/>
      <c r="S189" s="26"/>
      <c r="T189" s="149"/>
      <c r="U189" s="146"/>
      <c r="V189" s="146"/>
      <c r="W189" s="150"/>
      <c r="X189" s="146"/>
      <c r="Y189" s="150"/>
      <c r="Z189" s="146"/>
      <c r="AA189" s="151"/>
      <c r="AC189" s="26"/>
      <c r="AR189" s="152" t="s">
        <v>131</v>
      </c>
      <c r="AT189" s="153" t="s">
        <v>71</v>
      </c>
      <c r="AU189" s="153" t="s">
        <v>80</v>
      </c>
      <c r="AY189" s="152" t="s">
        <v>145</v>
      </c>
      <c r="BK189" s="154">
        <f>SUM(BK190:BK192)</f>
        <v>0</v>
      </c>
    </row>
    <row r="190" spans="2:65" s="26" customFormat="1" ht="31.5" customHeight="1">
      <c r="B190" s="125"/>
      <c r="C190" s="156" t="s">
        <v>337</v>
      </c>
      <c r="D190" s="156" t="s">
        <v>146</v>
      </c>
      <c r="E190" s="157" t="s">
        <v>338</v>
      </c>
      <c r="F190" s="201" t="s">
        <v>339</v>
      </c>
      <c r="G190" s="201"/>
      <c r="H190" s="201"/>
      <c r="I190" s="201"/>
      <c r="J190" s="158" t="s">
        <v>149</v>
      </c>
      <c r="K190" s="159">
        <v>109.611</v>
      </c>
      <c r="L190" s="207">
        <v>0</v>
      </c>
      <c r="M190" s="207"/>
      <c r="N190" s="203">
        <f>ROUND(L190*K190,2)</f>
        <v>0</v>
      </c>
      <c r="O190" s="203"/>
      <c r="P190" s="203"/>
      <c r="Q190" s="203"/>
      <c r="R190" s="127"/>
      <c r="T190" s="160"/>
      <c r="U190" s="37"/>
      <c r="V190" s="28"/>
      <c r="W190" s="161"/>
      <c r="X190" s="161"/>
      <c r="Y190" s="161"/>
      <c r="Z190" s="161"/>
      <c r="AA190" s="162"/>
      <c r="AR190" s="9" t="s">
        <v>208</v>
      </c>
      <c r="AT190" s="9" t="s">
        <v>146</v>
      </c>
      <c r="AU190" s="9" t="s">
        <v>131</v>
      </c>
      <c r="AY190" s="9" t="s">
        <v>145</v>
      </c>
      <c r="BE190" s="101">
        <f>IF(U190="základná",N190,0)</f>
        <v>0</v>
      </c>
      <c r="BF190" s="101">
        <f>IF(U190="znížená",N190,0)</f>
        <v>0</v>
      </c>
      <c r="BG190" s="101">
        <f>IF(U190="zákl. prenesená",N190,0)</f>
        <v>0</v>
      </c>
      <c r="BH190" s="101">
        <f>IF(U190="zníž. prenesená",N190,0)</f>
        <v>0</v>
      </c>
      <c r="BI190" s="101">
        <f>IF(U190="nulová",N190,0)</f>
        <v>0</v>
      </c>
      <c r="BJ190" s="9" t="s">
        <v>131</v>
      </c>
      <c r="BK190" s="101">
        <f>ROUND(L190*K190,2)</f>
        <v>0</v>
      </c>
      <c r="BL190" s="9" t="s">
        <v>208</v>
      </c>
      <c r="BM190" s="9" t="s">
        <v>340</v>
      </c>
    </row>
    <row r="191" spans="2:65" s="26" customFormat="1" ht="22.5" customHeight="1">
      <c r="B191" s="125"/>
      <c r="C191" s="164" t="s">
        <v>341</v>
      </c>
      <c r="D191" s="164" t="s">
        <v>239</v>
      </c>
      <c r="E191" s="165" t="s">
        <v>342</v>
      </c>
      <c r="F191" s="204" t="s">
        <v>343</v>
      </c>
      <c r="G191" s="204"/>
      <c r="H191" s="204"/>
      <c r="I191" s="204"/>
      <c r="J191" s="166" t="s">
        <v>174</v>
      </c>
      <c r="K191" s="167">
        <v>0.102</v>
      </c>
      <c r="L191" s="205">
        <v>0</v>
      </c>
      <c r="M191" s="205"/>
      <c r="N191" s="206">
        <f>ROUND(L191*K191,2)</f>
        <v>0</v>
      </c>
      <c r="O191" s="206"/>
      <c r="P191" s="206"/>
      <c r="Q191" s="206"/>
      <c r="R191" s="127"/>
      <c r="T191" s="160"/>
      <c r="U191" s="37"/>
      <c r="V191" s="28"/>
      <c r="W191" s="161"/>
      <c r="X191" s="161"/>
      <c r="Y191" s="161"/>
      <c r="Z191" s="161"/>
      <c r="AA191" s="162"/>
      <c r="AR191" s="9" t="s">
        <v>272</v>
      </c>
      <c r="AT191" s="9" t="s">
        <v>239</v>
      </c>
      <c r="AU191" s="9" t="s">
        <v>131</v>
      </c>
      <c r="AY191" s="9" t="s">
        <v>145</v>
      </c>
      <c r="BE191" s="101">
        <f>IF(U191="základná",N191,0)</f>
        <v>0</v>
      </c>
      <c r="BF191" s="101">
        <f>IF(U191="znížená",N191,0)</f>
        <v>0</v>
      </c>
      <c r="BG191" s="101">
        <f>IF(U191="zákl. prenesená",N191,0)</f>
        <v>0</v>
      </c>
      <c r="BH191" s="101">
        <f>IF(U191="zníž. prenesená",N191,0)</f>
        <v>0</v>
      </c>
      <c r="BI191" s="101">
        <f>IF(U191="nulová",N191,0)</f>
        <v>0</v>
      </c>
      <c r="BJ191" s="9" t="s">
        <v>131</v>
      </c>
      <c r="BK191" s="101">
        <f>ROUND(L191*K191,2)</f>
        <v>0</v>
      </c>
      <c r="BL191" s="9" t="s">
        <v>208</v>
      </c>
      <c r="BM191" s="9" t="s">
        <v>344</v>
      </c>
    </row>
    <row r="192" spans="2:65" s="26" customFormat="1" ht="31.5" customHeight="1">
      <c r="B192" s="125"/>
      <c r="C192" s="156" t="s">
        <v>345</v>
      </c>
      <c r="D192" s="156" t="s">
        <v>146</v>
      </c>
      <c r="E192" s="157" t="s">
        <v>346</v>
      </c>
      <c r="F192" s="201" t="s">
        <v>347</v>
      </c>
      <c r="G192" s="201"/>
      <c r="H192" s="201"/>
      <c r="I192" s="201"/>
      <c r="J192" s="158" t="s">
        <v>348</v>
      </c>
      <c r="K192" s="170">
        <v>9.89</v>
      </c>
      <c r="L192" s="207">
        <v>0</v>
      </c>
      <c r="M192" s="207"/>
      <c r="N192" s="203">
        <f>ROUND(L192*K192,2)</f>
        <v>0</v>
      </c>
      <c r="O192" s="203"/>
      <c r="P192" s="203"/>
      <c r="Q192" s="203"/>
      <c r="R192" s="127"/>
      <c r="T192" s="160"/>
      <c r="U192" s="37"/>
      <c r="V192" s="28"/>
      <c r="W192" s="161"/>
      <c r="X192" s="161"/>
      <c r="Y192" s="161"/>
      <c r="Z192" s="161"/>
      <c r="AA192" s="162"/>
      <c r="AR192" s="9" t="s">
        <v>208</v>
      </c>
      <c r="AT192" s="9" t="s">
        <v>146</v>
      </c>
      <c r="AU192" s="9" t="s">
        <v>131</v>
      </c>
      <c r="AY192" s="9" t="s">
        <v>145</v>
      </c>
      <c r="BE192" s="101">
        <f>IF(U192="základná",N192,0)</f>
        <v>0</v>
      </c>
      <c r="BF192" s="101">
        <f>IF(U192="znížená",N192,0)</f>
        <v>0</v>
      </c>
      <c r="BG192" s="101">
        <f>IF(U192="zákl. prenesená",N192,0)</f>
        <v>0</v>
      </c>
      <c r="BH192" s="101">
        <f>IF(U192="zníž. prenesená",N192,0)</f>
        <v>0</v>
      </c>
      <c r="BI192" s="101">
        <f>IF(U192="nulová",N192,0)</f>
        <v>0</v>
      </c>
      <c r="BJ192" s="9" t="s">
        <v>131</v>
      </c>
      <c r="BK192" s="101">
        <f>ROUND(L192*K192,2)</f>
        <v>0</v>
      </c>
      <c r="BL192" s="9" t="s">
        <v>208</v>
      </c>
      <c r="BM192" s="9" t="s">
        <v>349</v>
      </c>
    </row>
    <row r="193" spans="2:63" s="144" customFormat="1" ht="29.25" customHeight="1">
      <c r="B193" s="145"/>
      <c r="C193" s="146"/>
      <c r="D193" s="155" t="s">
        <v>119</v>
      </c>
      <c r="E193" s="155"/>
      <c r="F193" s="155"/>
      <c r="G193" s="155"/>
      <c r="H193" s="155"/>
      <c r="I193" s="155"/>
      <c r="J193" s="155"/>
      <c r="K193" s="155"/>
      <c r="L193" s="163"/>
      <c r="M193" s="163"/>
      <c r="N193" s="208">
        <f>BK193</f>
        <v>0</v>
      </c>
      <c r="O193" s="208"/>
      <c r="P193" s="208"/>
      <c r="Q193" s="208"/>
      <c r="R193" s="148"/>
      <c r="S193" s="26"/>
      <c r="T193" s="149"/>
      <c r="U193" s="146"/>
      <c r="V193" s="146"/>
      <c r="W193" s="150"/>
      <c r="X193" s="146"/>
      <c r="Y193" s="150"/>
      <c r="Z193" s="146"/>
      <c r="AA193" s="151"/>
      <c r="AC193" s="26"/>
      <c r="AR193" s="152" t="s">
        <v>131</v>
      </c>
      <c r="AT193" s="153" t="s">
        <v>71</v>
      </c>
      <c r="AU193" s="153" t="s">
        <v>80</v>
      </c>
      <c r="AY193" s="152" t="s">
        <v>145</v>
      </c>
      <c r="BK193" s="154">
        <f>SUM(BK194:BK196)</f>
        <v>0</v>
      </c>
    </row>
    <row r="194" spans="2:65" s="26" customFormat="1" ht="31.5" customHeight="1">
      <c r="B194" s="125"/>
      <c r="C194" s="156" t="s">
        <v>350</v>
      </c>
      <c r="D194" s="156" t="s">
        <v>146</v>
      </c>
      <c r="E194" s="157" t="s">
        <v>351</v>
      </c>
      <c r="F194" s="201" t="s">
        <v>352</v>
      </c>
      <c r="G194" s="201"/>
      <c r="H194" s="201"/>
      <c r="I194" s="201"/>
      <c r="J194" s="158" t="s">
        <v>149</v>
      </c>
      <c r="K194" s="159">
        <v>178.26</v>
      </c>
      <c r="L194" s="207">
        <v>0</v>
      </c>
      <c r="M194" s="207"/>
      <c r="N194" s="203">
        <f>ROUND(L194*K194,2)</f>
        <v>0</v>
      </c>
      <c r="O194" s="203"/>
      <c r="P194" s="203"/>
      <c r="Q194" s="203"/>
      <c r="R194" s="127"/>
      <c r="T194" s="160"/>
      <c r="U194" s="37"/>
      <c r="V194" s="28"/>
      <c r="W194" s="161"/>
      <c r="X194" s="161"/>
      <c r="Y194" s="161"/>
      <c r="Z194" s="161"/>
      <c r="AA194" s="162"/>
      <c r="AR194" s="9" t="s">
        <v>208</v>
      </c>
      <c r="AT194" s="9" t="s">
        <v>146</v>
      </c>
      <c r="AU194" s="9" t="s">
        <v>131</v>
      </c>
      <c r="AY194" s="9" t="s">
        <v>145</v>
      </c>
      <c r="BE194" s="101">
        <f>IF(U194="základná",N194,0)</f>
        <v>0</v>
      </c>
      <c r="BF194" s="101">
        <f>IF(U194="znížená",N194,0)</f>
        <v>0</v>
      </c>
      <c r="BG194" s="101">
        <f>IF(U194="zákl. prenesená",N194,0)</f>
        <v>0</v>
      </c>
      <c r="BH194" s="101">
        <f>IF(U194="zníž. prenesená",N194,0)</f>
        <v>0</v>
      </c>
      <c r="BI194" s="101">
        <f>IF(U194="nulová",N194,0)</f>
        <v>0</v>
      </c>
      <c r="BJ194" s="9" t="s">
        <v>131</v>
      </c>
      <c r="BK194" s="101">
        <f>ROUND(L194*K194,2)</f>
        <v>0</v>
      </c>
      <c r="BL194" s="9" t="s">
        <v>208</v>
      </c>
      <c r="BM194" s="9" t="s">
        <v>353</v>
      </c>
    </row>
    <row r="195" spans="2:65" s="26" customFormat="1" ht="22.5" customHeight="1">
      <c r="B195" s="125"/>
      <c r="C195" s="164" t="s">
        <v>354</v>
      </c>
      <c r="D195" s="164" t="s">
        <v>239</v>
      </c>
      <c r="E195" s="165" t="s">
        <v>355</v>
      </c>
      <c r="F195" s="204" t="s">
        <v>356</v>
      </c>
      <c r="G195" s="204"/>
      <c r="H195" s="204"/>
      <c r="I195" s="204"/>
      <c r="J195" s="166" t="s">
        <v>149</v>
      </c>
      <c r="K195" s="167">
        <v>204.999</v>
      </c>
      <c r="L195" s="205">
        <v>0</v>
      </c>
      <c r="M195" s="205"/>
      <c r="N195" s="206">
        <f>ROUND(L195*K195,2)</f>
        <v>0</v>
      </c>
      <c r="O195" s="206"/>
      <c r="P195" s="206"/>
      <c r="Q195" s="206"/>
      <c r="R195" s="127"/>
      <c r="T195" s="160"/>
      <c r="U195" s="37"/>
      <c r="V195" s="28"/>
      <c r="W195" s="161"/>
      <c r="X195" s="161"/>
      <c r="Y195" s="161"/>
      <c r="Z195" s="161"/>
      <c r="AA195" s="162"/>
      <c r="AR195" s="9" t="s">
        <v>272</v>
      </c>
      <c r="AT195" s="9" t="s">
        <v>239</v>
      </c>
      <c r="AU195" s="9" t="s">
        <v>131</v>
      </c>
      <c r="AY195" s="9" t="s">
        <v>145</v>
      </c>
      <c r="BE195" s="101">
        <f>IF(U195="základná",N195,0)</f>
        <v>0</v>
      </c>
      <c r="BF195" s="101">
        <f>IF(U195="znížená",N195,0)</f>
        <v>0</v>
      </c>
      <c r="BG195" s="101">
        <f>IF(U195="zákl. prenesená",N195,0)</f>
        <v>0</v>
      </c>
      <c r="BH195" s="101">
        <f>IF(U195="zníž. prenesená",N195,0)</f>
        <v>0</v>
      </c>
      <c r="BI195" s="101">
        <f>IF(U195="nulová",N195,0)</f>
        <v>0</v>
      </c>
      <c r="BJ195" s="9" t="s">
        <v>131</v>
      </c>
      <c r="BK195" s="101">
        <f>ROUND(L195*K195,2)</f>
        <v>0</v>
      </c>
      <c r="BL195" s="9" t="s">
        <v>208</v>
      </c>
      <c r="BM195" s="9" t="s">
        <v>357</v>
      </c>
    </row>
    <row r="196" spans="2:65" s="26" customFormat="1" ht="31.5" customHeight="1">
      <c r="B196" s="125"/>
      <c r="C196" s="156" t="s">
        <v>358</v>
      </c>
      <c r="D196" s="156" t="s">
        <v>146</v>
      </c>
      <c r="E196" s="157" t="s">
        <v>359</v>
      </c>
      <c r="F196" s="201" t="s">
        <v>360</v>
      </c>
      <c r="G196" s="201"/>
      <c r="H196" s="201"/>
      <c r="I196" s="201"/>
      <c r="J196" s="158" t="s">
        <v>348</v>
      </c>
      <c r="K196" s="170">
        <v>10.5</v>
      </c>
      <c r="L196" s="207">
        <v>0</v>
      </c>
      <c r="M196" s="207"/>
      <c r="N196" s="203">
        <f>ROUND(L196*K196,2)</f>
        <v>0</v>
      </c>
      <c r="O196" s="203"/>
      <c r="P196" s="203"/>
      <c r="Q196" s="203"/>
      <c r="R196" s="127"/>
      <c r="T196" s="160"/>
      <c r="U196" s="37"/>
      <c r="V196" s="28"/>
      <c r="W196" s="161"/>
      <c r="X196" s="161"/>
      <c r="Y196" s="161"/>
      <c r="Z196" s="161"/>
      <c r="AA196" s="162"/>
      <c r="AR196" s="9" t="s">
        <v>208</v>
      </c>
      <c r="AT196" s="9" t="s">
        <v>146</v>
      </c>
      <c r="AU196" s="9" t="s">
        <v>131</v>
      </c>
      <c r="AY196" s="9" t="s">
        <v>145</v>
      </c>
      <c r="BE196" s="101">
        <f>IF(U196="základná",N196,0)</f>
        <v>0</v>
      </c>
      <c r="BF196" s="101">
        <f>IF(U196="znížená",N196,0)</f>
        <v>0</v>
      </c>
      <c r="BG196" s="101">
        <f>IF(U196="zákl. prenesená",N196,0)</f>
        <v>0</v>
      </c>
      <c r="BH196" s="101">
        <f>IF(U196="zníž. prenesená",N196,0)</f>
        <v>0</v>
      </c>
      <c r="BI196" s="101">
        <f>IF(U196="nulová",N196,0)</f>
        <v>0</v>
      </c>
      <c r="BJ196" s="9" t="s">
        <v>131</v>
      </c>
      <c r="BK196" s="101">
        <f>ROUND(L196*K196,2)</f>
        <v>0</v>
      </c>
      <c r="BL196" s="9" t="s">
        <v>208</v>
      </c>
      <c r="BM196" s="9" t="s">
        <v>361</v>
      </c>
    </row>
    <row r="197" spans="2:63" s="144" customFormat="1" ht="29.25" customHeight="1">
      <c r="B197" s="145"/>
      <c r="C197" s="146"/>
      <c r="D197" s="155" t="s">
        <v>120</v>
      </c>
      <c r="E197" s="155"/>
      <c r="F197" s="155"/>
      <c r="G197" s="155"/>
      <c r="H197" s="155"/>
      <c r="I197" s="155"/>
      <c r="J197" s="155"/>
      <c r="K197" s="155"/>
      <c r="L197" s="163"/>
      <c r="M197" s="163"/>
      <c r="N197" s="208">
        <f>BK197</f>
        <v>0</v>
      </c>
      <c r="O197" s="208"/>
      <c r="P197" s="208"/>
      <c r="Q197" s="208"/>
      <c r="R197" s="148"/>
      <c r="S197" s="26"/>
      <c r="T197" s="149"/>
      <c r="U197" s="146"/>
      <c r="V197" s="146"/>
      <c r="W197" s="150"/>
      <c r="X197" s="146"/>
      <c r="Y197" s="150"/>
      <c r="Z197" s="146"/>
      <c r="AA197" s="151"/>
      <c r="AC197" s="26"/>
      <c r="AR197" s="152" t="s">
        <v>131</v>
      </c>
      <c r="AT197" s="153" t="s">
        <v>71</v>
      </c>
      <c r="AU197" s="153" t="s">
        <v>80</v>
      </c>
      <c r="AY197" s="152" t="s">
        <v>145</v>
      </c>
      <c r="BK197" s="154">
        <f>SUM(BK198:BK202)</f>
        <v>0</v>
      </c>
    </row>
    <row r="198" spans="2:65" s="26" customFormat="1" ht="44.25" customHeight="1">
      <c r="B198" s="125"/>
      <c r="C198" s="156" t="s">
        <v>362</v>
      </c>
      <c r="D198" s="156" t="s">
        <v>146</v>
      </c>
      <c r="E198" s="157" t="s">
        <v>363</v>
      </c>
      <c r="F198" s="201" t="s">
        <v>364</v>
      </c>
      <c r="G198" s="201"/>
      <c r="H198" s="201"/>
      <c r="I198" s="201"/>
      <c r="J198" s="158" t="s">
        <v>149</v>
      </c>
      <c r="K198" s="159">
        <v>178.26</v>
      </c>
      <c r="L198" s="207">
        <v>0</v>
      </c>
      <c r="M198" s="207"/>
      <c r="N198" s="203">
        <f>ROUND(L198*K198,2)</f>
        <v>0</v>
      </c>
      <c r="O198" s="203"/>
      <c r="P198" s="203"/>
      <c r="Q198" s="203"/>
      <c r="R198" s="127"/>
      <c r="T198" s="160"/>
      <c r="U198" s="37"/>
      <c r="V198" s="28"/>
      <c r="W198" s="161"/>
      <c r="X198" s="161"/>
      <c r="Y198" s="161"/>
      <c r="Z198" s="161"/>
      <c r="AA198" s="162"/>
      <c r="AR198" s="9" t="s">
        <v>208</v>
      </c>
      <c r="AT198" s="9" t="s">
        <v>146</v>
      </c>
      <c r="AU198" s="9" t="s">
        <v>131</v>
      </c>
      <c r="AY198" s="9" t="s">
        <v>145</v>
      </c>
      <c r="BE198" s="101">
        <f>IF(U198="základná",N198,0)</f>
        <v>0</v>
      </c>
      <c r="BF198" s="101">
        <f>IF(U198="znížená",N198,0)</f>
        <v>0</v>
      </c>
      <c r="BG198" s="101">
        <f>IF(U198="zákl. prenesená",N198,0)</f>
        <v>0</v>
      </c>
      <c r="BH198" s="101">
        <f>IF(U198="zníž. prenesená",N198,0)</f>
        <v>0</v>
      </c>
      <c r="BI198" s="101">
        <f>IF(U198="nulová",N198,0)</f>
        <v>0</v>
      </c>
      <c r="BJ198" s="9" t="s">
        <v>131</v>
      </c>
      <c r="BK198" s="101">
        <f>ROUND(L198*K198,2)</f>
        <v>0</v>
      </c>
      <c r="BL198" s="9" t="s">
        <v>208</v>
      </c>
      <c r="BM198" s="9" t="s">
        <v>365</v>
      </c>
    </row>
    <row r="199" spans="2:65" s="26" customFormat="1" ht="31.5" customHeight="1">
      <c r="B199" s="125"/>
      <c r="C199" s="164" t="s">
        <v>366</v>
      </c>
      <c r="D199" s="164" t="s">
        <v>239</v>
      </c>
      <c r="E199" s="165" t="s">
        <v>367</v>
      </c>
      <c r="F199" s="204" t="s">
        <v>368</v>
      </c>
      <c r="G199" s="204"/>
      <c r="H199" s="204"/>
      <c r="I199" s="204"/>
      <c r="J199" s="166" t="s">
        <v>149</v>
      </c>
      <c r="K199" s="167">
        <v>181.825</v>
      </c>
      <c r="L199" s="205">
        <v>0</v>
      </c>
      <c r="M199" s="205"/>
      <c r="N199" s="206">
        <f>ROUND(L199*K199,2)</f>
        <v>0</v>
      </c>
      <c r="O199" s="206"/>
      <c r="P199" s="206"/>
      <c r="Q199" s="206"/>
      <c r="R199" s="127"/>
      <c r="T199" s="160"/>
      <c r="U199" s="37"/>
      <c r="V199" s="28"/>
      <c r="W199" s="161"/>
      <c r="X199" s="161"/>
      <c r="Y199" s="161"/>
      <c r="Z199" s="161"/>
      <c r="AA199" s="162"/>
      <c r="AR199" s="9" t="s">
        <v>272</v>
      </c>
      <c r="AT199" s="9" t="s">
        <v>239</v>
      </c>
      <c r="AU199" s="9" t="s">
        <v>131</v>
      </c>
      <c r="AY199" s="9" t="s">
        <v>145</v>
      </c>
      <c r="BE199" s="101">
        <f>IF(U199="základná",N199,0)</f>
        <v>0</v>
      </c>
      <c r="BF199" s="101">
        <f>IF(U199="znížená",N199,0)</f>
        <v>0</v>
      </c>
      <c r="BG199" s="101">
        <f>IF(U199="zákl. prenesená",N199,0)</f>
        <v>0</v>
      </c>
      <c r="BH199" s="101">
        <f>IF(U199="zníž. prenesená",N199,0)</f>
        <v>0</v>
      </c>
      <c r="BI199" s="101">
        <f>IF(U199="nulová",N199,0)</f>
        <v>0</v>
      </c>
      <c r="BJ199" s="9" t="s">
        <v>131</v>
      </c>
      <c r="BK199" s="101">
        <f>ROUND(L199*K199,2)</f>
        <v>0</v>
      </c>
      <c r="BL199" s="9" t="s">
        <v>208</v>
      </c>
      <c r="BM199" s="9" t="s">
        <v>369</v>
      </c>
    </row>
    <row r="200" spans="2:65" s="26" customFormat="1" ht="31.5" customHeight="1">
      <c r="B200" s="125"/>
      <c r="C200" s="156" t="s">
        <v>370</v>
      </c>
      <c r="D200" s="156" t="s">
        <v>146</v>
      </c>
      <c r="E200" s="157" t="s">
        <v>371</v>
      </c>
      <c r="F200" s="201" t="s">
        <v>372</v>
      </c>
      <c r="G200" s="201"/>
      <c r="H200" s="201"/>
      <c r="I200" s="201"/>
      <c r="J200" s="158" t="s">
        <v>149</v>
      </c>
      <c r="K200" s="159">
        <v>660.49</v>
      </c>
      <c r="L200" s="207">
        <v>0</v>
      </c>
      <c r="M200" s="207"/>
      <c r="N200" s="203">
        <f>ROUND(L200*K200,2)</f>
        <v>0</v>
      </c>
      <c r="O200" s="203"/>
      <c r="P200" s="203"/>
      <c r="Q200" s="203"/>
      <c r="R200" s="127"/>
      <c r="T200" s="160"/>
      <c r="U200" s="37"/>
      <c r="V200" s="28"/>
      <c r="W200" s="161"/>
      <c r="X200" s="161"/>
      <c r="Y200" s="161"/>
      <c r="Z200" s="161"/>
      <c r="AA200" s="162"/>
      <c r="AR200" s="9" t="s">
        <v>208</v>
      </c>
      <c r="AT200" s="9" t="s">
        <v>146</v>
      </c>
      <c r="AU200" s="9" t="s">
        <v>131</v>
      </c>
      <c r="AY200" s="9" t="s">
        <v>145</v>
      </c>
      <c r="BE200" s="101">
        <f>IF(U200="základná",N200,0)</f>
        <v>0</v>
      </c>
      <c r="BF200" s="101">
        <f>IF(U200="znížená",N200,0)</f>
        <v>0</v>
      </c>
      <c r="BG200" s="101">
        <f>IF(U200="zákl. prenesená",N200,0)</f>
        <v>0</v>
      </c>
      <c r="BH200" s="101">
        <f>IF(U200="zníž. prenesená",N200,0)</f>
        <v>0</v>
      </c>
      <c r="BI200" s="101">
        <f>IF(U200="nulová",N200,0)</f>
        <v>0</v>
      </c>
      <c r="BJ200" s="9" t="s">
        <v>131</v>
      </c>
      <c r="BK200" s="101">
        <f>ROUND(L200*K200,2)</f>
        <v>0</v>
      </c>
      <c r="BL200" s="9" t="s">
        <v>208</v>
      </c>
      <c r="BM200" s="9" t="s">
        <v>373</v>
      </c>
    </row>
    <row r="201" spans="2:65" s="26" customFormat="1" ht="31.5" customHeight="1">
      <c r="B201" s="125"/>
      <c r="C201" s="164" t="s">
        <v>374</v>
      </c>
      <c r="D201" s="164" t="s">
        <v>239</v>
      </c>
      <c r="E201" s="165" t="s">
        <v>375</v>
      </c>
      <c r="F201" s="204" t="s">
        <v>376</v>
      </c>
      <c r="G201" s="204"/>
      <c r="H201" s="204"/>
      <c r="I201" s="204"/>
      <c r="J201" s="166" t="s">
        <v>149</v>
      </c>
      <c r="K201" s="167">
        <v>673.7</v>
      </c>
      <c r="L201" s="205">
        <v>0</v>
      </c>
      <c r="M201" s="205"/>
      <c r="N201" s="206">
        <f>ROUND(L201*K201,2)</f>
        <v>0</v>
      </c>
      <c r="O201" s="206"/>
      <c r="P201" s="206"/>
      <c r="Q201" s="206"/>
      <c r="R201" s="127"/>
      <c r="T201" s="160"/>
      <c r="U201" s="37"/>
      <c r="V201" s="28"/>
      <c r="W201" s="161"/>
      <c r="X201" s="161"/>
      <c r="Y201" s="161"/>
      <c r="Z201" s="161"/>
      <c r="AA201" s="162"/>
      <c r="AR201" s="9" t="s">
        <v>272</v>
      </c>
      <c r="AT201" s="9" t="s">
        <v>239</v>
      </c>
      <c r="AU201" s="9" t="s">
        <v>131</v>
      </c>
      <c r="AY201" s="9" t="s">
        <v>145</v>
      </c>
      <c r="BE201" s="101">
        <f>IF(U201="základná",N201,0)</f>
        <v>0</v>
      </c>
      <c r="BF201" s="101">
        <f>IF(U201="znížená",N201,0)</f>
        <v>0</v>
      </c>
      <c r="BG201" s="101">
        <f>IF(U201="zákl. prenesená",N201,0)</f>
        <v>0</v>
      </c>
      <c r="BH201" s="101">
        <f>IF(U201="zníž. prenesená",N201,0)</f>
        <v>0</v>
      </c>
      <c r="BI201" s="101">
        <f>IF(U201="nulová",N201,0)</f>
        <v>0</v>
      </c>
      <c r="BJ201" s="9" t="s">
        <v>131</v>
      </c>
      <c r="BK201" s="101">
        <f>ROUND(L201*K201,2)</f>
        <v>0</v>
      </c>
      <c r="BL201" s="9" t="s">
        <v>208</v>
      </c>
      <c r="BM201" s="9" t="s">
        <v>377</v>
      </c>
    </row>
    <row r="202" spans="2:65" s="26" customFormat="1" ht="31.5" customHeight="1">
      <c r="B202" s="125"/>
      <c r="C202" s="156" t="s">
        <v>378</v>
      </c>
      <c r="D202" s="156" t="s">
        <v>146</v>
      </c>
      <c r="E202" s="157" t="s">
        <v>379</v>
      </c>
      <c r="F202" s="201" t="s">
        <v>380</v>
      </c>
      <c r="G202" s="201"/>
      <c r="H202" s="201"/>
      <c r="I202" s="201"/>
      <c r="J202" s="158" t="s">
        <v>348</v>
      </c>
      <c r="K202" s="170">
        <v>31.97</v>
      </c>
      <c r="L202" s="207">
        <v>0</v>
      </c>
      <c r="M202" s="207"/>
      <c r="N202" s="203">
        <f>ROUND(L202*K202,2)</f>
        <v>0</v>
      </c>
      <c r="O202" s="203"/>
      <c r="P202" s="203"/>
      <c r="Q202" s="203"/>
      <c r="R202" s="127"/>
      <c r="T202" s="160"/>
      <c r="U202" s="37"/>
      <c r="V202" s="28"/>
      <c r="W202" s="161"/>
      <c r="X202" s="161"/>
      <c r="Y202" s="161"/>
      <c r="Z202" s="161"/>
      <c r="AA202" s="162"/>
      <c r="AR202" s="9" t="s">
        <v>208</v>
      </c>
      <c r="AT202" s="9" t="s">
        <v>146</v>
      </c>
      <c r="AU202" s="9" t="s">
        <v>131</v>
      </c>
      <c r="AY202" s="9" t="s">
        <v>145</v>
      </c>
      <c r="BE202" s="101">
        <f>IF(U202="základná",N202,0)</f>
        <v>0</v>
      </c>
      <c r="BF202" s="101">
        <f>IF(U202="znížená",N202,0)</f>
        <v>0</v>
      </c>
      <c r="BG202" s="101">
        <f>IF(U202="zákl. prenesená",N202,0)</f>
        <v>0</v>
      </c>
      <c r="BH202" s="101">
        <f>IF(U202="zníž. prenesená",N202,0)</f>
        <v>0</v>
      </c>
      <c r="BI202" s="101">
        <f>IF(U202="nulová",N202,0)</f>
        <v>0</v>
      </c>
      <c r="BJ202" s="9" t="s">
        <v>131</v>
      </c>
      <c r="BK202" s="101">
        <f>ROUND(L202*K202,2)</f>
        <v>0</v>
      </c>
      <c r="BL202" s="9" t="s">
        <v>208</v>
      </c>
      <c r="BM202" s="9" t="s">
        <v>381</v>
      </c>
    </row>
    <row r="203" spans="2:63" s="144" customFormat="1" ht="29.25" customHeight="1">
      <c r="B203" s="145"/>
      <c r="C203" s="146"/>
      <c r="D203" s="155" t="s">
        <v>121</v>
      </c>
      <c r="E203" s="155"/>
      <c r="F203" s="155"/>
      <c r="G203" s="155"/>
      <c r="H203" s="155"/>
      <c r="I203" s="155"/>
      <c r="J203" s="155"/>
      <c r="K203" s="155"/>
      <c r="L203" s="163"/>
      <c r="M203" s="163"/>
      <c r="N203" s="208">
        <f>BK203</f>
        <v>0</v>
      </c>
      <c r="O203" s="208"/>
      <c r="P203" s="208"/>
      <c r="Q203" s="208"/>
      <c r="R203" s="148"/>
      <c r="S203" s="26"/>
      <c r="T203" s="149"/>
      <c r="U203" s="146"/>
      <c r="V203" s="146"/>
      <c r="W203" s="150"/>
      <c r="X203" s="146"/>
      <c r="Y203" s="150"/>
      <c r="Z203" s="146"/>
      <c r="AA203" s="151"/>
      <c r="AC203" s="26"/>
      <c r="AR203" s="152" t="s">
        <v>131</v>
      </c>
      <c r="AT203" s="153" t="s">
        <v>71</v>
      </c>
      <c r="AU203" s="153" t="s">
        <v>80</v>
      </c>
      <c r="AY203" s="152" t="s">
        <v>145</v>
      </c>
      <c r="BK203" s="154">
        <f>SUM(BK204:BK209)</f>
        <v>0</v>
      </c>
    </row>
    <row r="204" spans="2:65" s="26" customFormat="1" ht="31.5" customHeight="1">
      <c r="B204" s="125"/>
      <c r="C204" s="156" t="s">
        <v>382</v>
      </c>
      <c r="D204" s="156" t="s">
        <v>146</v>
      </c>
      <c r="E204" s="157" t="s">
        <v>383</v>
      </c>
      <c r="F204" s="201" t="s">
        <v>384</v>
      </c>
      <c r="G204" s="201"/>
      <c r="H204" s="201"/>
      <c r="I204" s="201"/>
      <c r="J204" s="158" t="s">
        <v>236</v>
      </c>
      <c r="K204" s="159">
        <v>27.5</v>
      </c>
      <c r="L204" s="207">
        <v>0</v>
      </c>
      <c r="M204" s="207"/>
      <c r="N204" s="203">
        <f aca="true" t="shared" si="26" ref="N204:N209">ROUND(L204*K204,2)</f>
        <v>0</v>
      </c>
      <c r="O204" s="203"/>
      <c r="P204" s="203"/>
      <c r="Q204" s="203"/>
      <c r="R204" s="127"/>
      <c r="T204" s="160"/>
      <c r="U204" s="37"/>
      <c r="V204" s="28"/>
      <c r="W204" s="161"/>
      <c r="X204" s="161"/>
      <c r="Y204" s="161"/>
      <c r="Z204" s="161"/>
      <c r="AA204" s="162"/>
      <c r="AR204" s="9" t="s">
        <v>208</v>
      </c>
      <c r="AT204" s="9" t="s">
        <v>146</v>
      </c>
      <c r="AU204" s="9" t="s">
        <v>131</v>
      </c>
      <c r="AY204" s="9" t="s">
        <v>145</v>
      </c>
      <c r="BE204" s="101">
        <f aca="true" t="shared" si="27" ref="BE204:BE209">IF(U204="základná",N204,0)</f>
        <v>0</v>
      </c>
      <c r="BF204" s="101">
        <f aca="true" t="shared" si="28" ref="BF204:BF209">IF(U204="znížená",N204,0)</f>
        <v>0</v>
      </c>
      <c r="BG204" s="101">
        <f aca="true" t="shared" si="29" ref="BG204:BG209">IF(U204="zákl. prenesená",N204,0)</f>
        <v>0</v>
      </c>
      <c r="BH204" s="101">
        <f aca="true" t="shared" si="30" ref="BH204:BH209">IF(U204="zníž. prenesená",N204,0)</f>
        <v>0</v>
      </c>
      <c r="BI204" s="101">
        <f aca="true" t="shared" si="31" ref="BI204:BI209">IF(U204="nulová",N204,0)</f>
        <v>0</v>
      </c>
      <c r="BJ204" s="9" t="s">
        <v>131</v>
      </c>
      <c r="BK204" s="101">
        <f aca="true" t="shared" si="32" ref="BK204:BK209">ROUND(L204*K204,2)</f>
        <v>0</v>
      </c>
      <c r="BL204" s="9" t="s">
        <v>208</v>
      </c>
      <c r="BM204" s="9" t="s">
        <v>385</v>
      </c>
    </row>
    <row r="205" spans="2:65" s="26" customFormat="1" ht="31.5" customHeight="1">
      <c r="B205" s="125"/>
      <c r="C205" s="164" t="s">
        <v>386</v>
      </c>
      <c r="D205" s="164" t="s">
        <v>239</v>
      </c>
      <c r="E205" s="165" t="s">
        <v>387</v>
      </c>
      <c r="F205" s="204" t="s">
        <v>388</v>
      </c>
      <c r="G205" s="204"/>
      <c r="H205" s="204"/>
      <c r="I205" s="204"/>
      <c r="J205" s="166" t="s">
        <v>158</v>
      </c>
      <c r="K205" s="167">
        <v>0.228</v>
      </c>
      <c r="L205" s="205">
        <v>0</v>
      </c>
      <c r="M205" s="205"/>
      <c r="N205" s="206">
        <f t="shared" si="26"/>
        <v>0</v>
      </c>
      <c r="O205" s="206"/>
      <c r="P205" s="206"/>
      <c r="Q205" s="206"/>
      <c r="R205" s="127"/>
      <c r="T205" s="160"/>
      <c r="U205" s="37"/>
      <c r="V205" s="28"/>
      <c r="W205" s="161"/>
      <c r="X205" s="161"/>
      <c r="Y205" s="161"/>
      <c r="Z205" s="161"/>
      <c r="AA205" s="162"/>
      <c r="AR205" s="9" t="s">
        <v>272</v>
      </c>
      <c r="AT205" s="9" t="s">
        <v>239</v>
      </c>
      <c r="AU205" s="9" t="s">
        <v>131</v>
      </c>
      <c r="AY205" s="9" t="s">
        <v>145</v>
      </c>
      <c r="BE205" s="101">
        <f t="shared" si="27"/>
        <v>0</v>
      </c>
      <c r="BF205" s="101">
        <f t="shared" si="28"/>
        <v>0</v>
      </c>
      <c r="BG205" s="101">
        <f t="shared" si="29"/>
        <v>0</v>
      </c>
      <c r="BH205" s="101">
        <f t="shared" si="30"/>
        <v>0</v>
      </c>
      <c r="BI205" s="101">
        <f t="shared" si="31"/>
        <v>0</v>
      </c>
      <c r="BJ205" s="9" t="s">
        <v>131</v>
      </c>
      <c r="BK205" s="101">
        <f t="shared" si="32"/>
        <v>0</v>
      </c>
      <c r="BL205" s="9" t="s">
        <v>208</v>
      </c>
      <c r="BM205" s="9" t="s">
        <v>389</v>
      </c>
    </row>
    <row r="206" spans="2:65" s="26" customFormat="1" ht="22.5" customHeight="1">
      <c r="B206" s="125"/>
      <c r="C206" s="156" t="s">
        <v>390</v>
      </c>
      <c r="D206" s="156" t="s">
        <v>146</v>
      </c>
      <c r="E206" s="157" t="s">
        <v>391</v>
      </c>
      <c r="F206" s="201" t="s">
        <v>392</v>
      </c>
      <c r="G206" s="201"/>
      <c r="H206" s="201"/>
      <c r="I206" s="201"/>
      <c r="J206" s="158" t="s">
        <v>149</v>
      </c>
      <c r="K206" s="159">
        <v>178.26</v>
      </c>
      <c r="L206" s="207">
        <v>0</v>
      </c>
      <c r="M206" s="207"/>
      <c r="N206" s="203">
        <f t="shared" si="26"/>
        <v>0</v>
      </c>
      <c r="O206" s="203"/>
      <c r="P206" s="203"/>
      <c r="Q206" s="203"/>
      <c r="R206" s="127"/>
      <c r="T206" s="160"/>
      <c r="U206" s="37"/>
      <c r="V206" s="28"/>
      <c r="W206" s="161"/>
      <c r="X206" s="161"/>
      <c r="Y206" s="161"/>
      <c r="Z206" s="161"/>
      <c r="AA206" s="162"/>
      <c r="AR206" s="9" t="s">
        <v>208</v>
      </c>
      <c r="AT206" s="9" t="s">
        <v>146</v>
      </c>
      <c r="AU206" s="9" t="s">
        <v>131</v>
      </c>
      <c r="AY206" s="9" t="s">
        <v>145</v>
      </c>
      <c r="BE206" s="101">
        <f t="shared" si="27"/>
        <v>0</v>
      </c>
      <c r="BF206" s="101">
        <f t="shared" si="28"/>
        <v>0</v>
      </c>
      <c r="BG206" s="101">
        <f t="shared" si="29"/>
        <v>0</v>
      </c>
      <c r="BH206" s="101">
        <f t="shared" si="30"/>
        <v>0</v>
      </c>
      <c r="BI206" s="101">
        <f t="shared" si="31"/>
        <v>0</v>
      </c>
      <c r="BJ206" s="9" t="s">
        <v>131</v>
      </c>
      <c r="BK206" s="101">
        <f t="shared" si="32"/>
        <v>0</v>
      </c>
      <c r="BL206" s="9" t="s">
        <v>208</v>
      </c>
      <c r="BM206" s="9" t="s">
        <v>393</v>
      </c>
    </row>
    <row r="207" spans="2:65" s="26" customFormat="1" ht="31.5" customHeight="1">
      <c r="B207" s="125"/>
      <c r="C207" s="164" t="s">
        <v>394</v>
      </c>
      <c r="D207" s="164" t="s">
        <v>239</v>
      </c>
      <c r="E207" s="165" t="s">
        <v>395</v>
      </c>
      <c r="F207" s="204" t="s">
        <v>396</v>
      </c>
      <c r="G207" s="204"/>
      <c r="H207" s="204"/>
      <c r="I207" s="204"/>
      <c r="J207" s="166" t="s">
        <v>158</v>
      </c>
      <c r="K207" s="167">
        <v>0.357</v>
      </c>
      <c r="L207" s="205">
        <v>0</v>
      </c>
      <c r="M207" s="205"/>
      <c r="N207" s="206">
        <f t="shared" si="26"/>
        <v>0</v>
      </c>
      <c r="O207" s="206"/>
      <c r="P207" s="206"/>
      <c r="Q207" s="206"/>
      <c r="R207" s="127"/>
      <c r="T207" s="160"/>
      <c r="U207" s="37"/>
      <c r="V207" s="28"/>
      <c r="W207" s="161"/>
      <c r="X207" s="161"/>
      <c r="Y207" s="161"/>
      <c r="Z207" s="161"/>
      <c r="AA207" s="162"/>
      <c r="AR207" s="9" t="s">
        <v>272</v>
      </c>
      <c r="AT207" s="9" t="s">
        <v>239</v>
      </c>
      <c r="AU207" s="9" t="s">
        <v>131</v>
      </c>
      <c r="AY207" s="9" t="s">
        <v>145</v>
      </c>
      <c r="BE207" s="101">
        <f t="shared" si="27"/>
        <v>0</v>
      </c>
      <c r="BF207" s="101">
        <f t="shared" si="28"/>
        <v>0</v>
      </c>
      <c r="BG207" s="101">
        <f t="shared" si="29"/>
        <v>0</v>
      </c>
      <c r="BH207" s="101">
        <f t="shared" si="30"/>
        <v>0</v>
      </c>
      <c r="BI207" s="101">
        <f t="shared" si="31"/>
        <v>0</v>
      </c>
      <c r="BJ207" s="9" t="s">
        <v>131</v>
      </c>
      <c r="BK207" s="101">
        <f t="shared" si="32"/>
        <v>0</v>
      </c>
      <c r="BL207" s="9" t="s">
        <v>208</v>
      </c>
      <c r="BM207" s="9" t="s">
        <v>397</v>
      </c>
    </row>
    <row r="208" spans="2:65" s="26" customFormat="1" ht="44.25" customHeight="1">
      <c r="B208" s="125"/>
      <c r="C208" s="156" t="s">
        <v>398</v>
      </c>
      <c r="D208" s="156" t="s">
        <v>146</v>
      </c>
      <c r="E208" s="157" t="s">
        <v>399</v>
      </c>
      <c r="F208" s="201" t="s">
        <v>400</v>
      </c>
      <c r="G208" s="201"/>
      <c r="H208" s="201"/>
      <c r="I208" s="201"/>
      <c r="J208" s="158" t="s">
        <v>149</v>
      </c>
      <c r="K208" s="159">
        <v>35.824</v>
      </c>
      <c r="L208" s="207">
        <v>0</v>
      </c>
      <c r="M208" s="207"/>
      <c r="N208" s="203">
        <f t="shared" si="26"/>
        <v>0</v>
      </c>
      <c r="O208" s="203"/>
      <c r="P208" s="203"/>
      <c r="Q208" s="203"/>
      <c r="R208" s="127"/>
      <c r="T208" s="160"/>
      <c r="U208" s="37"/>
      <c r="V208" s="28"/>
      <c r="W208" s="161"/>
      <c r="X208" s="161"/>
      <c r="Y208" s="161"/>
      <c r="Z208" s="161"/>
      <c r="AA208" s="162"/>
      <c r="AR208" s="9" t="s">
        <v>208</v>
      </c>
      <c r="AT208" s="9" t="s">
        <v>146</v>
      </c>
      <c r="AU208" s="9" t="s">
        <v>131</v>
      </c>
      <c r="AY208" s="9" t="s">
        <v>145</v>
      </c>
      <c r="BE208" s="101">
        <f t="shared" si="27"/>
        <v>0</v>
      </c>
      <c r="BF208" s="101">
        <f t="shared" si="28"/>
        <v>0</v>
      </c>
      <c r="BG208" s="101">
        <f t="shared" si="29"/>
        <v>0</v>
      </c>
      <c r="BH208" s="101">
        <f t="shared" si="30"/>
        <v>0</v>
      </c>
      <c r="BI208" s="101">
        <f t="shared" si="31"/>
        <v>0</v>
      </c>
      <c r="BJ208" s="9" t="s">
        <v>131</v>
      </c>
      <c r="BK208" s="101">
        <f t="shared" si="32"/>
        <v>0</v>
      </c>
      <c r="BL208" s="9" t="s">
        <v>208</v>
      </c>
      <c r="BM208" s="9" t="s">
        <v>401</v>
      </c>
    </row>
    <row r="209" spans="2:65" s="26" customFormat="1" ht="31.5" customHeight="1">
      <c r="B209" s="125"/>
      <c r="C209" s="156" t="s">
        <v>402</v>
      </c>
      <c r="D209" s="156" t="s">
        <v>146</v>
      </c>
      <c r="E209" s="157" t="s">
        <v>403</v>
      </c>
      <c r="F209" s="201" t="s">
        <v>404</v>
      </c>
      <c r="G209" s="201"/>
      <c r="H209" s="201"/>
      <c r="I209" s="201"/>
      <c r="J209" s="158" t="s">
        <v>348</v>
      </c>
      <c r="K209" s="170">
        <v>12.55</v>
      </c>
      <c r="L209" s="207">
        <v>0</v>
      </c>
      <c r="M209" s="207"/>
      <c r="N209" s="203">
        <f t="shared" si="26"/>
        <v>0</v>
      </c>
      <c r="O209" s="203"/>
      <c r="P209" s="203"/>
      <c r="Q209" s="203"/>
      <c r="R209" s="127"/>
      <c r="T209" s="160"/>
      <c r="U209" s="37"/>
      <c r="V209" s="28"/>
      <c r="W209" s="161"/>
      <c r="X209" s="161"/>
      <c r="Y209" s="161"/>
      <c r="Z209" s="161"/>
      <c r="AA209" s="162"/>
      <c r="AR209" s="9" t="s">
        <v>208</v>
      </c>
      <c r="AT209" s="9" t="s">
        <v>146</v>
      </c>
      <c r="AU209" s="9" t="s">
        <v>131</v>
      </c>
      <c r="AY209" s="9" t="s">
        <v>145</v>
      </c>
      <c r="BE209" s="101">
        <f t="shared" si="27"/>
        <v>0</v>
      </c>
      <c r="BF209" s="101">
        <f t="shared" si="28"/>
        <v>0</v>
      </c>
      <c r="BG209" s="101">
        <f t="shared" si="29"/>
        <v>0</v>
      </c>
      <c r="BH209" s="101">
        <f t="shared" si="30"/>
        <v>0</v>
      </c>
      <c r="BI209" s="101">
        <f t="shared" si="31"/>
        <v>0</v>
      </c>
      <c r="BJ209" s="9" t="s">
        <v>131</v>
      </c>
      <c r="BK209" s="101">
        <f t="shared" si="32"/>
        <v>0</v>
      </c>
      <c r="BL209" s="9" t="s">
        <v>208</v>
      </c>
      <c r="BM209" s="9" t="s">
        <v>405</v>
      </c>
    </row>
    <row r="210" spans="2:63" s="144" customFormat="1" ht="29.25" customHeight="1">
      <c r="B210" s="145"/>
      <c r="C210" s="146"/>
      <c r="D210" s="155" t="s">
        <v>122</v>
      </c>
      <c r="E210" s="155"/>
      <c r="F210" s="155"/>
      <c r="G210" s="155"/>
      <c r="H210" s="155"/>
      <c r="I210" s="155"/>
      <c r="J210" s="155"/>
      <c r="K210" s="155"/>
      <c r="L210" s="163"/>
      <c r="M210" s="163"/>
      <c r="N210" s="208">
        <f>BK210</f>
        <v>0</v>
      </c>
      <c r="O210" s="208"/>
      <c r="P210" s="208"/>
      <c r="Q210" s="208"/>
      <c r="R210" s="148"/>
      <c r="S210" s="26"/>
      <c r="T210" s="149"/>
      <c r="U210" s="146"/>
      <c r="V210" s="146"/>
      <c r="W210" s="150"/>
      <c r="X210" s="146"/>
      <c r="Y210" s="150"/>
      <c r="Z210" s="146"/>
      <c r="AA210" s="151"/>
      <c r="AC210" s="26"/>
      <c r="AR210" s="152" t="s">
        <v>131</v>
      </c>
      <c r="AT210" s="153" t="s">
        <v>71</v>
      </c>
      <c r="AU210" s="153" t="s">
        <v>80</v>
      </c>
      <c r="AY210" s="152" t="s">
        <v>145</v>
      </c>
      <c r="BK210" s="154">
        <f>SUM(BK211:BK216)</f>
        <v>0</v>
      </c>
    </row>
    <row r="211" spans="2:65" s="26" customFormat="1" ht="28.5" customHeight="1">
      <c r="B211" s="125"/>
      <c r="C211" s="156" t="s">
        <v>406</v>
      </c>
      <c r="D211" s="156" t="s">
        <v>146</v>
      </c>
      <c r="E211" s="157" t="s">
        <v>407</v>
      </c>
      <c r="F211" s="201" t="s">
        <v>408</v>
      </c>
      <c r="G211" s="201"/>
      <c r="H211" s="201"/>
      <c r="I211" s="201"/>
      <c r="J211" s="158" t="s">
        <v>149</v>
      </c>
      <c r="K211" s="159">
        <v>87.751</v>
      </c>
      <c r="L211" s="207">
        <v>0</v>
      </c>
      <c r="M211" s="207"/>
      <c r="N211" s="203">
        <f aca="true" t="shared" si="33" ref="N211:N216">ROUND(L211*K211,2)</f>
        <v>0</v>
      </c>
      <c r="O211" s="203"/>
      <c r="P211" s="203"/>
      <c r="Q211" s="203"/>
      <c r="R211" s="127"/>
      <c r="T211" s="160"/>
      <c r="U211" s="37"/>
      <c r="V211" s="28"/>
      <c r="W211" s="161"/>
      <c r="X211" s="161"/>
      <c r="Y211" s="161"/>
      <c r="Z211" s="161"/>
      <c r="AA211" s="162"/>
      <c r="AR211" s="9" t="s">
        <v>208</v>
      </c>
      <c r="AT211" s="9" t="s">
        <v>146</v>
      </c>
      <c r="AU211" s="9" t="s">
        <v>131</v>
      </c>
      <c r="AY211" s="9" t="s">
        <v>145</v>
      </c>
      <c r="BE211" s="101">
        <f aca="true" t="shared" si="34" ref="BE211:BE216">IF(U211="základná",N211,0)</f>
        <v>0</v>
      </c>
      <c r="BF211" s="101">
        <f aca="true" t="shared" si="35" ref="BF211:BF216">IF(U211="znížená",N211,0)</f>
        <v>0</v>
      </c>
      <c r="BG211" s="101">
        <f aca="true" t="shared" si="36" ref="BG211:BG216">IF(U211="zákl. prenesená",N211,0)</f>
        <v>0</v>
      </c>
      <c r="BH211" s="101">
        <f aca="true" t="shared" si="37" ref="BH211:BH216">IF(U211="zníž. prenesená",N211,0)</f>
        <v>0</v>
      </c>
      <c r="BI211" s="101">
        <f aca="true" t="shared" si="38" ref="BI211:BI216">IF(U211="nulová",N211,0)</f>
        <v>0</v>
      </c>
      <c r="BJ211" s="9" t="s">
        <v>131</v>
      </c>
      <c r="BK211" s="101">
        <f aca="true" t="shared" si="39" ref="BK211:BK216">ROUND(L211*K211,2)</f>
        <v>0</v>
      </c>
      <c r="BL211" s="9" t="s">
        <v>208</v>
      </c>
      <c r="BM211" s="9" t="s">
        <v>409</v>
      </c>
    </row>
    <row r="212" spans="2:65" s="26" customFormat="1" ht="69" customHeight="1">
      <c r="B212" s="125"/>
      <c r="C212" s="156" t="s">
        <v>410</v>
      </c>
      <c r="D212" s="156" t="s">
        <v>146</v>
      </c>
      <c r="E212" s="157" t="s">
        <v>411</v>
      </c>
      <c r="F212" s="209" t="s">
        <v>789</v>
      </c>
      <c r="G212" s="201"/>
      <c r="H212" s="201"/>
      <c r="I212" s="201"/>
      <c r="J212" s="158" t="s">
        <v>149</v>
      </c>
      <c r="K212" s="159">
        <v>87.751</v>
      </c>
      <c r="L212" s="207">
        <v>0</v>
      </c>
      <c r="M212" s="207"/>
      <c r="N212" s="203">
        <f t="shared" si="33"/>
        <v>0</v>
      </c>
      <c r="O212" s="203"/>
      <c r="P212" s="203"/>
      <c r="Q212" s="203"/>
      <c r="R212" s="127"/>
      <c r="T212" s="160"/>
      <c r="U212" s="37"/>
      <c r="V212" s="28"/>
      <c r="W212" s="161"/>
      <c r="X212" s="161"/>
      <c r="Y212" s="161"/>
      <c r="Z212" s="161"/>
      <c r="AA212" s="162"/>
      <c r="AR212" s="9" t="s">
        <v>208</v>
      </c>
      <c r="AT212" s="9" t="s">
        <v>146</v>
      </c>
      <c r="AU212" s="9" t="s">
        <v>131</v>
      </c>
      <c r="AY212" s="9" t="s">
        <v>145</v>
      </c>
      <c r="BE212" s="101">
        <f t="shared" si="34"/>
        <v>0</v>
      </c>
      <c r="BF212" s="101">
        <f t="shared" si="35"/>
        <v>0</v>
      </c>
      <c r="BG212" s="101">
        <f t="shared" si="36"/>
        <v>0</v>
      </c>
      <c r="BH212" s="101">
        <f t="shared" si="37"/>
        <v>0</v>
      </c>
      <c r="BI212" s="101">
        <f t="shared" si="38"/>
        <v>0</v>
      </c>
      <c r="BJ212" s="9" t="s">
        <v>131</v>
      </c>
      <c r="BK212" s="101">
        <f t="shared" si="39"/>
        <v>0</v>
      </c>
      <c r="BL212" s="9" t="s">
        <v>208</v>
      </c>
      <c r="BM212" s="9" t="s">
        <v>412</v>
      </c>
    </row>
    <row r="213" spans="2:65" s="26" customFormat="1" ht="44.25" customHeight="1">
      <c r="B213" s="125"/>
      <c r="C213" s="156" t="s">
        <v>413</v>
      </c>
      <c r="D213" s="156" t="s">
        <v>146</v>
      </c>
      <c r="E213" s="157" t="s">
        <v>414</v>
      </c>
      <c r="F213" s="201" t="s">
        <v>415</v>
      </c>
      <c r="G213" s="201"/>
      <c r="H213" s="201"/>
      <c r="I213" s="201"/>
      <c r="J213" s="158" t="s">
        <v>149</v>
      </c>
      <c r="K213" s="159">
        <v>87.751</v>
      </c>
      <c r="L213" s="207">
        <v>0</v>
      </c>
      <c r="M213" s="207"/>
      <c r="N213" s="203">
        <f t="shared" si="33"/>
        <v>0</v>
      </c>
      <c r="O213" s="203"/>
      <c r="P213" s="203"/>
      <c r="Q213" s="203"/>
      <c r="R213" s="127"/>
      <c r="T213" s="160"/>
      <c r="U213" s="37"/>
      <c r="V213" s="28"/>
      <c r="W213" s="161"/>
      <c r="X213" s="161"/>
      <c r="Y213" s="161"/>
      <c r="Z213" s="161"/>
      <c r="AA213" s="162"/>
      <c r="AR213" s="9" t="s">
        <v>208</v>
      </c>
      <c r="AT213" s="9" t="s">
        <v>146</v>
      </c>
      <c r="AU213" s="9" t="s">
        <v>131</v>
      </c>
      <c r="AY213" s="9" t="s">
        <v>145</v>
      </c>
      <c r="BE213" s="101">
        <f t="shared" si="34"/>
        <v>0</v>
      </c>
      <c r="BF213" s="101">
        <f t="shared" si="35"/>
        <v>0</v>
      </c>
      <c r="BG213" s="101">
        <f t="shared" si="36"/>
        <v>0</v>
      </c>
      <c r="BH213" s="101">
        <f t="shared" si="37"/>
        <v>0</v>
      </c>
      <c r="BI213" s="101">
        <f t="shared" si="38"/>
        <v>0</v>
      </c>
      <c r="BJ213" s="9" t="s">
        <v>131</v>
      </c>
      <c r="BK213" s="101">
        <f t="shared" si="39"/>
        <v>0</v>
      </c>
      <c r="BL213" s="9" t="s">
        <v>208</v>
      </c>
      <c r="BM213" s="9" t="s">
        <v>416</v>
      </c>
    </row>
    <row r="214" spans="2:65" s="26" customFormat="1" ht="31.5" customHeight="1">
      <c r="B214" s="125"/>
      <c r="C214" s="164" t="s">
        <v>417</v>
      </c>
      <c r="D214" s="164" t="s">
        <v>239</v>
      </c>
      <c r="E214" s="165" t="s">
        <v>418</v>
      </c>
      <c r="F214" s="204" t="s">
        <v>419</v>
      </c>
      <c r="G214" s="204"/>
      <c r="H214" s="204"/>
      <c r="I214" s="204"/>
      <c r="J214" s="166" t="s">
        <v>236</v>
      </c>
      <c r="K214" s="167">
        <v>280.803</v>
      </c>
      <c r="L214" s="205">
        <v>0</v>
      </c>
      <c r="M214" s="205"/>
      <c r="N214" s="206">
        <f t="shared" si="33"/>
        <v>0</v>
      </c>
      <c r="O214" s="206"/>
      <c r="P214" s="206"/>
      <c r="Q214" s="206"/>
      <c r="R214" s="127"/>
      <c r="T214" s="160"/>
      <c r="U214" s="37"/>
      <c r="V214" s="28"/>
      <c r="W214" s="161"/>
      <c r="X214" s="161"/>
      <c r="Y214" s="161"/>
      <c r="Z214" s="161"/>
      <c r="AA214" s="162"/>
      <c r="AR214" s="9" t="s">
        <v>272</v>
      </c>
      <c r="AT214" s="9" t="s">
        <v>239</v>
      </c>
      <c r="AU214" s="9" t="s">
        <v>131</v>
      </c>
      <c r="AY214" s="9" t="s">
        <v>145</v>
      </c>
      <c r="BE214" s="101">
        <f t="shared" si="34"/>
        <v>0</v>
      </c>
      <c r="BF214" s="101">
        <f t="shared" si="35"/>
        <v>0</v>
      </c>
      <c r="BG214" s="101">
        <f t="shared" si="36"/>
        <v>0</v>
      </c>
      <c r="BH214" s="101">
        <f t="shared" si="37"/>
        <v>0</v>
      </c>
      <c r="BI214" s="101">
        <f t="shared" si="38"/>
        <v>0</v>
      </c>
      <c r="BJ214" s="9" t="s">
        <v>131</v>
      </c>
      <c r="BK214" s="101">
        <f t="shared" si="39"/>
        <v>0</v>
      </c>
      <c r="BL214" s="9" t="s">
        <v>208</v>
      </c>
      <c r="BM214" s="9" t="s">
        <v>420</v>
      </c>
    </row>
    <row r="215" spans="2:65" s="26" customFormat="1" ht="22.5" customHeight="1">
      <c r="B215" s="125"/>
      <c r="C215" s="164" t="s">
        <v>421</v>
      </c>
      <c r="D215" s="164" t="s">
        <v>239</v>
      </c>
      <c r="E215" s="165" t="s">
        <v>422</v>
      </c>
      <c r="F215" s="204" t="s">
        <v>423</v>
      </c>
      <c r="G215" s="204"/>
      <c r="H215" s="204"/>
      <c r="I215" s="204"/>
      <c r="J215" s="166" t="s">
        <v>236</v>
      </c>
      <c r="K215" s="167">
        <v>35.1</v>
      </c>
      <c r="L215" s="205">
        <v>0</v>
      </c>
      <c r="M215" s="205"/>
      <c r="N215" s="206">
        <f t="shared" si="33"/>
        <v>0</v>
      </c>
      <c r="O215" s="206"/>
      <c r="P215" s="206"/>
      <c r="Q215" s="206"/>
      <c r="R215" s="127"/>
      <c r="T215" s="160"/>
      <c r="U215" s="37"/>
      <c r="V215" s="28"/>
      <c r="W215" s="161"/>
      <c r="X215" s="161"/>
      <c r="Y215" s="161"/>
      <c r="Z215" s="161"/>
      <c r="AA215" s="162"/>
      <c r="AR215" s="9" t="s">
        <v>272</v>
      </c>
      <c r="AT215" s="9" t="s">
        <v>239</v>
      </c>
      <c r="AU215" s="9" t="s">
        <v>131</v>
      </c>
      <c r="AY215" s="9" t="s">
        <v>145</v>
      </c>
      <c r="BE215" s="101">
        <f t="shared" si="34"/>
        <v>0</v>
      </c>
      <c r="BF215" s="101">
        <f t="shared" si="35"/>
        <v>0</v>
      </c>
      <c r="BG215" s="101">
        <f t="shared" si="36"/>
        <v>0</v>
      </c>
      <c r="BH215" s="101">
        <f t="shared" si="37"/>
        <v>0</v>
      </c>
      <c r="BI215" s="101">
        <f t="shared" si="38"/>
        <v>0</v>
      </c>
      <c r="BJ215" s="9" t="s">
        <v>131</v>
      </c>
      <c r="BK215" s="101">
        <f t="shared" si="39"/>
        <v>0</v>
      </c>
      <c r="BL215" s="9" t="s">
        <v>208</v>
      </c>
      <c r="BM215" s="9" t="s">
        <v>424</v>
      </c>
    </row>
    <row r="216" spans="2:65" s="26" customFormat="1" ht="31.5" customHeight="1">
      <c r="B216" s="125"/>
      <c r="C216" s="156" t="s">
        <v>425</v>
      </c>
      <c r="D216" s="156" t="s">
        <v>146</v>
      </c>
      <c r="E216" s="157" t="s">
        <v>426</v>
      </c>
      <c r="F216" s="201" t="s">
        <v>427</v>
      </c>
      <c r="G216" s="201"/>
      <c r="H216" s="201"/>
      <c r="I216" s="201"/>
      <c r="J216" s="158" t="s">
        <v>348</v>
      </c>
      <c r="K216" s="170">
        <v>87.11</v>
      </c>
      <c r="L216" s="207">
        <v>0</v>
      </c>
      <c r="M216" s="207"/>
      <c r="N216" s="203">
        <f t="shared" si="33"/>
        <v>0</v>
      </c>
      <c r="O216" s="203"/>
      <c r="P216" s="203"/>
      <c r="Q216" s="203"/>
      <c r="R216" s="127"/>
      <c r="T216" s="160"/>
      <c r="U216" s="37"/>
      <c r="V216" s="28"/>
      <c r="W216" s="161"/>
      <c r="X216" s="161"/>
      <c r="Y216" s="161"/>
      <c r="Z216" s="161"/>
      <c r="AA216" s="162"/>
      <c r="AR216" s="9" t="s">
        <v>208</v>
      </c>
      <c r="AT216" s="9" t="s">
        <v>146</v>
      </c>
      <c r="AU216" s="9" t="s">
        <v>131</v>
      </c>
      <c r="AY216" s="9" t="s">
        <v>145</v>
      </c>
      <c r="BE216" s="101">
        <f t="shared" si="34"/>
        <v>0</v>
      </c>
      <c r="BF216" s="101">
        <f t="shared" si="35"/>
        <v>0</v>
      </c>
      <c r="BG216" s="101">
        <f t="shared" si="36"/>
        <v>0</v>
      </c>
      <c r="BH216" s="101">
        <f t="shared" si="37"/>
        <v>0</v>
      </c>
      <c r="BI216" s="101">
        <f t="shared" si="38"/>
        <v>0</v>
      </c>
      <c r="BJ216" s="9" t="s">
        <v>131</v>
      </c>
      <c r="BK216" s="101">
        <f t="shared" si="39"/>
        <v>0</v>
      </c>
      <c r="BL216" s="9" t="s">
        <v>208</v>
      </c>
      <c r="BM216" s="9" t="s">
        <v>428</v>
      </c>
    </row>
    <row r="217" spans="2:63" s="144" customFormat="1" ht="29.25" customHeight="1">
      <c r="B217" s="145"/>
      <c r="C217" s="146"/>
      <c r="D217" s="155" t="s">
        <v>123</v>
      </c>
      <c r="E217" s="155"/>
      <c r="F217" s="155"/>
      <c r="G217" s="155"/>
      <c r="H217" s="155"/>
      <c r="I217" s="155"/>
      <c r="J217" s="155"/>
      <c r="K217" s="155"/>
      <c r="L217" s="163"/>
      <c r="M217" s="163"/>
      <c r="N217" s="208">
        <f>BK217</f>
        <v>0</v>
      </c>
      <c r="O217" s="208"/>
      <c r="P217" s="208"/>
      <c r="Q217" s="208"/>
      <c r="R217" s="148"/>
      <c r="S217" s="26"/>
      <c r="T217" s="149"/>
      <c r="U217" s="146"/>
      <c r="V217" s="146"/>
      <c r="W217" s="150"/>
      <c r="X217" s="146"/>
      <c r="Y217" s="150"/>
      <c r="Z217" s="146"/>
      <c r="AA217" s="151"/>
      <c r="AC217" s="26"/>
      <c r="AR217" s="152" t="s">
        <v>131</v>
      </c>
      <c r="AT217" s="153" t="s">
        <v>71</v>
      </c>
      <c r="AU217" s="153" t="s">
        <v>80</v>
      </c>
      <c r="AY217" s="152" t="s">
        <v>145</v>
      </c>
      <c r="BK217" s="154">
        <f>SUM(BK218:BK229)</f>
        <v>0</v>
      </c>
    </row>
    <row r="218" spans="2:65" s="26" customFormat="1" ht="22.5" customHeight="1">
      <c r="B218" s="125"/>
      <c r="C218" s="156" t="s">
        <v>429</v>
      </c>
      <c r="D218" s="156" t="s">
        <v>146</v>
      </c>
      <c r="E218" s="157" t="s">
        <v>430</v>
      </c>
      <c r="F218" s="209" t="s">
        <v>431</v>
      </c>
      <c r="G218" s="201"/>
      <c r="H218" s="201"/>
      <c r="I218" s="201"/>
      <c r="J218" s="158" t="s">
        <v>149</v>
      </c>
      <c r="K218" s="159">
        <v>13.91</v>
      </c>
      <c r="L218" s="207">
        <v>0</v>
      </c>
      <c r="M218" s="207"/>
      <c r="N218" s="203">
        <f aca="true" t="shared" si="40" ref="N218:N229">ROUND(L218*K218,2)</f>
        <v>0</v>
      </c>
      <c r="O218" s="203"/>
      <c r="P218" s="203"/>
      <c r="Q218" s="203"/>
      <c r="R218" s="127"/>
      <c r="T218" s="160"/>
      <c r="U218" s="37"/>
      <c r="V218" s="28"/>
      <c r="W218" s="161"/>
      <c r="X218" s="161"/>
      <c r="Y218" s="161"/>
      <c r="Z218" s="161"/>
      <c r="AA218" s="162"/>
      <c r="AR218" s="9" t="s">
        <v>208</v>
      </c>
      <c r="AT218" s="9" t="s">
        <v>146</v>
      </c>
      <c r="AU218" s="9" t="s">
        <v>131</v>
      </c>
      <c r="AY218" s="9" t="s">
        <v>145</v>
      </c>
      <c r="BE218" s="101">
        <f aca="true" t="shared" si="41" ref="BE218:BE229">IF(U218="základná",N218,0)</f>
        <v>0</v>
      </c>
      <c r="BF218" s="101">
        <f aca="true" t="shared" si="42" ref="BF218:BF229">IF(U218="znížená",N218,0)</f>
        <v>0</v>
      </c>
      <c r="BG218" s="101">
        <f aca="true" t="shared" si="43" ref="BG218:BG229">IF(U218="zákl. prenesená",N218,0)</f>
        <v>0</v>
      </c>
      <c r="BH218" s="101">
        <f aca="true" t="shared" si="44" ref="BH218:BH229">IF(U218="zníž. prenesená",N218,0)</f>
        <v>0</v>
      </c>
      <c r="BI218" s="101">
        <f aca="true" t="shared" si="45" ref="BI218:BI229">IF(U218="nulová",N218,0)</f>
        <v>0</v>
      </c>
      <c r="BJ218" s="9" t="s">
        <v>131</v>
      </c>
      <c r="BK218" s="101">
        <f aca="true" t="shared" si="46" ref="BK218:BK229">ROUND(L218*K218,2)</f>
        <v>0</v>
      </c>
      <c r="BL218" s="9" t="s">
        <v>208</v>
      </c>
      <c r="BM218" s="9" t="s">
        <v>432</v>
      </c>
    </row>
    <row r="219" spans="2:65" s="26" customFormat="1" ht="31.5" customHeight="1">
      <c r="B219" s="125"/>
      <c r="C219" s="156" t="s">
        <v>433</v>
      </c>
      <c r="D219" s="156" t="s">
        <v>146</v>
      </c>
      <c r="E219" s="157" t="s">
        <v>434</v>
      </c>
      <c r="F219" s="201" t="s">
        <v>435</v>
      </c>
      <c r="G219" s="201"/>
      <c r="H219" s="201"/>
      <c r="I219" s="201"/>
      <c r="J219" s="158" t="s">
        <v>149</v>
      </c>
      <c r="K219" s="159">
        <v>17.762</v>
      </c>
      <c r="L219" s="207">
        <v>0</v>
      </c>
      <c r="M219" s="207"/>
      <c r="N219" s="203">
        <f t="shared" si="40"/>
        <v>0</v>
      </c>
      <c r="O219" s="203"/>
      <c r="P219" s="203"/>
      <c r="Q219" s="203"/>
      <c r="R219" s="127"/>
      <c r="T219" s="160"/>
      <c r="U219" s="37"/>
      <c r="V219" s="28"/>
      <c r="W219" s="161"/>
      <c r="X219" s="161"/>
      <c r="Y219" s="161"/>
      <c r="Z219" s="161"/>
      <c r="AA219" s="162"/>
      <c r="AR219" s="9" t="s">
        <v>208</v>
      </c>
      <c r="AT219" s="9" t="s">
        <v>146</v>
      </c>
      <c r="AU219" s="9" t="s">
        <v>131</v>
      </c>
      <c r="AY219" s="9" t="s">
        <v>145</v>
      </c>
      <c r="BE219" s="101">
        <f t="shared" si="41"/>
        <v>0</v>
      </c>
      <c r="BF219" s="101">
        <f t="shared" si="42"/>
        <v>0</v>
      </c>
      <c r="BG219" s="101">
        <f t="shared" si="43"/>
        <v>0</v>
      </c>
      <c r="BH219" s="101">
        <f t="shared" si="44"/>
        <v>0</v>
      </c>
      <c r="BI219" s="101">
        <f t="shared" si="45"/>
        <v>0</v>
      </c>
      <c r="BJ219" s="9" t="s">
        <v>131</v>
      </c>
      <c r="BK219" s="101">
        <f t="shared" si="46"/>
        <v>0</v>
      </c>
      <c r="BL219" s="9" t="s">
        <v>208</v>
      </c>
      <c r="BM219" s="9" t="s">
        <v>436</v>
      </c>
    </row>
    <row r="220" spans="2:65" s="26" customFormat="1" ht="31.5" customHeight="1">
      <c r="B220" s="125"/>
      <c r="C220" s="156" t="s">
        <v>437</v>
      </c>
      <c r="D220" s="156" t="s">
        <v>146</v>
      </c>
      <c r="E220" s="157" t="s">
        <v>438</v>
      </c>
      <c r="F220" s="201" t="s">
        <v>439</v>
      </c>
      <c r="G220" s="201"/>
      <c r="H220" s="201"/>
      <c r="I220" s="201"/>
      <c r="J220" s="158" t="s">
        <v>236</v>
      </c>
      <c r="K220" s="159">
        <v>59.706</v>
      </c>
      <c r="L220" s="207">
        <v>0</v>
      </c>
      <c r="M220" s="207"/>
      <c r="N220" s="203">
        <f t="shared" si="40"/>
        <v>0</v>
      </c>
      <c r="O220" s="203"/>
      <c r="P220" s="203"/>
      <c r="Q220" s="203"/>
      <c r="R220" s="127"/>
      <c r="T220" s="160"/>
      <c r="U220" s="37"/>
      <c r="V220" s="28"/>
      <c r="W220" s="161"/>
      <c r="X220" s="161"/>
      <c r="Y220" s="161"/>
      <c r="Z220" s="161"/>
      <c r="AA220" s="162"/>
      <c r="AR220" s="9" t="s">
        <v>208</v>
      </c>
      <c r="AT220" s="9" t="s">
        <v>146</v>
      </c>
      <c r="AU220" s="9" t="s">
        <v>131</v>
      </c>
      <c r="AY220" s="9" t="s">
        <v>145</v>
      </c>
      <c r="BE220" s="101">
        <f t="shared" si="41"/>
        <v>0</v>
      </c>
      <c r="BF220" s="101">
        <f t="shared" si="42"/>
        <v>0</v>
      </c>
      <c r="BG220" s="101">
        <f t="shared" si="43"/>
        <v>0</v>
      </c>
      <c r="BH220" s="101">
        <f t="shared" si="44"/>
        <v>0</v>
      </c>
      <c r="BI220" s="101">
        <f t="shared" si="45"/>
        <v>0</v>
      </c>
      <c r="BJ220" s="9" t="s">
        <v>131</v>
      </c>
      <c r="BK220" s="101">
        <f t="shared" si="46"/>
        <v>0</v>
      </c>
      <c r="BL220" s="9" t="s">
        <v>208</v>
      </c>
      <c r="BM220" s="9" t="s">
        <v>440</v>
      </c>
    </row>
    <row r="221" spans="2:65" s="26" customFormat="1" ht="31.5" customHeight="1">
      <c r="B221" s="125"/>
      <c r="C221" s="156" t="s">
        <v>441</v>
      </c>
      <c r="D221" s="156" t="s">
        <v>146</v>
      </c>
      <c r="E221" s="157" t="s">
        <v>442</v>
      </c>
      <c r="F221" s="209" t="s">
        <v>443</v>
      </c>
      <c r="G221" s="201"/>
      <c r="H221" s="201"/>
      <c r="I221" s="201"/>
      <c r="J221" s="158" t="s">
        <v>236</v>
      </c>
      <c r="K221" s="159">
        <v>80</v>
      </c>
      <c r="L221" s="207">
        <v>0</v>
      </c>
      <c r="M221" s="207"/>
      <c r="N221" s="203">
        <f t="shared" si="40"/>
        <v>0</v>
      </c>
      <c r="O221" s="203"/>
      <c r="P221" s="203"/>
      <c r="Q221" s="203"/>
      <c r="R221" s="127"/>
      <c r="T221" s="160"/>
      <c r="U221" s="37"/>
      <c r="V221" s="28"/>
      <c r="W221" s="161"/>
      <c r="X221" s="161"/>
      <c r="Y221" s="161"/>
      <c r="Z221" s="161"/>
      <c r="AA221" s="162"/>
      <c r="AR221" s="9" t="s">
        <v>208</v>
      </c>
      <c r="AT221" s="9" t="s">
        <v>146</v>
      </c>
      <c r="AU221" s="9" t="s">
        <v>131</v>
      </c>
      <c r="AY221" s="9" t="s">
        <v>145</v>
      </c>
      <c r="BE221" s="101">
        <f t="shared" si="41"/>
        <v>0</v>
      </c>
      <c r="BF221" s="101">
        <f t="shared" si="42"/>
        <v>0</v>
      </c>
      <c r="BG221" s="101">
        <f t="shared" si="43"/>
        <v>0</v>
      </c>
      <c r="BH221" s="101">
        <f t="shared" si="44"/>
        <v>0</v>
      </c>
      <c r="BI221" s="101">
        <f t="shared" si="45"/>
        <v>0</v>
      </c>
      <c r="BJ221" s="9" t="s">
        <v>131</v>
      </c>
      <c r="BK221" s="101">
        <f t="shared" si="46"/>
        <v>0</v>
      </c>
      <c r="BL221" s="9" t="s">
        <v>208</v>
      </c>
      <c r="BM221" s="9" t="s">
        <v>444</v>
      </c>
    </row>
    <row r="222" spans="2:65" s="26" customFormat="1" ht="31.5" customHeight="1">
      <c r="B222" s="125"/>
      <c r="C222" s="156" t="s">
        <v>445</v>
      </c>
      <c r="D222" s="156" t="s">
        <v>146</v>
      </c>
      <c r="E222" s="157" t="s">
        <v>446</v>
      </c>
      <c r="F222" s="201" t="s">
        <v>447</v>
      </c>
      <c r="G222" s="201"/>
      <c r="H222" s="201"/>
      <c r="I222" s="201"/>
      <c r="J222" s="158" t="s">
        <v>236</v>
      </c>
      <c r="K222" s="159">
        <v>71.583</v>
      </c>
      <c r="L222" s="207">
        <v>0</v>
      </c>
      <c r="M222" s="207"/>
      <c r="N222" s="203">
        <f t="shared" si="40"/>
        <v>0</v>
      </c>
      <c r="O222" s="203"/>
      <c r="P222" s="203"/>
      <c r="Q222" s="203"/>
      <c r="R222" s="127"/>
      <c r="T222" s="160"/>
      <c r="U222" s="37"/>
      <c r="V222" s="28"/>
      <c r="W222" s="161"/>
      <c r="X222" s="161"/>
      <c r="Y222" s="161"/>
      <c r="Z222" s="161"/>
      <c r="AA222" s="162"/>
      <c r="AR222" s="9" t="s">
        <v>208</v>
      </c>
      <c r="AT222" s="9" t="s">
        <v>146</v>
      </c>
      <c r="AU222" s="9" t="s">
        <v>131</v>
      </c>
      <c r="AY222" s="9" t="s">
        <v>145</v>
      </c>
      <c r="BE222" s="101">
        <f t="shared" si="41"/>
        <v>0</v>
      </c>
      <c r="BF222" s="101">
        <f t="shared" si="42"/>
        <v>0</v>
      </c>
      <c r="BG222" s="101">
        <f t="shared" si="43"/>
        <v>0</v>
      </c>
      <c r="BH222" s="101">
        <f t="shared" si="44"/>
        <v>0</v>
      </c>
      <c r="BI222" s="101">
        <f t="shared" si="45"/>
        <v>0</v>
      </c>
      <c r="BJ222" s="9" t="s">
        <v>131</v>
      </c>
      <c r="BK222" s="101">
        <f t="shared" si="46"/>
        <v>0</v>
      </c>
      <c r="BL222" s="9" t="s">
        <v>208</v>
      </c>
      <c r="BM222" s="9" t="s">
        <v>448</v>
      </c>
    </row>
    <row r="223" spans="2:65" s="26" customFormat="1" ht="31.5" customHeight="1">
      <c r="B223" s="125"/>
      <c r="C223" s="156" t="s">
        <v>449</v>
      </c>
      <c r="D223" s="156" t="s">
        <v>146</v>
      </c>
      <c r="E223" s="157" t="s">
        <v>450</v>
      </c>
      <c r="F223" s="201" t="s">
        <v>451</v>
      </c>
      <c r="G223" s="201"/>
      <c r="H223" s="201"/>
      <c r="I223" s="201"/>
      <c r="J223" s="158" t="s">
        <v>242</v>
      </c>
      <c r="K223" s="159">
        <v>4</v>
      </c>
      <c r="L223" s="207">
        <v>0</v>
      </c>
      <c r="M223" s="207"/>
      <c r="N223" s="203">
        <f t="shared" si="40"/>
        <v>0</v>
      </c>
      <c r="O223" s="203"/>
      <c r="P223" s="203"/>
      <c r="Q223" s="203"/>
      <c r="R223" s="127"/>
      <c r="T223" s="160"/>
      <c r="U223" s="37"/>
      <c r="V223" s="28"/>
      <c r="W223" s="161"/>
      <c r="X223" s="161"/>
      <c r="Y223" s="161"/>
      <c r="Z223" s="161"/>
      <c r="AA223" s="162"/>
      <c r="AR223" s="9" t="s">
        <v>208</v>
      </c>
      <c r="AT223" s="9" t="s">
        <v>146</v>
      </c>
      <c r="AU223" s="9" t="s">
        <v>131</v>
      </c>
      <c r="AY223" s="9" t="s">
        <v>145</v>
      </c>
      <c r="BE223" s="101">
        <f t="shared" si="41"/>
        <v>0</v>
      </c>
      <c r="BF223" s="101">
        <f t="shared" si="42"/>
        <v>0</v>
      </c>
      <c r="BG223" s="101">
        <f t="shared" si="43"/>
        <v>0</v>
      </c>
      <c r="BH223" s="101">
        <f t="shared" si="44"/>
        <v>0</v>
      </c>
      <c r="BI223" s="101">
        <f t="shared" si="45"/>
        <v>0</v>
      </c>
      <c r="BJ223" s="9" t="s">
        <v>131</v>
      </c>
      <c r="BK223" s="101">
        <f t="shared" si="46"/>
        <v>0</v>
      </c>
      <c r="BL223" s="9" t="s">
        <v>208</v>
      </c>
      <c r="BM223" s="9" t="s">
        <v>452</v>
      </c>
    </row>
    <row r="224" spans="2:65" s="26" customFormat="1" ht="31.5" customHeight="1">
      <c r="B224" s="125"/>
      <c r="C224" s="156" t="s">
        <v>453</v>
      </c>
      <c r="D224" s="156" t="s">
        <v>146</v>
      </c>
      <c r="E224" s="157" t="s">
        <v>454</v>
      </c>
      <c r="F224" s="201" t="s">
        <v>455</v>
      </c>
      <c r="G224" s="201"/>
      <c r="H224" s="201"/>
      <c r="I224" s="201"/>
      <c r="J224" s="158" t="s">
        <v>236</v>
      </c>
      <c r="K224" s="159">
        <v>42.329</v>
      </c>
      <c r="L224" s="207">
        <v>0</v>
      </c>
      <c r="M224" s="207"/>
      <c r="N224" s="203">
        <f t="shared" si="40"/>
        <v>0</v>
      </c>
      <c r="O224" s="203"/>
      <c r="P224" s="203"/>
      <c r="Q224" s="203"/>
      <c r="R224" s="127"/>
      <c r="T224" s="160"/>
      <c r="U224" s="37"/>
      <c r="V224" s="28"/>
      <c r="W224" s="161"/>
      <c r="X224" s="161"/>
      <c r="Y224" s="161"/>
      <c r="Z224" s="161"/>
      <c r="AA224" s="162"/>
      <c r="AR224" s="9" t="s">
        <v>208</v>
      </c>
      <c r="AT224" s="9" t="s">
        <v>146</v>
      </c>
      <c r="AU224" s="9" t="s">
        <v>131</v>
      </c>
      <c r="AY224" s="9" t="s">
        <v>145</v>
      </c>
      <c r="BE224" s="101">
        <f t="shared" si="41"/>
        <v>0</v>
      </c>
      <c r="BF224" s="101">
        <f t="shared" si="42"/>
        <v>0</v>
      </c>
      <c r="BG224" s="101">
        <f t="shared" si="43"/>
        <v>0</v>
      </c>
      <c r="BH224" s="101">
        <f t="shared" si="44"/>
        <v>0</v>
      </c>
      <c r="BI224" s="101">
        <f t="shared" si="45"/>
        <v>0</v>
      </c>
      <c r="BJ224" s="9" t="s">
        <v>131</v>
      </c>
      <c r="BK224" s="101">
        <f t="shared" si="46"/>
        <v>0</v>
      </c>
      <c r="BL224" s="9" t="s">
        <v>208</v>
      </c>
      <c r="BM224" s="9" t="s">
        <v>456</v>
      </c>
    </row>
    <row r="225" spans="2:65" s="26" customFormat="1" ht="44.25" customHeight="1">
      <c r="B225" s="125"/>
      <c r="C225" s="156" t="s">
        <v>457</v>
      </c>
      <c r="D225" s="156" t="s">
        <v>146</v>
      </c>
      <c r="E225" s="157" t="s">
        <v>458</v>
      </c>
      <c r="F225" s="201" t="s">
        <v>459</v>
      </c>
      <c r="G225" s="201"/>
      <c r="H225" s="201"/>
      <c r="I225" s="201"/>
      <c r="J225" s="158" t="s">
        <v>242</v>
      </c>
      <c r="K225" s="159">
        <v>4</v>
      </c>
      <c r="L225" s="207">
        <v>0</v>
      </c>
      <c r="M225" s="207"/>
      <c r="N225" s="203">
        <f t="shared" si="40"/>
        <v>0</v>
      </c>
      <c r="O225" s="203"/>
      <c r="P225" s="203"/>
      <c r="Q225" s="203"/>
      <c r="R225" s="127"/>
      <c r="T225" s="160"/>
      <c r="U225" s="37"/>
      <c r="V225" s="28"/>
      <c r="W225" s="161"/>
      <c r="X225" s="161"/>
      <c r="Y225" s="161"/>
      <c r="Z225" s="161"/>
      <c r="AA225" s="162"/>
      <c r="AR225" s="9" t="s">
        <v>208</v>
      </c>
      <c r="AT225" s="9" t="s">
        <v>146</v>
      </c>
      <c r="AU225" s="9" t="s">
        <v>131</v>
      </c>
      <c r="AY225" s="9" t="s">
        <v>145</v>
      </c>
      <c r="BE225" s="101">
        <f t="shared" si="41"/>
        <v>0</v>
      </c>
      <c r="BF225" s="101">
        <f t="shared" si="42"/>
        <v>0</v>
      </c>
      <c r="BG225" s="101">
        <f t="shared" si="43"/>
        <v>0</v>
      </c>
      <c r="BH225" s="101">
        <f t="shared" si="44"/>
        <v>0</v>
      </c>
      <c r="BI225" s="101">
        <f t="shared" si="45"/>
        <v>0</v>
      </c>
      <c r="BJ225" s="9" t="s">
        <v>131</v>
      </c>
      <c r="BK225" s="101">
        <f t="shared" si="46"/>
        <v>0</v>
      </c>
      <c r="BL225" s="9" t="s">
        <v>208</v>
      </c>
      <c r="BM225" s="9" t="s">
        <v>460</v>
      </c>
    </row>
    <row r="226" spans="2:65" s="26" customFormat="1" ht="31.5" customHeight="1">
      <c r="B226" s="125"/>
      <c r="C226" s="156" t="s">
        <v>461</v>
      </c>
      <c r="D226" s="156" t="s">
        <v>146</v>
      </c>
      <c r="E226" s="157" t="s">
        <v>462</v>
      </c>
      <c r="F226" s="209" t="s">
        <v>463</v>
      </c>
      <c r="G226" s="201"/>
      <c r="H226" s="201"/>
      <c r="I226" s="201"/>
      <c r="J226" s="158" t="s">
        <v>236</v>
      </c>
      <c r="K226" s="159">
        <v>40</v>
      </c>
      <c r="L226" s="207">
        <v>0</v>
      </c>
      <c r="M226" s="207"/>
      <c r="N226" s="203">
        <f t="shared" si="40"/>
        <v>0</v>
      </c>
      <c r="O226" s="203"/>
      <c r="P226" s="203"/>
      <c r="Q226" s="203"/>
      <c r="R226" s="127"/>
      <c r="T226" s="160"/>
      <c r="U226" s="37"/>
      <c r="V226" s="28"/>
      <c r="W226" s="161"/>
      <c r="X226" s="161"/>
      <c r="Y226" s="161"/>
      <c r="Z226" s="161"/>
      <c r="AA226" s="162"/>
      <c r="AR226" s="9" t="s">
        <v>208</v>
      </c>
      <c r="AT226" s="9" t="s">
        <v>146</v>
      </c>
      <c r="AU226" s="9" t="s">
        <v>131</v>
      </c>
      <c r="AY226" s="9" t="s">
        <v>145</v>
      </c>
      <c r="BE226" s="101">
        <f t="shared" si="41"/>
        <v>0</v>
      </c>
      <c r="BF226" s="101">
        <f t="shared" si="42"/>
        <v>0</v>
      </c>
      <c r="BG226" s="101">
        <f t="shared" si="43"/>
        <v>0</v>
      </c>
      <c r="BH226" s="101">
        <f t="shared" si="44"/>
        <v>0</v>
      </c>
      <c r="BI226" s="101">
        <f t="shared" si="45"/>
        <v>0</v>
      </c>
      <c r="BJ226" s="9" t="s">
        <v>131</v>
      </c>
      <c r="BK226" s="101">
        <f t="shared" si="46"/>
        <v>0</v>
      </c>
      <c r="BL226" s="9" t="s">
        <v>208</v>
      </c>
      <c r="BM226" s="9" t="s">
        <v>464</v>
      </c>
    </row>
    <row r="227" spans="2:65" s="26" customFormat="1" ht="31.5" customHeight="1">
      <c r="B227" s="125"/>
      <c r="C227" s="156" t="s">
        <v>465</v>
      </c>
      <c r="D227" s="156" t="s">
        <v>146</v>
      </c>
      <c r="E227" s="157" t="s">
        <v>466</v>
      </c>
      <c r="F227" s="209" t="s">
        <v>467</v>
      </c>
      <c r="G227" s="201"/>
      <c r="H227" s="201"/>
      <c r="I227" s="201"/>
      <c r="J227" s="158" t="s">
        <v>242</v>
      </c>
      <c r="K227" s="159">
        <v>4</v>
      </c>
      <c r="L227" s="207">
        <v>0</v>
      </c>
      <c r="M227" s="207"/>
      <c r="N227" s="203">
        <f t="shared" si="40"/>
        <v>0</v>
      </c>
      <c r="O227" s="203"/>
      <c r="P227" s="203"/>
      <c r="Q227" s="203"/>
      <c r="R227" s="127"/>
      <c r="T227" s="160"/>
      <c r="U227" s="37"/>
      <c r="V227" s="28"/>
      <c r="W227" s="161"/>
      <c r="X227" s="161"/>
      <c r="Y227" s="161"/>
      <c r="Z227" s="161"/>
      <c r="AA227" s="162"/>
      <c r="AR227" s="9" t="s">
        <v>208</v>
      </c>
      <c r="AT227" s="9" t="s">
        <v>146</v>
      </c>
      <c r="AU227" s="9" t="s">
        <v>131</v>
      </c>
      <c r="AY227" s="9" t="s">
        <v>145</v>
      </c>
      <c r="BE227" s="101">
        <f t="shared" si="41"/>
        <v>0</v>
      </c>
      <c r="BF227" s="101">
        <f t="shared" si="42"/>
        <v>0</v>
      </c>
      <c r="BG227" s="101">
        <f t="shared" si="43"/>
        <v>0</v>
      </c>
      <c r="BH227" s="101">
        <f t="shared" si="44"/>
        <v>0</v>
      </c>
      <c r="BI227" s="101">
        <f t="shared" si="45"/>
        <v>0</v>
      </c>
      <c r="BJ227" s="9" t="s">
        <v>131</v>
      </c>
      <c r="BK227" s="101">
        <f t="shared" si="46"/>
        <v>0</v>
      </c>
      <c r="BL227" s="9" t="s">
        <v>208</v>
      </c>
      <c r="BM227" s="9" t="s">
        <v>468</v>
      </c>
    </row>
    <row r="228" spans="2:65" s="26" customFormat="1" ht="22.5" customHeight="1">
      <c r="B228" s="125"/>
      <c r="C228" s="156" t="s">
        <v>469</v>
      </c>
      <c r="D228" s="156" t="s">
        <v>146</v>
      </c>
      <c r="E228" s="157" t="s">
        <v>470</v>
      </c>
      <c r="F228" s="209" t="s">
        <v>471</v>
      </c>
      <c r="G228" s="201"/>
      <c r="H228" s="201"/>
      <c r="I228" s="201"/>
      <c r="J228" s="158" t="s">
        <v>242</v>
      </c>
      <c r="K228" s="159">
        <v>20</v>
      </c>
      <c r="L228" s="207">
        <v>0</v>
      </c>
      <c r="M228" s="207"/>
      <c r="N228" s="203">
        <f t="shared" si="40"/>
        <v>0</v>
      </c>
      <c r="O228" s="203"/>
      <c r="P228" s="203"/>
      <c r="Q228" s="203"/>
      <c r="R228" s="127"/>
      <c r="T228" s="160"/>
      <c r="U228" s="37"/>
      <c r="V228" s="28"/>
      <c r="W228" s="161"/>
      <c r="X228" s="161"/>
      <c r="Y228" s="161"/>
      <c r="Z228" s="161"/>
      <c r="AA228" s="162"/>
      <c r="AR228" s="9" t="s">
        <v>208</v>
      </c>
      <c r="AT228" s="9" t="s">
        <v>146</v>
      </c>
      <c r="AU228" s="9" t="s">
        <v>131</v>
      </c>
      <c r="AY228" s="9" t="s">
        <v>145</v>
      </c>
      <c r="BE228" s="101">
        <f t="shared" si="41"/>
        <v>0</v>
      </c>
      <c r="BF228" s="101">
        <f t="shared" si="42"/>
        <v>0</v>
      </c>
      <c r="BG228" s="101">
        <f t="shared" si="43"/>
        <v>0</v>
      </c>
      <c r="BH228" s="101">
        <f t="shared" si="44"/>
        <v>0</v>
      </c>
      <c r="BI228" s="101">
        <f t="shared" si="45"/>
        <v>0</v>
      </c>
      <c r="BJ228" s="9" t="s">
        <v>131</v>
      </c>
      <c r="BK228" s="101">
        <f t="shared" si="46"/>
        <v>0</v>
      </c>
      <c r="BL228" s="9" t="s">
        <v>208</v>
      </c>
      <c r="BM228" s="9" t="s">
        <v>472</v>
      </c>
    </row>
    <row r="229" spans="2:65" s="26" customFormat="1" ht="31.5" customHeight="1">
      <c r="B229" s="125"/>
      <c r="C229" s="156" t="s">
        <v>473</v>
      </c>
      <c r="D229" s="156" t="s">
        <v>146</v>
      </c>
      <c r="E229" s="157" t="s">
        <v>474</v>
      </c>
      <c r="F229" s="201" t="s">
        <v>475</v>
      </c>
      <c r="G229" s="201"/>
      <c r="H229" s="201"/>
      <c r="I229" s="201"/>
      <c r="J229" s="158" t="s">
        <v>348</v>
      </c>
      <c r="K229" s="170">
        <v>43.25</v>
      </c>
      <c r="L229" s="207">
        <v>0</v>
      </c>
      <c r="M229" s="207"/>
      <c r="N229" s="203">
        <f t="shared" si="40"/>
        <v>0</v>
      </c>
      <c r="O229" s="203"/>
      <c r="P229" s="203"/>
      <c r="Q229" s="203"/>
      <c r="R229" s="127"/>
      <c r="T229" s="160"/>
      <c r="U229" s="37"/>
      <c r="V229" s="28"/>
      <c r="W229" s="161"/>
      <c r="X229" s="161"/>
      <c r="Y229" s="161"/>
      <c r="Z229" s="161"/>
      <c r="AA229" s="162"/>
      <c r="AR229" s="9" t="s">
        <v>208</v>
      </c>
      <c r="AT229" s="9" t="s">
        <v>146</v>
      </c>
      <c r="AU229" s="9" t="s">
        <v>131</v>
      </c>
      <c r="AY229" s="9" t="s">
        <v>145</v>
      </c>
      <c r="BE229" s="101">
        <f t="shared" si="41"/>
        <v>0</v>
      </c>
      <c r="BF229" s="101">
        <f t="shared" si="42"/>
        <v>0</v>
      </c>
      <c r="BG229" s="101">
        <f t="shared" si="43"/>
        <v>0</v>
      </c>
      <c r="BH229" s="101">
        <f t="shared" si="44"/>
        <v>0</v>
      </c>
      <c r="BI229" s="101">
        <f t="shared" si="45"/>
        <v>0</v>
      </c>
      <c r="BJ229" s="9" t="s">
        <v>131</v>
      </c>
      <c r="BK229" s="101">
        <f t="shared" si="46"/>
        <v>0</v>
      </c>
      <c r="BL229" s="9" t="s">
        <v>208</v>
      </c>
      <c r="BM229" s="9" t="s">
        <v>476</v>
      </c>
    </row>
    <row r="230" spans="2:63" s="144" customFormat="1" ht="29.25" customHeight="1">
      <c r="B230" s="145"/>
      <c r="C230" s="146"/>
      <c r="D230" s="155" t="s">
        <v>124</v>
      </c>
      <c r="E230" s="155"/>
      <c r="F230" s="155"/>
      <c r="G230" s="155"/>
      <c r="H230" s="155"/>
      <c r="I230" s="155"/>
      <c r="J230" s="155"/>
      <c r="K230" s="155"/>
      <c r="L230" s="163"/>
      <c r="M230" s="163"/>
      <c r="N230" s="208">
        <f>BK230</f>
        <v>0</v>
      </c>
      <c r="O230" s="208"/>
      <c r="P230" s="208"/>
      <c r="Q230" s="208"/>
      <c r="R230" s="148"/>
      <c r="T230" s="149"/>
      <c r="U230" s="146"/>
      <c r="V230" s="146"/>
      <c r="W230" s="150"/>
      <c r="X230" s="146"/>
      <c r="Y230" s="150"/>
      <c r="Z230" s="146"/>
      <c r="AA230" s="151"/>
      <c r="AC230" s="26"/>
      <c r="AR230" s="152" t="s">
        <v>131</v>
      </c>
      <c r="AT230" s="153" t="s">
        <v>71</v>
      </c>
      <c r="AU230" s="153" t="s">
        <v>80</v>
      </c>
      <c r="AY230" s="152" t="s">
        <v>145</v>
      </c>
      <c r="BK230" s="154">
        <f>SUM(BK231:BK243)</f>
        <v>0</v>
      </c>
    </row>
    <row r="231" spans="2:65" s="26" customFormat="1" ht="31.5" customHeight="1">
      <c r="B231" s="125"/>
      <c r="C231" s="156" t="s">
        <v>477</v>
      </c>
      <c r="D231" s="156" t="s">
        <v>146</v>
      </c>
      <c r="E231" s="157" t="s">
        <v>478</v>
      </c>
      <c r="F231" s="201" t="s">
        <v>479</v>
      </c>
      <c r="G231" s="201"/>
      <c r="H231" s="201"/>
      <c r="I231" s="201"/>
      <c r="J231" s="158" t="s">
        <v>242</v>
      </c>
      <c r="K231" s="159">
        <v>10</v>
      </c>
      <c r="L231" s="207">
        <v>0</v>
      </c>
      <c r="M231" s="207"/>
      <c r="N231" s="203">
        <f aca="true" t="shared" si="47" ref="N231:N243">ROUND(L231*K231,2)</f>
        <v>0</v>
      </c>
      <c r="O231" s="203"/>
      <c r="P231" s="203"/>
      <c r="Q231" s="203"/>
      <c r="R231" s="127"/>
      <c r="T231" s="160"/>
      <c r="U231" s="37"/>
      <c r="V231" s="28"/>
      <c r="W231" s="161"/>
      <c r="X231" s="161"/>
      <c r="Y231" s="161"/>
      <c r="Z231" s="161"/>
      <c r="AA231" s="162"/>
      <c r="AR231" s="9" t="s">
        <v>208</v>
      </c>
      <c r="AT231" s="9" t="s">
        <v>146</v>
      </c>
      <c r="AU231" s="9" t="s">
        <v>131</v>
      </c>
      <c r="AY231" s="9" t="s">
        <v>145</v>
      </c>
      <c r="BE231" s="101">
        <f aca="true" t="shared" si="48" ref="BE231:BE243">IF(U231="základná",N231,0)</f>
        <v>0</v>
      </c>
      <c r="BF231" s="101">
        <f aca="true" t="shared" si="49" ref="BF231:BF243">IF(U231="znížená",N231,0)</f>
        <v>0</v>
      </c>
      <c r="BG231" s="101">
        <f aca="true" t="shared" si="50" ref="BG231:BG243">IF(U231="zákl. prenesená",N231,0)</f>
        <v>0</v>
      </c>
      <c r="BH231" s="101">
        <f aca="true" t="shared" si="51" ref="BH231:BH243">IF(U231="zníž. prenesená",N231,0)</f>
        <v>0</v>
      </c>
      <c r="BI231" s="101">
        <f aca="true" t="shared" si="52" ref="BI231:BI243">IF(U231="nulová",N231,0)</f>
        <v>0</v>
      </c>
      <c r="BJ231" s="9" t="s">
        <v>131</v>
      </c>
      <c r="BK231" s="101">
        <f aca="true" t="shared" si="53" ref="BK231:BK243">ROUND(L231*K231,2)</f>
        <v>0</v>
      </c>
      <c r="BL231" s="9" t="s">
        <v>208</v>
      </c>
      <c r="BM231" s="9" t="s">
        <v>480</v>
      </c>
    </row>
    <row r="232" spans="2:65" s="26" customFormat="1" ht="22.5" customHeight="1">
      <c r="B232" s="125"/>
      <c r="C232" s="164" t="s">
        <v>481</v>
      </c>
      <c r="D232" s="164" t="s">
        <v>239</v>
      </c>
      <c r="E232" s="165" t="s">
        <v>482</v>
      </c>
      <c r="F232" s="204" t="s">
        <v>483</v>
      </c>
      <c r="G232" s="204"/>
      <c r="H232" s="204"/>
      <c r="I232" s="204"/>
      <c r="J232" s="166" t="s">
        <v>242</v>
      </c>
      <c r="K232" s="167">
        <v>10</v>
      </c>
      <c r="L232" s="205">
        <v>0</v>
      </c>
      <c r="M232" s="205"/>
      <c r="N232" s="206">
        <f t="shared" si="47"/>
        <v>0</v>
      </c>
      <c r="O232" s="206"/>
      <c r="P232" s="206"/>
      <c r="Q232" s="206"/>
      <c r="R232" s="127"/>
      <c r="T232" s="160"/>
      <c r="U232" s="37"/>
      <c r="V232" s="28"/>
      <c r="W232" s="161"/>
      <c r="X232" s="161"/>
      <c r="Y232" s="161"/>
      <c r="Z232" s="161"/>
      <c r="AA232" s="162"/>
      <c r="AR232" s="9" t="s">
        <v>272</v>
      </c>
      <c r="AT232" s="9" t="s">
        <v>239</v>
      </c>
      <c r="AU232" s="9" t="s">
        <v>131</v>
      </c>
      <c r="AY232" s="9" t="s">
        <v>145</v>
      </c>
      <c r="BE232" s="101">
        <f t="shared" si="48"/>
        <v>0</v>
      </c>
      <c r="BF232" s="101">
        <f t="shared" si="49"/>
        <v>0</v>
      </c>
      <c r="BG232" s="101">
        <f t="shared" si="50"/>
        <v>0</v>
      </c>
      <c r="BH232" s="101">
        <f t="shared" si="51"/>
        <v>0</v>
      </c>
      <c r="BI232" s="101">
        <f t="shared" si="52"/>
        <v>0</v>
      </c>
      <c r="BJ232" s="9" t="s">
        <v>131</v>
      </c>
      <c r="BK232" s="101">
        <f t="shared" si="53"/>
        <v>0</v>
      </c>
      <c r="BL232" s="9" t="s">
        <v>208</v>
      </c>
      <c r="BM232" s="9" t="s">
        <v>484</v>
      </c>
    </row>
    <row r="233" spans="2:65" s="26" customFormat="1" ht="31.5" customHeight="1">
      <c r="B233" s="125"/>
      <c r="C233" s="156" t="s">
        <v>485</v>
      </c>
      <c r="D233" s="156" t="s">
        <v>146</v>
      </c>
      <c r="E233" s="157" t="s">
        <v>486</v>
      </c>
      <c r="F233" s="201" t="s">
        <v>487</v>
      </c>
      <c r="G233" s="201"/>
      <c r="H233" s="201"/>
      <c r="I233" s="201"/>
      <c r="J233" s="158" t="s">
        <v>242</v>
      </c>
      <c r="K233" s="159">
        <v>2</v>
      </c>
      <c r="L233" s="207">
        <v>0</v>
      </c>
      <c r="M233" s="207"/>
      <c r="N233" s="203">
        <f t="shared" si="47"/>
        <v>0</v>
      </c>
      <c r="O233" s="203"/>
      <c r="P233" s="203"/>
      <c r="Q233" s="203"/>
      <c r="R233" s="127"/>
      <c r="T233" s="160"/>
      <c r="U233" s="37"/>
      <c r="V233" s="28"/>
      <c r="W233" s="161"/>
      <c r="X233" s="161"/>
      <c r="Y233" s="161"/>
      <c r="Z233" s="161"/>
      <c r="AA233" s="162"/>
      <c r="AR233" s="9" t="s">
        <v>208</v>
      </c>
      <c r="AT233" s="9" t="s">
        <v>146</v>
      </c>
      <c r="AU233" s="9" t="s">
        <v>131</v>
      </c>
      <c r="AY233" s="9" t="s">
        <v>145</v>
      </c>
      <c r="BE233" s="101">
        <f t="shared" si="48"/>
        <v>0</v>
      </c>
      <c r="BF233" s="101">
        <f t="shared" si="49"/>
        <v>0</v>
      </c>
      <c r="BG233" s="101">
        <f t="shared" si="50"/>
        <v>0</v>
      </c>
      <c r="BH233" s="101">
        <f t="shared" si="51"/>
        <v>0</v>
      </c>
      <c r="BI233" s="101">
        <f t="shared" si="52"/>
        <v>0</v>
      </c>
      <c r="BJ233" s="9" t="s">
        <v>131</v>
      </c>
      <c r="BK233" s="101">
        <f t="shared" si="53"/>
        <v>0</v>
      </c>
      <c r="BL233" s="9" t="s">
        <v>208</v>
      </c>
      <c r="BM233" s="9" t="s">
        <v>488</v>
      </c>
    </row>
    <row r="234" spans="2:65" s="26" customFormat="1" ht="22.5" customHeight="1">
      <c r="B234" s="125"/>
      <c r="C234" s="164" t="s">
        <v>489</v>
      </c>
      <c r="D234" s="164" t="s">
        <v>239</v>
      </c>
      <c r="E234" s="165" t="s">
        <v>490</v>
      </c>
      <c r="F234" s="204" t="s">
        <v>491</v>
      </c>
      <c r="G234" s="204"/>
      <c r="H234" s="204"/>
      <c r="I234" s="204"/>
      <c r="J234" s="166" t="s">
        <v>242</v>
      </c>
      <c r="K234" s="167">
        <v>2</v>
      </c>
      <c r="L234" s="205">
        <v>0</v>
      </c>
      <c r="M234" s="205"/>
      <c r="N234" s="206">
        <f t="shared" si="47"/>
        <v>0</v>
      </c>
      <c r="O234" s="206"/>
      <c r="P234" s="206"/>
      <c r="Q234" s="206"/>
      <c r="R234" s="127"/>
      <c r="T234" s="160"/>
      <c r="U234" s="37"/>
      <c r="V234" s="28"/>
      <c r="W234" s="161"/>
      <c r="X234" s="161"/>
      <c r="Y234" s="161"/>
      <c r="Z234" s="161"/>
      <c r="AA234" s="162"/>
      <c r="AR234" s="9" t="s">
        <v>272</v>
      </c>
      <c r="AT234" s="9" t="s">
        <v>239</v>
      </c>
      <c r="AU234" s="9" t="s">
        <v>131</v>
      </c>
      <c r="AY234" s="9" t="s">
        <v>145</v>
      </c>
      <c r="BE234" s="101">
        <f t="shared" si="48"/>
        <v>0</v>
      </c>
      <c r="BF234" s="101">
        <f t="shared" si="49"/>
        <v>0</v>
      </c>
      <c r="BG234" s="101">
        <f t="shared" si="50"/>
        <v>0</v>
      </c>
      <c r="BH234" s="101">
        <f t="shared" si="51"/>
        <v>0</v>
      </c>
      <c r="BI234" s="101">
        <f t="shared" si="52"/>
        <v>0</v>
      </c>
      <c r="BJ234" s="9" t="s">
        <v>131</v>
      </c>
      <c r="BK234" s="101">
        <f t="shared" si="53"/>
        <v>0</v>
      </c>
      <c r="BL234" s="9" t="s">
        <v>208</v>
      </c>
      <c r="BM234" s="9" t="s">
        <v>492</v>
      </c>
    </row>
    <row r="235" spans="2:65" s="26" customFormat="1" ht="31.5" customHeight="1">
      <c r="B235" s="125"/>
      <c r="C235" s="156" t="s">
        <v>493</v>
      </c>
      <c r="D235" s="156" t="s">
        <v>146</v>
      </c>
      <c r="E235" s="157" t="s">
        <v>494</v>
      </c>
      <c r="F235" s="201" t="s">
        <v>495</v>
      </c>
      <c r="G235" s="201"/>
      <c r="H235" s="201"/>
      <c r="I235" s="201"/>
      <c r="J235" s="158" t="s">
        <v>242</v>
      </c>
      <c r="K235" s="159">
        <v>5</v>
      </c>
      <c r="L235" s="207">
        <v>0</v>
      </c>
      <c r="M235" s="207"/>
      <c r="N235" s="203">
        <f t="shared" si="47"/>
        <v>0</v>
      </c>
      <c r="O235" s="203"/>
      <c r="P235" s="203"/>
      <c r="Q235" s="203"/>
      <c r="R235" s="127"/>
      <c r="T235" s="160"/>
      <c r="U235" s="37"/>
      <c r="V235" s="28"/>
      <c r="W235" s="161"/>
      <c r="X235" s="161"/>
      <c r="Y235" s="161"/>
      <c r="Z235" s="161"/>
      <c r="AA235" s="162"/>
      <c r="AR235" s="9" t="s">
        <v>208</v>
      </c>
      <c r="AT235" s="9" t="s">
        <v>146</v>
      </c>
      <c r="AU235" s="9" t="s">
        <v>131</v>
      </c>
      <c r="AY235" s="9" t="s">
        <v>145</v>
      </c>
      <c r="BE235" s="101">
        <f t="shared" si="48"/>
        <v>0</v>
      </c>
      <c r="BF235" s="101">
        <f t="shared" si="49"/>
        <v>0</v>
      </c>
      <c r="BG235" s="101">
        <f t="shared" si="50"/>
        <v>0</v>
      </c>
      <c r="BH235" s="101">
        <f t="shared" si="51"/>
        <v>0</v>
      </c>
      <c r="BI235" s="101">
        <f t="shared" si="52"/>
        <v>0</v>
      </c>
      <c r="BJ235" s="9" t="s">
        <v>131</v>
      </c>
      <c r="BK235" s="101">
        <f t="shared" si="53"/>
        <v>0</v>
      </c>
      <c r="BL235" s="9" t="s">
        <v>208</v>
      </c>
      <c r="BM235" s="9" t="s">
        <v>496</v>
      </c>
    </row>
    <row r="236" spans="2:65" s="26" customFormat="1" ht="22.5" customHeight="1">
      <c r="B236" s="125"/>
      <c r="C236" s="164" t="s">
        <v>497</v>
      </c>
      <c r="D236" s="164" t="s">
        <v>239</v>
      </c>
      <c r="E236" s="165" t="s">
        <v>498</v>
      </c>
      <c r="F236" s="204" t="s">
        <v>499</v>
      </c>
      <c r="G236" s="204"/>
      <c r="H236" s="204"/>
      <c r="I236" s="204"/>
      <c r="J236" s="166" t="s">
        <v>242</v>
      </c>
      <c r="K236" s="167">
        <v>5</v>
      </c>
      <c r="L236" s="205">
        <v>0</v>
      </c>
      <c r="M236" s="205"/>
      <c r="N236" s="206">
        <f t="shared" si="47"/>
        <v>0</v>
      </c>
      <c r="O236" s="206"/>
      <c r="P236" s="206"/>
      <c r="Q236" s="206"/>
      <c r="R236" s="127"/>
      <c r="T236" s="160"/>
      <c r="U236" s="37"/>
      <c r="V236" s="28"/>
      <c r="W236" s="161"/>
      <c r="X236" s="161"/>
      <c r="Y236" s="161"/>
      <c r="Z236" s="161"/>
      <c r="AA236" s="162"/>
      <c r="AR236" s="9" t="s">
        <v>272</v>
      </c>
      <c r="AT236" s="9" t="s">
        <v>239</v>
      </c>
      <c r="AU236" s="9" t="s">
        <v>131</v>
      </c>
      <c r="AY236" s="9" t="s">
        <v>145</v>
      </c>
      <c r="BE236" s="101">
        <f t="shared" si="48"/>
        <v>0</v>
      </c>
      <c r="BF236" s="101">
        <f t="shared" si="49"/>
        <v>0</v>
      </c>
      <c r="BG236" s="101">
        <f t="shared" si="50"/>
        <v>0</v>
      </c>
      <c r="BH236" s="101">
        <f t="shared" si="51"/>
        <v>0</v>
      </c>
      <c r="BI236" s="101">
        <f t="shared" si="52"/>
        <v>0</v>
      </c>
      <c r="BJ236" s="9" t="s">
        <v>131</v>
      </c>
      <c r="BK236" s="101">
        <f t="shared" si="53"/>
        <v>0</v>
      </c>
      <c r="BL236" s="9" t="s">
        <v>208</v>
      </c>
      <c r="BM236" s="9" t="s">
        <v>500</v>
      </c>
    </row>
    <row r="237" spans="2:65" s="26" customFormat="1" ht="31.5" customHeight="1">
      <c r="B237" s="125"/>
      <c r="C237" s="156" t="s">
        <v>501</v>
      </c>
      <c r="D237" s="156" t="s">
        <v>146</v>
      </c>
      <c r="E237" s="157" t="s">
        <v>502</v>
      </c>
      <c r="F237" s="201" t="s">
        <v>503</v>
      </c>
      <c r="G237" s="201"/>
      <c r="H237" s="201"/>
      <c r="I237" s="201"/>
      <c r="J237" s="158" t="s">
        <v>242</v>
      </c>
      <c r="K237" s="159">
        <v>1</v>
      </c>
      <c r="L237" s="207">
        <v>0</v>
      </c>
      <c r="M237" s="207"/>
      <c r="N237" s="203">
        <f t="shared" si="47"/>
        <v>0</v>
      </c>
      <c r="O237" s="203"/>
      <c r="P237" s="203"/>
      <c r="Q237" s="203"/>
      <c r="R237" s="127"/>
      <c r="T237" s="160"/>
      <c r="U237" s="37"/>
      <c r="V237" s="28"/>
      <c r="W237" s="161"/>
      <c r="X237" s="161"/>
      <c r="Y237" s="161"/>
      <c r="Z237" s="161"/>
      <c r="AA237" s="162"/>
      <c r="AR237" s="9" t="s">
        <v>208</v>
      </c>
      <c r="AT237" s="9" t="s">
        <v>146</v>
      </c>
      <c r="AU237" s="9" t="s">
        <v>131</v>
      </c>
      <c r="AY237" s="9" t="s">
        <v>145</v>
      </c>
      <c r="BE237" s="101">
        <f t="shared" si="48"/>
        <v>0</v>
      </c>
      <c r="BF237" s="101">
        <f t="shared" si="49"/>
        <v>0</v>
      </c>
      <c r="BG237" s="101">
        <f t="shared" si="50"/>
        <v>0</v>
      </c>
      <c r="BH237" s="101">
        <f t="shared" si="51"/>
        <v>0</v>
      </c>
      <c r="BI237" s="101">
        <f t="shared" si="52"/>
        <v>0</v>
      </c>
      <c r="BJ237" s="9" t="s">
        <v>131</v>
      </c>
      <c r="BK237" s="101">
        <f t="shared" si="53"/>
        <v>0</v>
      </c>
      <c r="BL237" s="9" t="s">
        <v>208</v>
      </c>
      <c r="BM237" s="9" t="s">
        <v>504</v>
      </c>
    </row>
    <row r="238" spans="2:65" s="26" customFormat="1" ht="22.5" customHeight="1">
      <c r="B238" s="125"/>
      <c r="C238" s="164" t="s">
        <v>505</v>
      </c>
      <c r="D238" s="164" t="s">
        <v>239</v>
      </c>
      <c r="E238" s="165" t="s">
        <v>506</v>
      </c>
      <c r="F238" s="204" t="s">
        <v>507</v>
      </c>
      <c r="G238" s="204"/>
      <c r="H238" s="204"/>
      <c r="I238" s="204"/>
      <c r="J238" s="166" t="s">
        <v>242</v>
      </c>
      <c r="K238" s="167">
        <v>1</v>
      </c>
      <c r="L238" s="205">
        <v>0</v>
      </c>
      <c r="M238" s="205"/>
      <c r="N238" s="206">
        <f t="shared" si="47"/>
        <v>0</v>
      </c>
      <c r="O238" s="206"/>
      <c r="P238" s="206"/>
      <c r="Q238" s="206"/>
      <c r="R238" s="127"/>
      <c r="T238" s="160"/>
      <c r="U238" s="37"/>
      <c r="V238" s="28"/>
      <c r="W238" s="161"/>
      <c r="X238" s="161"/>
      <c r="Y238" s="161"/>
      <c r="Z238" s="161"/>
      <c r="AA238" s="162"/>
      <c r="AR238" s="9" t="s">
        <v>272</v>
      </c>
      <c r="AT238" s="9" t="s">
        <v>239</v>
      </c>
      <c r="AU238" s="9" t="s">
        <v>131</v>
      </c>
      <c r="AY238" s="9" t="s">
        <v>145</v>
      </c>
      <c r="BE238" s="101">
        <f t="shared" si="48"/>
        <v>0</v>
      </c>
      <c r="BF238" s="101">
        <f t="shared" si="49"/>
        <v>0</v>
      </c>
      <c r="BG238" s="101">
        <f t="shared" si="50"/>
        <v>0</v>
      </c>
      <c r="BH238" s="101">
        <f t="shared" si="51"/>
        <v>0</v>
      </c>
      <c r="BI238" s="101">
        <f t="shared" si="52"/>
        <v>0</v>
      </c>
      <c r="BJ238" s="9" t="s">
        <v>131</v>
      </c>
      <c r="BK238" s="101">
        <f t="shared" si="53"/>
        <v>0</v>
      </c>
      <c r="BL238" s="9" t="s">
        <v>208</v>
      </c>
      <c r="BM238" s="9" t="s">
        <v>508</v>
      </c>
    </row>
    <row r="239" spans="2:65" s="26" customFormat="1" ht="31.5" customHeight="1">
      <c r="B239" s="125"/>
      <c r="C239" s="156" t="s">
        <v>509</v>
      </c>
      <c r="D239" s="156" t="s">
        <v>146</v>
      </c>
      <c r="E239" s="157" t="s">
        <v>510</v>
      </c>
      <c r="F239" s="201" t="s">
        <v>511</v>
      </c>
      <c r="G239" s="201"/>
      <c r="H239" s="201"/>
      <c r="I239" s="201"/>
      <c r="J239" s="158" t="s">
        <v>242</v>
      </c>
      <c r="K239" s="159">
        <v>27</v>
      </c>
      <c r="L239" s="207">
        <v>0</v>
      </c>
      <c r="M239" s="207"/>
      <c r="N239" s="203">
        <f t="shared" si="47"/>
        <v>0</v>
      </c>
      <c r="O239" s="203"/>
      <c r="P239" s="203"/>
      <c r="Q239" s="203"/>
      <c r="R239" s="127"/>
      <c r="T239" s="160"/>
      <c r="U239" s="37"/>
      <c r="V239" s="28"/>
      <c r="W239" s="161"/>
      <c r="X239" s="161"/>
      <c r="Y239" s="161"/>
      <c r="Z239" s="161"/>
      <c r="AA239" s="162"/>
      <c r="AR239" s="9" t="s">
        <v>208</v>
      </c>
      <c r="AT239" s="9" t="s">
        <v>146</v>
      </c>
      <c r="AU239" s="9" t="s">
        <v>131</v>
      </c>
      <c r="AY239" s="9" t="s">
        <v>145</v>
      </c>
      <c r="BE239" s="101">
        <f t="shared" si="48"/>
        <v>0</v>
      </c>
      <c r="BF239" s="101">
        <f t="shared" si="49"/>
        <v>0</v>
      </c>
      <c r="BG239" s="101">
        <f t="shared" si="50"/>
        <v>0</v>
      </c>
      <c r="BH239" s="101">
        <f t="shared" si="51"/>
        <v>0</v>
      </c>
      <c r="BI239" s="101">
        <f t="shared" si="52"/>
        <v>0</v>
      </c>
      <c r="BJ239" s="9" t="s">
        <v>131</v>
      </c>
      <c r="BK239" s="101">
        <f t="shared" si="53"/>
        <v>0</v>
      </c>
      <c r="BL239" s="9" t="s">
        <v>208</v>
      </c>
      <c r="BM239" s="9" t="s">
        <v>512</v>
      </c>
    </row>
    <row r="240" spans="2:65" s="26" customFormat="1" ht="22.5" customHeight="1">
      <c r="B240" s="125"/>
      <c r="C240" s="164" t="s">
        <v>513</v>
      </c>
      <c r="D240" s="164" t="s">
        <v>239</v>
      </c>
      <c r="E240" s="165" t="s">
        <v>514</v>
      </c>
      <c r="F240" s="204" t="s">
        <v>515</v>
      </c>
      <c r="G240" s="204"/>
      <c r="H240" s="204"/>
      <c r="I240" s="204"/>
      <c r="J240" s="166" t="s">
        <v>242</v>
      </c>
      <c r="K240" s="167">
        <v>27</v>
      </c>
      <c r="L240" s="205">
        <v>0</v>
      </c>
      <c r="M240" s="205"/>
      <c r="N240" s="206">
        <f t="shared" si="47"/>
        <v>0</v>
      </c>
      <c r="O240" s="206"/>
      <c r="P240" s="206"/>
      <c r="Q240" s="206"/>
      <c r="R240" s="127"/>
      <c r="T240" s="160"/>
      <c r="U240" s="37"/>
      <c r="V240" s="28"/>
      <c r="W240" s="161"/>
      <c r="X240" s="161"/>
      <c r="Y240" s="161"/>
      <c r="Z240" s="161"/>
      <c r="AA240" s="162"/>
      <c r="AR240" s="9" t="s">
        <v>272</v>
      </c>
      <c r="AT240" s="9" t="s">
        <v>239</v>
      </c>
      <c r="AU240" s="9" t="s">
        <v>131</v>
      </c>
      <c r="AY240" s="9" t="s">
        <v>145</v>
      </c>
      <c r="BE240" s="101">
        <f t="shared" si="48"/>
        <v>0</v>
      </c>
      <c r="BF240" s="101">
        <f t="shared" si="49"/>
        <v>0</v>
      </c>
      <c r="BG240" s="101">
        <f t="shared" si="50"/>
        <v>0</v>
      </c>
      <c r="BH240" s="101">
        <f t="shared" si="51"/>
        <v>0</v>
      </c>
      <c r="BI240" s="101">
        <f t="shared" si="52"/>
        <v>0</v>
      </c>
      <c r="BJ240" s="9" t="s">
        <v>131</v>
      </c>
      <c r="BK240" s="101">
        <f t="shared" si="53"/>
        <v>0</v>
      </c>
      <c r="BL240" s="9" t="s">
        <v>208</v>
      </c>
      <c r="BM240" s="9" t="s">
        <v>516</v>
      </c>
    </row>
    <row r="241" spans="2:65" s="26" customFormat="1" ht="31.5" customHeight="1">
      <c r="B241" s="125"/>
      <c r="C241" s="156" t="s">
        <v>517</v>
      </c>
      <c r="D241" s="156" t="s">
        <v>146</v>
      </c>
      <c r="E241" s="157" t="s">
        <v>518</v>
      </c>
      <c r="F241" s="201" t="s">
        <v>519</v>
      </c>
      <c r="G241" s="201"/>
      <c r="H241" s="201"/>
      <c r="I241" s="201"/>
      <c r="J241" s="158" t="s">
        <v>242</v>
      </c>
      <c r="K241" s="159">
        <v>1</v>
      </c>
      <c r="L241" s="207">
        <v>0</v>
      </c>
      <c r="M241" s="207"/>
      <c r="N241" s="203">
        <f t="shared" si="47"/>
        <v>0</v>
      </c>
      <c r="O241" s="203"/>
      <c r="P241" s="203"/>
      <c r="Q241" s="203"/>
      <c r="R241" s="127"/>
      <c r="T241" s="160"/>
      <c r="U241" s="37"/>
      <c r="V241" s="28"/>
      <c r="W241" s="161"/>
      <c r="X241" s="161"/>
      <c r="Y241" s="161"/>
      <c r="Z241" s="161"/>
      <c r="AA241" s="162"/>
      <c r="AR241" s="9" t="s">
        <v>208</v>
      </c>
      <c r="AT241" s="9" t="s">
        <v>146</v>
      </c>
      <c r="AU241" s="9" t="s">
        <v>131</v>
      </c>
      <c r="AY241" s="9" t="s">
        <v>145</v>
      </c>
      <c r="BE241" s="101">
        <f t="shared" si="48"/>
        <v>0</v>
      </c>
      <c r="BF241" s="101">
        <f t="shared" si="49"/>
        <v>0</v>
      </c>
      <c r="BG241" s="101">
        <f t="shared" si="50"/>
        <v>0</v>
      </c>
      <c r="BH241" s="101">
        <f t="shared" si="51"/>
        <v>0</v>
      </c>
      <c r="BI241" s="101">
        <f t="shared" si="52"/>
        <v>0</v>
      </c>
      <c r="BJ241" s="9" t="s">
        <v>131</v>
      </c>
      <c r="BK241" s="101">
        <f t="shared" si="53"/>
        <v>0</v>
      </c>
      <c r="BL241" s="9" t="s">
        <v>208</v>
      </c>
      <c r="BM241" s="9" t="s">
        <v>520</v>
      </c>
    </row>
    <row r="242" spans="2:65" s="26" customFormat="1" ht="31.5" customHeight="1">
      <c r="B242" s="125"/>
      <c r="C242" s="164" t="s">
        <v>521</v>
      </c>
      <c r="D242" s="164" t="s">
        <v>239</v>
      </c>
      <c r="E242" s="165" t="s">
        <v>522</v>
      </c>
      <c r="F242" s="204" t="s">
        <v>523</v>
      </c>
      <c r="G242" s="204"/>
      <c r="H242" s="204"/>
      <c r="I242" s="204"/>
      <c r="J242" s="166" t="s">
        <v>242</v>
      </c>
      <c r="K242" s="167">
        <v>1</v>
      </c>
      <c r="L242" s="205">
        <v>0</v>
      </c>
      <c r="M242" s="205"/>
      <c r="N242" s="206">
        <f t="shared" si="47"/>
        <v>0</v>
      </c>
      <c r="O242" s="206"/>
      <c r="P242" s="206"/>
      <c r="Q242" s="206"/>
      <c r="R242" s="127"/>
      <c r="T242" s="160"/>
      <c r="U242" s="37"/>
      <c r="V242" s="28"/>
      <c r="W242" s="161"/>
      <c r="X242" s="161"/>
      <c r="Y242" s="161"/>
      <c r="Z242" s="161"/>
      <c r="AA242" s="162"/>
      <c r="AR242" s="9" t="s">
        <v>272</v>
      </c>
      <c r="AT242" s="9" t="s">
        <v>239</v>
      </c>
      <c r="AU242" s="9" t="s">
        <v>131</v>
      </c>
      <c r="AY242" s="9" t="s">
        <v>145</v>
      </c>
      <c r="BE242" s="101">
        <f t="shared" si="48"/>
        <v>0</v>
      </c>
      <c r="BF242" s="101">
        <f t="shared" si="49"/>
        <v>0</v>
      </c>
      <c r="BG242" s="101">
        <f t="shared" si="50"/>
        <v>0</v>
      </c>
      <c r="BH242" s="101">
        <f t="shared" si="51"/>
        <v>0</v>
      </c>
      <c r="BI242" s="101">
        <f t="shared" si="52"/>
        <v>0</v>
      </c>
      <c r="BJ242" s="9" t="s">
        <v>131</v>
      </c>
      <c r="BK242" s="101">
        <f t="shared" si="53"/>
        <v>0</v>
      </c>
      <c r="BL242" s="9" t="s">
        <v>208</v>
      </c>
      <c r="BM242" s="9" t="s">
        <v>524</v>
      </c>
    </row>
    <row r="243" spans="2:65" s="26" customFormat="1" ht="31.5" customHeight="1">
      <c r="B243" s="125"/>
      <c r="C243" s="156" t="s">
        <v>525</v>
      </c>
      <c r="D243" s="156" t="s">
        <v>146</v>
      </c>
      <c r="E243" s="157" t="s">
        <v>526</v>
      </c>
      <c r="F243" s="201" t="s">
        <v>527</v>
      </c>
      <c r="G243" s="201"/>
      <c r="H243" s="201"/>
      <c r="I243" s="201"/>
      <c r="J243" s="158" t="s">
        <v>348</v>
      </c>
      <c r="K243" s="170">
        <v>351.22</v>
      </c>
      <c r="L243" s="207">
        <v>0</v>
      </c>
      <c r="M243" s="207"/>
      <c r="N243" s="203">
        <f t="shared" si="47"/>
        <v>0</v>
      </c>
      <c r="O243" s="203"/>
      <c r="P243" s="203"/>
      <c r="Q243" s="203"/>
      <c r="R243" s="127"/>
      <c r="T243" s="160"/>
      <c r="U243" s="37"/>
      <c r="V243" s="28"/>
      <c r="W243" s="161"/>
      <c r="X243" s="161"/>
      <c r="Y243" s="161"/>
      <c r="Z243" s="161"/>
      <c r="AA243" s="162"/>
      <c r="AR243" s="9" t="s">
        <v>208</v>
      </c>
      <c r="AT243" s="9" t="s">
        <v>146</v>
      </c>
      <c r="AU243" s="9" t="s">
        <v>131</v>
      </c>
      <c r="AY243" s="9" t="s">
        <v>145</v>
      </c>
      <c r="BE243" s="101">
        <f t="shared" si="48"/>
        <v>0</v>
      </c>
      <c r="BF243" s="101">
        <f t="shared" si="49"/>
        <v>0</v>
      </c>
      <c r="BG243" s="101">
        <f t="shared" si="50"/>
        <v>0</v>
      </c>
      <c r="BH243" s="101">
        <f t="shared" si="51"/>
        <v>0</v>
      </c>
      <c r="BI243" s="101">
        <f t="shared" si="52"/>
        <v>0</v>
      </c>
      <c r="BJ243" s="9" t="s">
        <v>131</v>
      </c>
      <c r="BK243" s="101">
        <f t="shared" si="53"/>
        <v>0</v>
      </c>
      <c r="BL243" s="9" t="s">
        <v>208</v>
      </c>
      <c r="BM243" s="9" t="s">
        <v>528</v>
      </c>
    </row>
    <row r="244" spans="2:63" s="144" customFormat="1" ht="29.25" customHeight="1">
      <c r="B244" s="145"/>
      <c r="C244" s="146"/>
      <c r="D244" s="155" t="s">
        <v>125</v>
      </c>
      <c r="E244" s="155"/>
      <c r="F244" s="155"/>
      <c r="G244" s="155"/>
      <c r="H244" s="155"/>
      <c r="I244" s="155"/>
      <c r="J244" s="155"/>
      <c r="K244" s="155"/>
      <c r="L244" s="155"/>
      <c r="M244" s="155"/>
      <c r="N244" s="208">
        <f>BK244</f>
        <v>0</v>
      </c>
      <c r="O244" s="208"/>
      <c r="P244" s="208"/>
      <c r="Q244" s="208"/>
      <c r="R244" s="148"/>
      <c r="T244" s="149"/>
      <c r="U244" s="146"/>
      <c r="V244" s="146"/>
      <c r="W244" s="150"/>
      <c r="X244" s="146"/>
      <c r="Y244" s="150"/>
      <c r="Z244" s="146"/>
      <c r="AA244" s="151"/>
      <c r="AC244" s="26"/>
      <c r="AR244" s="152" t="s">
        <v>131</v>
      </c>
      <c r="AT244" s="153" t="s">
        <v>71</v>
      </c>
      <c r="AU244" s="153" t="s">
        <v>80</v>
      </c>
      <c r="AY244" s="152" t="s">
        <v>145</v>
      </c>
      <c r="BK244" s="154">
        <f>SUM(BK245:BK248)</f>
        <v>0</v>
      </c>
    </row>
    <row r="245" spans="2:65" s="26" customFormat="1" ht="22.5" customHeight="1">
      <c r="B245" s="125"/>
      <c r="C245" s="156" t="s">
        <v>529</v>
      </c>
      <c r="D245" s="156" t="s">
        <v>146</v>
      </c>
      <c r="E245" s="157" t="s">
        <v>530</v>
      </c>
      <c r="F245" s="201" t="s">
        <v>531</v>
      </c>
      <c r="G245" s="201"/>
      <c r="H245" s="201"/>
      <c r="I245" s="201"/>
      <c r="J245" s="158" t="s">
        <v>236</v>
      </c>
      <c r="K245" s="159">
        <v>6</v>
      </c>
      <c r="L245" s="207">
        <v>0</v>
      </c>
      <c r="M245" s="207"/>
      <c r="N245" s="203">
        <f>ROUND(L245*K245,2)</f>
        <v>0</v>
      </c>
      <c r="O245" s="203"/>
      <c r="P245" s="203"/>
      <c r="Q245" s="203"/>
      <c r="R245" s="127"/>
      <c r="T245" s="160"/>
      <c r="U245" s="37"/>
      <c r="V245" s="28"/>
      <c r="W245" s="161"/>
      <c r="X245" s="161"/>
      <c r="Y245" s="161"/>
      <c r="Z245" s="161"/>
      <c r="AA245" s="162"/>
      <c r="AR245" s="9" t="s">
        <v>208</v>
      </c>
      <c r="AT245" s="9" t="s">
        <v>146</v>
      </c>
      <c r="AU245" s="9" t="s">
        <v>131</v>
      </c>
      <c r="AY245" s="9" t="s">
        <v>145</v>
      </c>
      <c r="BE245" s="101">
        <f>IF(U245="základná",N245,0)</f>
        <v>0</v>
      </c>
      <c r="BF245" s="101">
        <f>IF(U245="znížená",N245,0)</f>
        <v>0</v>
      </c>
      <c r="BG245" s="101">
        <f>IF(U245="zákl. prenesená",N245,0)</f>
        <v>0</v>
      </c>
      <c r="BH245" s="101">
        <f>IF(U245="zníž. prenesená",N245,0)</f>
        <v>0</v>
      </c>
      <c r="BI245" s="101">
        <f>IF(U245="nulová",N245,0)</f>
        <v>0</v>
      </c>
      <c r="BJ245" s="9" t="s">
        <v>131</v>
      </c>
      <c r="BK245" s="101">
        <f>ROUND(L245*K245,2)</f>
        <v>0</v>
      </c>
      <c r="BL245" s="9" t="s">
        <v>208</v>
      </c>
      <c r="BM245" s="9" t="s">
        <v>532</v>
      </c>
    </row>
    <row r="246" spans="2:65" s="26" customFormat="1" ht="31.5" customHeight="1">
      <c r="B246" s="125"/>
      <c r="C246" s="164" t="s">
        <v>533</v>
      </c>
      <c r="D246" s="164" t="s">
        <v>239</v>
      </c>
      <c r="E246" s="165" t="s">
        <v>534</v>
      </c>
      <c r="F246" s="204" t="s">
        <v>535</v>
      </c>
      <c r="G246" s="204"/>
      <c r="H246" s="204"/>
      <c r="I246" s="204"/>
      <c r="J246" s="166" t="s">
        <v>236</v>
      </c>
      <c r="K246" s="167">
        <v>6</v>
      </c>
      <c r="L246" s="205">
        <v>0</v>
      </c>
      <c r="M246" s="205"/>
      <c r="N246" s="206">
        <f>ROUND(L246*K246,2)</f>
        <v>0</v>
      </c>
      <c r="O246" s="206"/>
      <c r="P246" s="206"/>
      <c r="Q246" s="206"/>
      <c r="R246" s="127"/>
      <c r="T246" s="160"/>
      <c r="U246" s="37"/>
      <c r="V246" s="28"/>
      <c r="W246" s="161"/>
      <c r="X246" s="161"/>
      <c r="Y246" s="161"/>
      <c r="Z246" s="161"/>
      <c r="AA246" s="162"/>
      <c r="AR246" s="9" t="s">
        <v>272</v>
      </c>
      <c r="AT246" s="9" t="s">
        <v>239</v>
      </c>
      <c r="AU246" s="9" t="s">
        <v>131</v>
      </c>
      <c r="AY246" s="9" t="s">
        <v>145</v>
      </c>
      <c r="BE246" s="101">
        <f>IF(U246="základná",N246,0)</f>
        <v>0</v>
      </c>
      <c r="BF246" s="101">
        <f>IF(U246="znížená",N246,0)</f>
        <v>0</v>
      </c>
      <c r="BG246" s="101">
        <f>IF(U246="zákl. prenesená",N246,0)</f>
        <v>0</v>
      </c>
      <c r="BH246" s="101">
        <f>IF(U246="zníž. prenesená",N246,0)</f>
        <v>0</v>
      </c>
      <c r="BI246" s="101">
        <f>IF(U246="nulová",N246,0)</f>
        <v>0</v>
      </c>
      <c r="BJ246" s="9" t="s">
        <v>131</v>
      </c>
      <c r="BK246" s="101">
        <f>ROUND(L246*K246,2)</f>
        <v>0</v>
      </c>
      <c r="BL246" s="9" t="s">
        <v>208</v>
      </c>
      <c r="BM246" s="9" t="s">
        <v>536</v>
      </c>
    </row>
    <row r="247" spans="2:65" s="26" customFormat="1" ht="31.5" customHeight="1">
      <c r="B247" s="125"/>
      <c r="C247" s="164" t="s">
        <v>537</v>
      </c>
      <c r="D247" s="164" t="s">
        <v>239</v>
      </c>
      <c r="E247" s="165" t="s">
        <v>538</v>
      </c>
      <c r="F247" s="204" t="s">
        <v>539</v>
      </c>
      <c r="G247" s="204"/>
      <c r="H247" s="204"/>
      <c r="I247" s="204"/>
      <c r="J247" s="166" t="s">
        <v>236</v>
      </c>
      <c r="K247" s="167">
        <v>12</v>
      </c>
      <c r="L247" s="205">
        <v>0</v>
      </c>
      <c r="M247" s="205"/>
      <c r="N247" s="206">
        <f>ROUND(L247*K247,2)</f>
        <v>0</v>
      </c>
      <c r="O247" s="206"/>
      <c r="P247" s="206"/>
      <c r="Q247" s="206"/>
      <c r="R247" s="127"/>
      <c r="T247" s="160"/>
      <c r="U247" s="37"/>
      <c r="V247" s="28"/>
      <c r="W247" s="161"/>
      <c r="X247" s="161"/>
      <c r="Y247" s="161"/>
      <c r="Z247" s="161"/>
      <c r="AA247" s="162"/>
      <c r="AR247" s="9" t="s">
        <v>272</v>
      </c>
      <c r="AT247" s="9" t="s">
        <v>239</v>
      </c>
      <c r="AU247" s="9" t="s">
        <v>131</v>
      </c>
      <c r="AY247" s="9" t="s">
        <v>145</v>
      </c>
      <c r="BE247" s="101">
        <f>IF(U247="základná",N247,0)</f>
        <v>0</v>
      </c>
      <c r="BF247" s="101">
        <f>IF(U247="znížená",N247,0)</f>
        <v>0</v>
      </c>
      <c r="BG247" s="101">
        <f>IF(U247="zákl. prenesená",N247,0)</f>
        <v>0</v>
      </c>
      <c r="BH247" s="101">
        <f>IF(U247="zníž. prenesená",N247,0)</f>
        <v>0</v>
      </c>
      <c r="BI247" s="101">
        <f>IF(U247="nulová",N247,0)</f>
        <v>0</v>
      </c>
      <c r="BJ247" s="9" t="s">
        <v>131</v>
      </c>
      <c r="BK247" s="101">
        <f>ROUND(L247*K247,2)</f>
        <v>0</v>
      </c>
      <c r="BL247" s="9" t="s">
        <v>208</v>
      </c>
      <c r="BM247" s="9" t="s">
        <v>540</v>
      </c>
    </row>
    <row r="248" spans="2:65" s="26" customFormat="1" ht="31.5" customHeight="1">
      <c r="B248" s="125"/>
      <c r="C248" s="156" t="s">
        <v>541</v>
      </c>
      <c r="D248" s="156" t="s">
        <v>146</v>
      </c>
      <c r="E248" s="157" t="s">
        <v>542</v>
      </c>
      <c r="F248" s="201" t="s">
        <v>543</v>
      </c>
      <c r="G248" s="201"/>
      <c r="H248" s="201"/>
      <c r="I248" s="201"/>
      <c r="J248" s="158" t="s">
        <v>348</v>
      </c>
      <c r="K248" s="170">
        <v>57.15</v>
      </c>
      <c r="L248" s="207">
        <v>0</v>
      </c>
      <c r="M248" s="207"/>
      <c r="N248" s="203">
        <f>ROUND(L248*K248,2)</f>
        <v>0</v>
      </c>
      <c r="O248" s="203"/>
      <c r="P248" s="203"/>
      <c r="Q248" s="203"/>
      <c r="R248" s="127"/>
      <c r="T248" s="160"/>
      <c r="U248" s="37"/>
      <c r="V248" s="28"/>
      <c r="W248" s="161"/>
      <c r="X248" s="161"/>
      <c r="Y248" s="161"/>
      <c r="Z248" s="161"/>
      <c r="AA248" s="162"/>
      <c r="AR248" s="9" t="s">
        <v>208</v>
      </c>
      <c r="AT248" s="9" t="s">
        <v>146</v>
      </c>
      <c r="AU248" s="9" t="s">
        <v>131</v>
      </c>
      <c r="AY248" s="9" t="s">
        <v>145</v>
      </c>
      <c r="BE248" s="101">
        <f>IF(U248="základná",N248,0)</f>
        <v>0</v>
      </c>
      <c r="BF248" s="101">
        <f>IF(U248="znížená",N248,0)</f>
        <v>0</v>
      </c>
      <c r="BG248" s="101">
        <f>IF(U248="zákl. prenesená",N248,0)</f>
        <v>0</v>
      </c>
      <c r="BH248" s="101">
        <f>IF(U248="zníž. prenesená",N248,0)</f>
        <v>0</v>
      </c>
      <c r="BI248" s="101">
        <f>IF(U248="nulová",N248,0)</f>
        <v>0</v>
      </c>
      <c r="BJ248" s="9" t="s">
        <v>131</v>
      </c>
      <c r="BK248" s="101">
        <f>ROUND(L248*K248,2)</f>
        <v>0</v>
      </c>
      <c r="BL248" s="9" t="s">
        <v>208</v>
      </c>
      <c r="BM248" s="9" t="s">
        <v>544</v>
      </c>
    </row>
    <row r="249" spans="2:63" s="144" customFormat="1" ht="36.75" customHeight="1">
      <c r="B249" s="145"/>
      <c r="C249" s="146"/>
      <c r="D249" s="147" t="s">
        <v>126</v>
      </c>
      <c r="E249" s="147"/>
      <c r="F249" s="147"/>
      <c r="G249" s="147"/>
      <c r="H249" s="147"/>
      <c r="I249" s="147"/>
      <c r="J249" s="147"/>
      <c r="K249" s="147"/>
      <c r="L249" s="147"/>
      <c r="M249" s="147"/>
      <c r="N249" s="199">
        <f>BK249</f>
        <v>0</v>
      </c>
      <c r="O249" s="199"/>
      <c r="P249" s="199"/>
      <c r="Q249" s="199"/>
      <c r="R249" s="148"/>
      <c r="T249" s="149"/>
      <c r="U249" s="146"/>
      <c r="V249" s="146"/>
      <c r="W249" s="150"/>
      <c r="X249" s="146"/>
      <c r="Y249" s="150"/>
      <c r="Z249" s="146"/>
      <c r="AA249" s="151"/>
      <c r="AR249" s="152" t="s">
        <v>155</v>
      </c>
      <c r="AT249" s="153" t="s">
        <v>71</v>
      </c>
      <c r="AU249" s="153" t="s">
        <v>72</v>
      </c>
      <c r="AY249" s="152" t="s">
        <v>145</v>
      </c>
      <c r="BK249" s="154">
        <f>BK250</f>
        <v>0</v>
      </c>
    </row>
    <row r="250" spans="2:63" s="144" customFormat="1" ht="19.5" customHeight="1">
      <c r="B250" s="145"/>
      <c r="C250" s="146"/>
      <c r="D250" s="155" t="s">
        <v>127</v>
      </c>
      <c r="E250" s="155"/>
      <c r="F250" s="155"/>
      <c r="G250" s="155"/>
      <c r="H250" s="155"/>
      <c r="I250" s="155"/>
      <c r="J250" s="155"/>
      <c r="K250" s="155"/>
      <c r="L250" s="155"/>
      <c r="M250" s="155"/>
      <c r="N250" s="200">
        <f>BK250</f>
        <v>0</v>
      </c>
      <c r="O250" s="200"/>
      <c r="P250" s="200"/>
      <c r="Q250" s="200"/>
      <c r="R250" s="148"/>
      <c r="T250" s="149"/>
      <c r="U250" s="146"/>
      <c r="V250" s="146"/>
      <c r="W250" s="150"/>
      <c r="X250" s="146"/>
      <c r="Y250" s="150"/>
      <c r="Z250" s="146"/>
      <c r="AA250" s="151"/>
      <c r="AR250" s="152" t="s">
        <v>155</v>
      </c>
      <c r="AT250" s="153" t="s">
        <v>71</v>
      </c>
      <c r="AU250" s="153" t="s">
        <v>80</v>
      </c>
      <c r="AY250" s="152" t="s">
        <v>145</v>
      </c>
      <c r="BK250" s="154">
        <f>BK251</f>
        <v>0</v>
      </c>
    </row>
    <row r="251" spans="2:65" s="26" customFormat="1" ht="22.5" customHeight="1">
      <c r="B251" s="125"/>
      <c r="C251" s="156" t="s">
        <v>545</v>
      </c>
      <c r="D251" s="156" t="s">
        <v>146</v>
      </c>
      <c r="E251" s="157" t="s">
        <v>546</v>
      </c>
      <c r="F251" s="201" t="s">
        <v>547</v>
      </c>
      <c r="G251" s="201"/>
      <c r="H251" s="201"/>
      <c r="I251" s="201"/>
      <c r="J251" s="158" t="s">
        <v>307</v>
      </c>
      <c r="K251" s="159">
        <v>1</v>
      </c>
      <c r="L251" s="202">
        <v>0</v>
      </c>
      <c r="M251" s="202"/>
      <c r="N251" s="203">
        <f>ROUND(L251*K251,2)</f>
        <v>0</v>
      </c>
      <c r="O251" s="203"/>
      <c r="P251" s="203"/>
      <c r="Q251" s="203"/>
      <c r="R251" s="127"/>
      <c r="T251" s="160"/>
      <c r="U251" s="37"/>
      <c r="V251" s="28"/>
      <c r="W251" s="161"/>
      <c r="X251" s="161"/>
      <c r="Y251" s="161"/>
      <c r="Z251" s="161"/>
      <c r="AA251" s="162"/>
      <c r="AR251" s="9" t="s">
        <v>402</v>
      </c>
      <c r="AT251" s="9" t="s">
        <v>146</v>
      </c>
      <c r="AU251" s="9" t="s">
        <v>131</v>
      </c>
      <c r="AY251" s="9" t="s">
        <v>145</v>
      </c>
      <c r="BE251" s="101">
        <f>IF(U251="základná",N251,0)</f>
        <v>0</v>
      </c>
      <c r="BF251" s="101">
        <f>IF(U251="znížená",N251,0)</f>
        <v>0</v>
      </c>
      <c r="BG251" s="101">
        <f>IF(U251="zákl. prenesená",N251,0)</f>
        <v>0</v>
      </c>
      <c r="BH251" s="101">
        <f>IF(U251="zníž. prenesená",N251,0)</f>
        <v>0</v>
      </c>
      <c r="BI251" s="101">
        <f>IF(U251="nulová",N251,0)</f>
        <v>0</v>
      </c>
      <c r="BJ251" s="9" t="s">
        <v>131</v>
      </c>
      <c r="BK251" s="101">
        <f>ROUND(L251*K251,2)</f>
        <v>0</v>
      </c>
      <c r="BL251" s="9" t="s">
        <v>402</v>
      </c>
      <c r="BM251" s="9" t="s">
        <v>548</v>
      </c>
    </row>
    <row r="252" spans="2:63" s="26" customFormat="1" ht="49.5" customHeight="1">
      <c r="B252" s="27"/>
      <c r="C252" s="28"/>
      <c r="D252" s="147" t="s">
        <v>549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199">
        <f>BK252</f>
        <v>0</v>
      </c>
      <c r="O252" s="199"/>
      <c r="P252" s="199"/>
      <c r="Q252" s="199"/>
      <c r="R252" s="29"/>
      <c r="T252" s="169"/>
      <c r="U252" s="49"/>
      <c r="V252" s="49"/>
      <c r="W252" s="49"/>
      <c r="X252" s="49"/>
      <c r="Y252" s="49"/>
      <c r="Z252" s="49"/>
      <c r="AA252" s="51"/>
      <c r="AT252" s="9" t="s">
        <v>71</v>
      </c>
      <c r="AU252" s="9" t="s">
        <v>72</v>
      </c>
      <c r="AY252" s="9" t="s">
        <v>550</v>
      </c>
      <c r="BK252" s="101">
        <v>0</v>
      </c>
    </row>
    <row r="253" spans="2:18" s="26" customFormat="1" ht="6.75" customHeight="1">
      <c r="B253" s="52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4"/>
    </row>
  </sheetData>
  <sheetProtection selectLockedCells="1" selectUnlockedCells="1"/>
  <mergeCells count="400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F125:P125"/>
    <mergeCell ref="M127:P127"/>
    <mergeCell ref="M129:Q129"/>
    <mergeCell ref="M130:Q130"/>
    <mergeCell ref="F132:I132"/>
    <mergeCell ref="L132:M132"/>
    <mergeCell ref="N132:Q132"/>
    <mergeCell ref="N133:Q133"/>
    <mergeCell ref="N134:Q134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N148:Q148"/>
    <mergeCell ref="F149:I149"/>
    <mergeCell ref="L149:M149"/>
    <mergeCell ref="N149:Q149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N188:Q188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N249:Q249"/>
    <mergeCell ref="N250:Q250"/>
    <mergeCell ref="F251:I251"/>
    <mergeCell ref="L251:M251"/>
    <mergeCell ref="N251:Q251"/>
    <mergeCell ref="N252:Q252"/>
  </mergeCells>
  <hyperlinks>
    <hyperlink ref="F1" location="C2" display="1) Krycí list rozpočtu"/>
    <hyperlink ref="H1" location="C86" display="2) Rekapitulácia rozpočtu"/>
    <hyperlink ref="L1" location="C132" display="3) Rozpočet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0"/>
  <sheetViews>
    <sheetView showGridLines="0" zoomScale="90" zoomScaleNormal="90" zoomScalePageLayoutView="0" workbookViewId="0" topLeftCell="A1">
      <pane ySplit="1" topLeftCell="A137" activePane="bottomLeft" state="frozen"/>
      <selection pane="topLeft" activeCell="A1" sqref="A1"/>
      <selection pane="bottomLeft" activeCell="F147" sqref="F147:I155"/>
    </sheetView>
  </sheetViews>
  <sheetFormatPr defaultColWidth="9.33203125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16015625" style="0" customWidth="1"/>
    <col min="44" max="64" width="9.33203125" style="1" hidden="1" customWidth="1"/>
  </cols>
  <sheetData>
    <row r="1" spans="1:66" ht="21.75" customHeight="1">
      <c r="A1" s="109"/>
      <c r="B1" s="3"/>
      <c r="C1" s="3"/>
      <c r="D1" s="4" t="s">
        <v>1</v>
      </c>
      <c r="E1" s="3"/>
      <c r="F1" s="5" t="s">
        <v>97</v>
      </c>
      <c r="G1" s="5"/>
      <c r="H1" s="223" t="s">
        <v>98</v>
      </c>
      <c r="I1" s="223"/>
      <c r="J1" s="223"/>
      <c r="K1" s="223"/>
      <c r="L1" s="5" t="s">
        <v>99</v>
      </c>
      <c r="M1" s="3"/>
      <c r="N1" s="3"/>
      <c r="O1" s="4" t="s">
        <v>100</v>
      </c>
      <c r="P1" s="3"/>
      <c r="Q1" s="3"/>
      <c r="R1" s="3"/>
      <c r="S1" s="5"/>
      <c r="T1" s="5"/>
      <c r="U1" s="109"/>
      <c r="V1" s="10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91" t="s">
        <v>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9" t="s">
        <v>84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72</v>
      </c>
    </row>
    <row r="4" spans="2:46" ht="36.75" customHeight="1">
      <c r="B4" s="13"/>
      <c r="C4" s="189" t="s">
        <v>101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4"/>
      <c r="T4" s="15"/>
      <c r="AT4" s="9" t="s">
        <v>5</v>
      </c>
    </row>
    <row r="5" spans="2:18" ht="6.75" customHeight="1">
      <c r="B5" s="1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4"/>
    </row>
    <row r="6" spans="2:18" ht="24.75" customHeight="1">
      <c r="B6" s="13"/>
      <c r="C6" s="17"/>
      <c r="D6" s="21" t="s">
        <v>17</v>
      </c>
      <c r="E6" s="17"/>
      <c r="F6" s="216" t="str">
        <f>'Rekapitulácia stavby'!K6</f>
        <v>Zníženie energetickej náročnosti budovy OÚ a MŠ v obci Vyšná Slaná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17"/>
      <c r="R6" s="14"/>
    </row>
    <row r="7" spans="2:18" s="26" customFormat="1" ht="32.25" customHeight="1">
      <c r="B7" s="27"/>
      <c r="C7" s="28"/>
      <c r="D7" s="20" t="s">
        <v>102</v>
      </c>
      <c r="E7" s="28"/>
      <c r="F7" s="195" t="s">
        <v>551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8"/>
      <c r="R7" s="29"/>
    </row>
    <row r="8" spans="2:18" s="26" customFormat="1" ht="14.25" customHeight="1">
      <c r="B8" s="27"/>
      <c r="C8" s="28"/>
      <c r="D8" s="21" t="s">
        <v>19</v>
      </c>
      <c r="E8" s="28"/>
      <c r="F8" s="19"/>
      <c r="G8" s="28"/>
      <c r="H8" s="28"/>
      <c r="I8" s="28"/>
      <c r="J8" s="28"/>
      <c r="K8" s="28"/>
      <c r="L8" s="28"/>
      <c r="M8" s="21" t="s">
        <v>20</v>
      </c>
      <c r="N8" s="28"/>
      <c r="O8" s="19"/>
      <c r="P8" s="28"/>
      <c r="Q8" s="28"/>
      <c r="R8" s="29"/>
    </row>
    <row r="9" spans="2:18" s="26" customFormat="1" ht="14.25" customHeight="1">
      <c r="B9" s="27"/>
      <c r="C9" s="28"/>
      <c r="D9" s="21" t="s">
        <v>21</v>
      </c>
      <c r="E9" s="28"/>
      <c r="F9" s="19" t="s">
        <v>22</v>
      </c>
      <c r="G9" s="28"/>
      <c r="H9" s="28"/>
      <c r="I9" s="28"/>
      <c r="J9" s="28"/>
      <c r="K9" s="28"/>
      <c r="L9" s="28"/>
      <c r="M9" s="21" t="s">
        <v>23</v>
      </c>
      <c r="N9" s="28"/>
      <c r="O9" s="221"/>
      <c r="P9" s="221"/>
      <c r="Q9" s="28"/>
      <c r="R9" s="29"/>
    </row>
    <row r="10" spans="2:18" s="26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26" customFormat="1" ht="14.25" customHeight="1">
      <c r="B11" s="27"/>
      <c r="C11" s="28"/>
      <c r="D11" s="21" t="s">
        <v>24</v>
      </c>
      <c r="E11" s="28"/>
      <c r="F11" s="28"/>
      <c r="G11" s="28"/>
      <c r="H11" s="28"/>
      <c r="I11" s="28"/>
      <c r="J11" s="28"/>
      <c r="K11" s="28"/>
      <c r="L11" s="28"/>
      <c r="M11" s="21" t="s">
        <v>25</v>
      </c>
      <c r="N11" s="28"/>
      <c r="O11" s="193">
        <f>IF('Rekapitulácia stavby'!AN10="","",'Rekapitulácia stavby'!AN10)</f>
      </c>
      <c r="P11" s="193"/>
      <c r="Q11" s="28"/>
      <c r="R11" s="29"/>
    </row>
    <row r="12" spans="2:18" s="26" customFormat="1" ht="18" customHeight="1">
      <c r="B12" s="27"/>
      <c r="C12" s="28"/>
      <c r="D12" s="28"/>
      <c r="E12" s="19" t="str">
        <f>IF('Rekapitulácia stavby'!E11="","",'Rekapitulácia stavby'!E11)</f>
        <v> </v>
      </c>
      <c r="F12" s="28"/>
      <c r="G12" s="28"/>
      <c r="H12" s="28"/>
      <c r="I12" s="28"/>
      <c r="J12" s="28"/>
      <c r="K12" s="28"/>
      <c r="L12" s="28"/>
      <c r="M12" s="21" t="s">
        <v>26</v>
      </c>
      <c r="N12" s="28"/>
      <c r="O12" s="193">
        <f>IF('Rekapitulácia stavby'!AN11="","",'Rekapitulácia stavby'!AN11)</f>
      </c>
      <c r="P12" s="193"/>
      <c r="Q12" s="28"/>
      <c r="R12" s="29"/>
    </row>
    <row r="13" spans="2:18" s="26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26" customFormat="1" ht="14.25" customHeight="1">
      <c r="B14" s="27"/>
      <c r="C14" s="28"/>
      <c r="D14" s="21" t="s">
        <v>27</v>
      </c>
      <c r="E14" s="28"/>
      <c r="F14" s="28"/>
      <c r="G14" s="28"/>
      <c r="H14" s="28"/>
      <c r="I14" s="28"/>
      <c r="J14" s="28"/>
      <c r="K14" s="28"/>
      <c r="L14" s="28"/>
      <c r="M14" s="21" t="s">
        <v>25</v>
      </c>
      <c r="N14" s="28"/>
      <c r="O14" s="222" t="str">
        <f>IF('Rekapitulácia stavby'!AN13="","",'Rekapitulácia stavby'!AN13)</f>
        <v>Vyplň údaj</v>
      </c>
      <c r="P14" s="222"/>
      <c r="Q14" s="28"/>
      <c r="R14" s="29"/>
    </row>
    <row r="15" spans="2:18" s="26" customFormat="1" ht="18" customHeight="1">
      <c r="B15" s="27"/>
      <c r="C15" s="28"/>
      <c r="D15" s="28"/>
      <c r="E15" s="222" t="str">
        <f>IF('Rekapitulácia stavby'!E14="","",'Rekapitulácia stavby'!E14)</f>
        <v>Vyplň údaj</v>
      </c>
      <c r="F15" s="222"/>
      <c r="G15" s="222"/>
      <c r="H15" s="222"/>
      <c r="I15" s="222"/>
      <c r="J15" s="222"/>
      <c r="K15" s="222"/>
      <c r="L15" s="222"/>
      <c r="M15" s="21" t="s">
        <v>26</v>
      </c>
      <c r="N15" s="28"/>
      <c r="O15" s="222" t="str">
        <f>IF('Rekapitulácia stavby'!AN14="","",'Rekapitulácia stavby'!AN14)</f>
        <v>Vyplň údaj</v>
      </c>
      <c r="P15" s="222"/>
      <c r="Q15" s="28"/>
      <c r="R15" s="29"/>
    </row>
    <row r="16" spans="2:18" s="26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26" customFormat="1" ht="14.25" customHeight="1">
      <c r="B17" s="27"/>
      <c r="C17" s="28"/>
      <c r="D17" s="21" t="s">
        <v>29</v>
      </c>
      <c r="E17" s="28"/>
      <c r="F17" s="28"/>
      <c r="G17" s="28"/>
      <c r="H17" s="28"/>
      <c r="I17" s="28"/>
      <c r="J17" s="28"/>
      <c r="K17" s="28"/>
      <c r="L17" s="28"/>
      <c r="M17" s="21" t="s">
        <v>25</v>
      </c>
      <c r="N17" s="28"/>
      <c r="O17" s="193">
        <f>IF('Rekapitulácia stavby'!AN16="","",'Rekapitulácia stavby'!AN16)</f>
      </c>
      <c r="P17" s="193"/>
      <c r="Q17" s="28"/>
      <c r="R17" s="29"/>
    </row>
    <row r="18" spans="2:18" s="26" customFormat="1" ht="18" customHeight="1">
      <c r="B18" s="27"/>
      <c r="C18" s="28"/>
      <c r="D18" s="28"/>
      <c r="E18" s="19" t="str">
        <f>IF('Rekapitulácia stavby'!E17="","",'Rekapitulácia stavby'!E17)</f>
        <v> </v>
      </c>
      <c r="F18" s="28"/>
      <c r="G18" s="28"/>
      <c r="H18" s="28"/>
      <c r="I18" s="28"/>
      <c r="J18" s="28"/>
      <c r="K18" s="28"/>
      <c r="L18" s="28"/>
      <c r="M18" s="21" t="s">
        <v>26</v>
      </c>
      <c r="N18" s="28"/>
      <c r="O18" s="193">
        <f>IF('Rekapitulácia stavby'!AN17="","",'Rekapitulácia stavby'!AN17)</f>
      </c>
      <c r="P18" s="193"/>
      <c r="Q18" s="28"/>
      <c r="R18" s="29"/>
    </row>
    <row r="19" spans="2:18" s="26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26" customFormat="1" ht="14.25" customHeight="1">
      <c r="B20" s="27"/>
      <c r="C20" s="28"/>
      <c r="D20" s="21" t="s">
        <v>31</v>
      </c>
      <c r="E20" s="28"/>
      <c r="F20" s="28"/>
      <c r="G20" s="28"/>
      <c r="H20" s="28"/>
      <c r="I20" s="28"/>
      <c r="J20" s="28"/>
      <c r="K20" s="28"/>
      <c r="L20" s="28"/>
      <c r="M20" s="21" t="s">
        <v>25</v>
      </c>
      <c r="N20" s="28"/>
      <c r="O20" s="193">
        <f>IF('Rekapitulácia stavby'!AN19="","",'Rekapitulácia stavby'!AN19)</f>
      </c>
      <c r="P20" s="193"/>
      <c r="Q20" s="28"/>
      <c r="R20" s="29"/>
    </row>
    <row r="21" spans="2:18" s="26" customFormat="1" ht="18" customHeight="1">
      <c r="B21" s="27"/>
      <c r="C21" s="28"/>
      <c r="D21" s="28"/>
      <c r="E21" s="19" t="str">
        <f>IF('Rekapitulácia stavby'!E20="","",'Rekapitulácia stavby'!E20)</f>
        <v> </v>
      </c>
      <c r="F21" s="28"/>
      <c r="G21" s="28"/>
      <c r="H21" s="28"/>
      <c r="I21" s="28"/>
      <c r="J21" s="28"/>
      <c r="K21" s="28"/>
      <c r="L21" s="28"/>
      <c r="M21" s="21" t="s">
        <v>26</v>
      </c>
      <c r="N21" s="28"/>
      <c r="O21" s="193">
        <f>IF('Rekapitulácia stavby'!AN20="","",'Rekapitulácia stavby'!AN20)</f>
      </c>
      <c r="P21" s="193"/>
      <c r="Q21" s="28"/>
      <c r="R21" s="29"/>
    </row>
    <row r="22" spans="2:18" s="26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26" customFormat="1" ht="14.25" customHeight="1">
      <c r="B23" s="27"/>
      <c r="C23" s="28"/>
      <c r="D23" s="21" t="s">
        <v>32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26" customFormat="1" ht="22.5" customHeight="1">
      <c r="B24" s="27"/>
      <c r="C24" s="28"/>
      <c r="D24" s="28"/>
      <c r="E24" s="197"/>
      <c r="F24" s="197"/>
      <c r="G24" s="197"/>
      <c r="H24" s="197"/>
      <c r="I24" s="197"/>
      <c r="J24" s="197"/>
      <c r="K24" s="197"/>
      <c r="L24" s="197"/>
      <c r="M24" s="28"/>
      <c r="N24" s="28"/>
      <c r="O24" s="28"/>
      <c r="P24" s="28"/>
      <c r="Q24" s="28"/>
      <c r="R24" s="29"/>
    </row>
    <row r="25" spans="2:18" s="26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26" customFormat="1" ht="6.75" customHeight="1">
      <c r="B26" s="27"/>
      <c r="C26" s="28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8"/>
      <c r="R26" s="29"/>
    </row>
    <row r="27" spans="2:18" s="26" customFormat="1" ht="14.25" customHeight="1">
      <c r="B27" s="27"/>
      <c r="C27" s="28"/>
      <c r="D27" s="110" t="s">
        <v>104</v>
      </c>
      <c r="E27" s="28"/>
      <c r="F27" s="28"/>
      <c r="G27" s="28"/>
      <c r="H27" s="28"/>
      <c r="I27" s="28"/>
      <c r="J27" s="28"/>
      <c r="K27" s="28"/>
      <c r="L27" s="28"/>
      <c r="M27" s="198">
        <f>N88</f>
        <v>0</v>
      </c>
      <c r="N27" s="198"/>
      <c r="O27" s="198"/>
      <c r="P27" s="198"/>
      <c r="Q27" s="28"/>
      <c r="R27" s="29"/>
    </row>
    <row r="28" spans="2:18" s="26" customFormat="1" ht="14.25" customHeight="1">
      <c r="B28" s="27"/>
      <c r="C28" s="28"/>
      <c r="D28" s="25" t="s">
        <v>91</v>
      </c>
      <c r="E28" s="28"/>
      <c r="F28" s="28"/>
      <c r="G28" s="28"/>
      <c r="H28" s="28"/>
      <c r="I28" s="28"/>
      <c r="J28" s="28"/>
      <c r="K28" s="28"/>
      <c r="L28" s="28"/>
      <c r="M28" s="198">
        <f>N92</f>
        <v>0</v>
      </c>
      <c r="N28" s="198"/>
      <c r="O28" s="198"/>
      <c r="P28" s="198"/>
      <c r="Q28" s="28"/>
      <c r="R28" s="29"/>
    </row>
    <row r="29" spans="2:18" s="26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26" customFormat="1" ht="24.75" customHeight="1">
      <c r="B30" s="27"/>
      <c r="C30" s="28"/>
      <c r="D30" s="111" t="s">
        <v>35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220"/>
      <c r="O30" s="220"/>
      <c r="P30" s="220"/>
      <c r="Q30" s="28"/>
      <c r="R30" s="29"/>
    </row>
    <row r="31" spans="2:18" s="26" customFormat="1" ht="6.75" customHeight="1">
      <c r="B31" s="27"/>
      <c r="C31" s="2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8"/>
      <c r="R31" s="29"/>
    </row>
    <row r="32" spans="2:18" s="26" customFormat="1" ht="14.25" customHeight="1">
      <c r="B32" s="27"/>
      <c r="C32" s="28"/>
      <c r="D32" s="35" t="s">
        <v>36</v>
      </c>
      <c r="E32" s="35" t="s">
        <v>37</v>
      </c>
      <c r="F32" s="36">
        <v>0.2</v>
      </c>
      <c r="G32" s="112" t="s">
        <v>38</v>
      </c>
      <c r="H32" s="219">
        <f>M30</f>
        <v>0</v>
      </c>
      <c r="I32" s="219"/>
      <c r="J32" s="219"/>
      <c r="K32" s="28"/>
      <c r="L32" s="28"/>
      <c r="M32" s="219">
        <f>H32*0.2</f>
        <v>0</v>
      </c>
      <c r="N32" s="219"/>
      <c r="O32" s="219"/>
      <c r="P32" s="219"/>
      <c r="Q32" s="28"/>
      <c r="R32" s="29"/>
    </row>
    <row r="33" spans="2:18" s="26" customFormat="1" ht="14.25" customHeight="1">
      <c r="B33" s="27"/>
      <c r="C33" s="28"/>
      <c r="D33" s="28"/>
      <c r="E33" s="35" t="s">
        <v>39</v>
      </c>
      <c r="F33" s="36">
        <v>0.2</v>
      </c>
      <c r="G33" s="112" t="s">
        <v>38</v>
      </c>
      <c r="H33" s="219">
        <f>(SUM(BF92:BF99)+SUM(BF117:BF198))</f>
        <v>0</v>
      </c>
      <c r="I33" s="219"/>
      <c r="J33" s="219"/>
      <c r="K33" s="28"/>
      <c r="L33" s="28"/>
      <c r="M33" s="219">
        <f>ROUND((SUM(BF92:BF99)+SUM(BF117:BF198)),2)*F33</f>
        <v>0</v>
      </c>
      <c r="N33" s="219"/>
      <c r="O33" s="219"/>
      <c r="P33" s="219"/>
      <c r="Q33" s="28"/>
      <c r="R33" s="29"/>
    </row>
    <row r="34" spans="2:18" s="26" customFormat="1" ht="14.25" customHeight="1" hidden="1">
      <c r="B34" s="27"/>
      <c r="C34" s="28"/>
      <c r="D34" s="28"/>
      <c r="E34" s="35" t="s">
        <v>40</v>
      </c>
      <c r="F34" s="36">
        <v>0.2</v>
      </c>
      <c r="G34" s="112" t="s">
        <v>38</v>
      </c>
      <c r="H34" s="219">
        <f>(SUM(BG92:BG99)+SUM(BG117:BG198))</f>
        <v>0</v>
      </c>
      <c r="I34" s="219"/>
      <c r="J34" s="219"/>
      <c r="K34" s="28"/>
      <c r="L34" s="28"/>
      <c r="M34" s="219">
        <v>0</v>
      </c>
      <c r="N34" s="219"/>
      <c r="O34" s="219"/>
      <c r="P34" s="219"/>
      <c r="Q34" s="28"/>
      <c r="R34" s="29"/>
    </row>
    <row r="35" spans="2:18" s="26" customFormat="1" ht="14.25" customHeight="1" hidden="1">
      <c r="B35" s="27"/>
      <c r="C35" s="28"/>
      <c r="D35" s="28"/>
      <c r="E35" s="35" t="s">
        <v>41</v>
      </c>
      <c r="F35" s="36">
        <v>0.2</v>
      </c>
      <c r="G35" s="112" t="s">
        <v>38</v>
      </c>
      <c r="H35" s="219">
        <f>(SUM(BH92:BH99)+SUM(BH117:BH198))</f>
        <v>0</v>
      </c>
      <c r="I35" s="219"/>
      <c r="J35" s="219"/>
      <c r="K35" s="28"/>
      <c r="L35" s="28"/>
      <c r="M35" s="219">
        <v>0</v>
      </c>
      <c r="N35" s="219"/>
      <c r="O35" s="219"/>
      <c r="P35" s="219"/>
      <c r="Q35" s="28"/>
      <c r="R35" s="29"/>
    </row>
    <row r="36" spans="2:18" s="26" customFormat="1" ht="14.25" customHeight="1" hidden="1">
      <c r="B36" s="27"/>
      <c r="C36" s="28"/>
      <c r="D36" s="28"/>
      <c r="E36" s="35" t="s">
        <v>42</v>
      </c>
      <c r="F36" s="36">
        <v>0</v>
      </c>
      <c r="G36" s="112" t="s">
        <v>38</v>
      </c>
      <c r="H36" s="219">
        <f>(SUM(BI92:BI99)+SUM(BI117:BI198))</f>
        <v>0</v>
      </c>
      <c r="I36" s="219"/>
      <c r="J36" s="219"/>
      <c r="K36" s="28"/>
      <c r="L36" s="28"/>
      <c r="M36" s="219">
        <v>0</v>
      </c>
      <c r="N36" s="219"/>
      <c r="O36" s="219"/>
      <c r="P36" s="219"/>
      <c r="Q36" s="28"/>
      <c r="R36" s="29"/>
    </row>
    <row r="37" spans="2:18" s="26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26" customFormat="1" ht="24.75" customHeight="1">
      <c r="B38" s="27"/>
      <c r="C38" s="39"/>
      <c r="D38" s="40" t="s">
        <v>43</v>
      </c>
      <c r="E38" s="41"/>
      <c r="F38" s="41"/>
      <c r="G38" s="113" t="s">
        <v>44</v>
      </c>
      <c r="H38" s="42" t="s">
        <v>45</v>
      </c>
      <c r="I38" s="41"/>
      <c r="J38" s="41"/>
      <c r="K38" s="41"/>
      <c r="L38" s="188">
        <f>SUM(M30:M36)</f>
        <v>0</v>
      </c>
      <c r="M38" s="188"/>
      <c r="N38" s="188"/>
      <c r="O38" s="188"/>
      <c r="P38" s="188"/>
      <c r="Q38" s="39"/>
      <c r="R38" s="29"/>
    </row>
    <row r="39" spans="2:18" s="26" customFormat="1" ht="14.25" customHeight="1" hidden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26" customFormat="1" ht="14.25" customHeight="1" hidden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2" hidden="1"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/>
    </row>
    <row r="42" spans="2:18" ht="12" hidden="1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/>
    </row>
    <row r="43" spans="2:18" ht="12" hidden="1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/>
    </row>
    <row r="44" spans="2:18" ht="12" hidden="1">
      <c r="B44" s="1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/>
    </row>
    <row r="45" spans="2:18" ht="12" hidden="1"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/>
    </row>
    <row r="46" spans="2:18" ht="12" hidden="1"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/>
    </row>
    <row r="47" spans="2:18" ht="12"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4"/>
    </row>
    <row r="48" spans="2:18" ht="12"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/>
    </row>
    <row r="49" spans="2:18" ht="12"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2:18" s="26" customFormat="1" ht="14.25">
      <c r="B50" s="27"/>
      <c r="C50" s="28"/>
      <c r="D50" s="43" t="s">
        <v>46</v>
      </c>
      <c r="E50" s="44"/>
      <c r="F50" s="44"/>
      <c r="G50" s="44"/>
      <c r="H50" s="45"/>
      <c r="I50" s="28"/>
      <c r="J50" s="43" t="s">
        <v>47</v>
      </c>
      <c r="K50" s="44"/>
      <c r="L50" s="44"/>
      <c r="M50" s="44"/>
      <c r="N50" s="44"/>
      <c r="O50" s="44"/>
      <c r="P50" s="45"/>
      <c r="Q50" s="28"/>
      <c r="R50" s="29"/>
    </row>
    <row r="51" spans="2:18" ht="12">
      <c r="B51" s="13"/>
      <c r="C51" s="17"/>
      <c r="D51" s="46"/>
      <c r="E51" s="17"/>
      <c r="F51" s="17"/>
      <c r="G51" s="17"/>
      <c r="H51" s="47"/>
      <c r="I51" s="17"/>
      <c r="J51" s="46"/>
      <c r="K51" s="17"/>
      <c r="L51" s="17"/>
      <c r="M51" s="17"/>
      <c r="N51" s="17"/>
      <c r="O51" s="17"/>
      <c r="P51" s="47"/>
      <c r="Q51" s="17"/>
      <c r="R51" s="14"/>
    </row>
    <row r="52" spans="2:18" ht="12">
      <c r="B52" s="13"/>
      <c r="C52" s="17"/>
      <c r="D52" s="46"/>
      <c r="E52" s="17"/>
      <c r="F52" s="17"/>
      <c r="G52" s="17"/>
      <c r="H52" s="47"/>
      <c r="I52" s="17"/>
      <c r="J52" s="46"/>
      <c r="K52" s="17"/>
      <c r="L52" s="17"/>
      <c r="M52" s="17"/>
      <c r="N52" s="17"/>
      <c r="O52" s="17"/>
      <c r="P52" s="47"/>
      <c r="Q52" s="17"/>
      <c r="R52" s="14"/>
    </row>
    <row r="53" spans="2:18" ht="12">
      <c r="B53" s="13"/>
      <c r="C53" s="17"/>
      <c r="D53" s="46"/>
      <c r="E53" s="17"/>
      <c r="F53" s="17"/>
      <c r="G53" s="17"/>
      <c r="H53" s="47"/>
      <c r="I53" s="17"/>
      <c r="J53" s="46"/>
      <c r="K53" s="17"/>
      <c r="L53" s="17"/>
      <c r="M53" s="17"/>
      <c r="N53" s="17"/>
      <c r="O53" s="17"/>
      <c r="P53" s="47"/>
      <c r="Q53" s="17"/>
      <c r="R53" s="14"/>
    </row>
    <row r="54" spans="2:18" ht="12">
      <c r="B54" s="13"/>
      <c r="C54" s="17"/>
      <c r="D54" s="46"/>
      <c r="E54" s="17"/>
      <c r="F54" s="17"/>
      <c r="G54" s="17"/>
      <c r="H54" s="47"/>
      <c r="I54" s="17"/>
      <c r="J54" s="46"/>
      <c r="K54" s="17"/>
      <c r="L54" s="17"/>
      <c r="M54" s="17"/>
      <c r="N54" s="17"/>
      <c r="O54" s="17"/>
      <c r="P54" s="47"/>
      <c r="Q54" s="17"/>
      <c r="R54" s="14"/>
    </row>
    <row r="55" spans="2:18" ht="12">
      <c r="B55" s="13"/>
      <c r="C55" s="17"/>
      <c r="D55" s="46"/>
      <c r="E55" s="17"/>
      <c r="F55" s="17"/>
      <c r="G55" s="17"/>
      <c r="H55" s="47"/>
      <c r="I55" s="17"/>
      <c r="J55" s="46"/>
      <c r="K55" s="17"/>
      <c r="L55" s="17"/>
      <c r="M55" s="17"/>
      <c r="N55" s="17"/>
      <c r="O55" s="17"/>
      <c r="P55" s="47"/>
      <c r="Q55" s="17"/>
      <c r="R55" s="14"/>
    </row>
    <row r="56" spans="2:18" ht="12">
      <c r="B56" s="13"/>
      <c r="C56" s="17"/>
      <c r="D56" s="46"/>
      <c r="E56" s="17"/>
      <c r="F56" s="17"/>
      <c r="G56" s="17"/>
      <c r="H56" s="47"/>
      <c r="I56" s="17"/>
      <c r="J56" s="46"/>
      <c r="K56" s="17"/>
      <c r="L56" s="17"/>
      <c r="M56" s="17"/>
      <c r="N56" s="17"/>
      <c r="O56" s="17"/>
      <c r="P56" s="47"/>
      <c r="Q56" s="17"/>
      <c r="R56" s="14"/>
    </row>
    <row r="57" spans="2:18" ht="12">
      <c r="B57" s="13"/>
      <c r="C57" s="17"/>
      <c r="D57" s="46"/>
      <c r="E57" s="17"/>
      <c r="F57" s="17"/>
      <c r="G57" s="17"/>
      <c r="H57" s="47"/>
      <c r="I57" s="17"/>
      <c r="J57" s="46"/>
      <c r="K57" s="17"/>
      <c r="L57" s="17"/>
      <c r="M57" s="17"/>
      <c r="N57" s="17"/>
      <c r="O57" s="17"/>
      <c r="P57" s="47"/>
      <c r="Q57" s="17"/>
      <c r="R57" s="14"/>
    </row>
    <row r="58" spans="2:18" ht="12">
      <c r="B58" s="13"/>
      <c r="C58" s="17"/>
      <c r="D58" s="46"/>
      <c r="E58" s="17"/>
      <c r="F58" s="17"/>
      <c r="G58" s="17"/>
      <c r="H58" s="47"/>
      <c r="I58" s="17"/>
      <c r="J58" s="46"/>
      <c r="K58" s="17"/>
      <c r="L58" s="17"/>
      <c r="M58" s="17"/>
      <c r="N58" s="17"/>
      <c r="O58" s="17"/>
      <c r="P58" s="47"/>
      <c r="Q58" s="17"/>
      <c r="R58" s="14"/>
    </row>
    <row r="59" spans="2:18" s="26" customFormat="1" ht="14.25">
      <c r="B59" s="27"/>
      <c r="C59" s="28"/>
      <c r="D59" s="48" t="s">
        <v>48</v>
      </c>
      <c r="E59" s="49"/>
      <c r="F59" s="49"/>
      <c r="G59" s="50" t="s">
        <v>49</v>
      </c>
      <c r="H59" s="51"/>
      <c r="I59" s="28"/>
      <c r="J59" s="48" t="s">
        <v>48</v>
      </c>
      <c r="K59" s="49"/>
      <c r="L59" s="49"/>
      <c r="M59" s="49"/>
      <c r="N59" s="50" t="s">
        <v>49</v>
      </c>
      <c r="O59" s="49"/>
      <c r="P59" s="51"/>
      <c r="Q59" s="28"/>
      <c r="R59" s="29"/>
    </row>
    <row r="60" spans="2:18" ht="12"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/>
    </row>
    <row r="61" spans="2:18" s="26" customFormat="1" ht="14.25">
      <c r="B61" s="27"/>
      <c r="C61" s="28"/>
      <c r="D61" s="43" t="s">
        <v>50</v>
      </c>
      <c r="E61" s="44"/>
      <c r="F61" s="44"/>
      <c r="G61" s="44"/>
      <c r="H61" s="45"/>
      <c r="I61" s="28"/>
      <c r="J61" s="43" t="s">
        <v>51</v>
      </c>
      <c r="K61" s="44"/>
      <c r="L61" s="44"/>
      <c r="M61" s="44"/>
      <c r="N61" s="44"/>
      <c r="O61" s="44"/>
      <c r="P61" s="45"/>
      <c r="Q61" s="28"/>
      <c r="R61" s="29"/>
    </row>
    <row r="62" spans="2:18" ht="12">
      <c r="B62" s="13"/>
      <c r="C62" s="17"/>
      <c r="D62" s="46"/>
      <c r="E62" s="17"/>
      <c r="F62" s="17"/>
      <c r="G62" s="17"/>
      <c r="H62" s="47"/>
      <c r="I62" s="17"/>
      <c r="J62" s="46"/>
      <c r="K62" s="17"/>
      <c r="L62" s="17"/>
      <c r="M62" s="17"/>
      <c r="N62" s="17"/>
      <c r="O62" s="17"/>
      <c r="P62" s="47"/>
      <c r="Q62" s="17"/>
      <c r="R62" s="14"/>
    </row>
    <row r="63" spans="2:18" ht="12">
      <c r="B63" s="13"/>
      <c r="C63" s="17"/>
      <c r="D63" s="46"/>
      <c r="E63" s="17"/>
      <c r="F63" s="17"/>
      <c r="G63" s="17"/>
      <c r="H63" s="47"/>
      <c r="I63" s="17"/>
      <c r="J63" s="46"/>
      <c r="K63" s="17"/>
      <c r="L63" s="17"/>
      <c r="M63" s="17"/>
      <c r="N63" s="17"/>
      <c r="O63" s="17"/>
      <c r="P63" s="47"/>
      <c r="Q63" s="17"/>
      <c r="R63" s="14"/>
    </row>
    <row r="64" spans="2:18" ht="12">
      <c r="B64" s="13"/>
      <c r="C64" s="17"/>
      <c r="D64" s="46"/>
      <c r="E64" s="17"/>
      <c r="F64" s="17"/>
      <c r="G64" s="17"/>
      <c r="H64" s="47"/>
      <c r="I64" s="17"/>
      <c r="J64" s="46"/>
      <c r="K64" s="17"/>
      <c r="L64" s="17"/>
      <c r="M64" s="17"/>
      <c r="N64" s="17"/>
      <c r="O64" s="17"/>
      <c r="P64" s="47"/>
      <c r="Q64" s="17"/>
      <c r="R64" s="14"/>
    </row>
    <row r="65" spans="2:18" ht="12">
      <c r="B65" s="13"/>
      <c r="C65" s="17"/>
      <c r="D65" s="46"/>
      <c r="E65" s="17"/>
      <c r="F65" s="17"/>
      <c r="G65" s="17"/>
      <c r="H65" s="47"/>
      <c r="I65" s="17"/>
      <c r="J65" s="46"/>
      <c r="K65" s="17"/>
      <c r="L65" s="17"/>
      <c r="M65" s="17"/>
      <c r="N65" s="17"/>
      <c r="O65" s="17"/>
      <c r="P65" s="47"/>
      <c r="Q65" s="17"/>
      <c r="R65" s="14"/>
    </row>
    <row r="66" spans="2:18" ht="12">
      <c r="B66" s="13"/>
      <c r="C66" s="17"/>
      <c r="D66" s="46"/>
      <c r="E66" s="17"/>
      <c r="F66" s="17"/>
      <c r="G66" s="17"/>
      <c r="H66" s="47"/>
      <c r="I66" s="17"/>
      <c r="J66" s="46"/>
      <c r="K66" s="17"/>
      <c r="L66" s="17"/>
      <c r="M66" s="17"/>
      <c r="N66" s="17"/>
      <c r="O66" s="17"/>
      <c r="P66" s="47"/>
      <c r="Q66" s="17"/>
      <c r="R66" s="14"/>
    </row>
    <row r="67" spans="2:18" ht="12">
      <c r="B67" s="13"/>
      <c r="C67" s="17"/>
      <c r="D67" s="46"/>
      <c r="E67" s="17"/>
      <c r="F67" s="17"/>
      <c r="G67" s="17"/>
      <c r="H67" s="47"/>
      <c r="I67" s="17"/>
      <c r="J67" s="46"/>
      <c r="K67" s="17"/>
      <c r="L67" s="17"/>
      <c r="M67" s="17"/>
      <c r="N67" s="17"/>
      <c r="O67" s="17"/>
      <c r="P67" s="47"/>
      <c r="Q67" s="17"/>
      <c r="R67" s="14"/>
    </row>
    <row r="68" spans="2:18" ht="12">
      <c r="B68" s="13"/>
      <c r="C68" s="17"/>
      <c r="D68" s="46"/>
      <c r="E68" s="17"/>
      <c r="F68" s="17"/>
      <c r="G68" s="17"/>
      <c r="H68" s="47"/>
      <c r="I68" s="17"/>
      <c r="J68" s="46"/>
      <c r="K68" s="17"/>
      <c r="L68" s="17"/>
      <c r="M68" s="17"/>
      <c r="N68" s="17"/>
      <c r="O68" s="17"/>
      <c r="P68" s="47"/>
      <c r="Q68" s="17"/>
      <c r="R68" s="14"/>
    </row>
    <row r="69" spans="2:18" ht="12">
      <c r="B69" s="13"/>
      <c r="C69" s="17"/>
      <c r="D69" s="46"/>
      <c r="E69" s="17"/>
      <c r="F69" s="17"/>
      <c r="G69" s="17"/>
      <c r="H69" s="47"/>
      <c r="I69" s="17"/>
      <c r="J69" s="46"/>
      <c r="K69" s="17"/>
      <c r="L69" s="17"/>
      <c r="M69" s="17"/>
      <c r="N69" s="17"/>
      <c r="O69" s="17"/>
      <c r="P69" s="47"/>
      <c r="Q69" s="17"/>
      <c r="R69" s="14"/>
    </row>
    <row r="70" spans="2:18" s="26" customFormat="1" ht="14.25">
      <c r="B70" s="27"/>
      <c r="C70" s="28"/>
      <c r="D70" s="48" t="s">
        <v>48</v>
      </c>
      <c r="E70" s="49"/>
      <c r="F70" s="49"/>
      <c r="G70" s="50" t="s">
        <v>49</v>
      </c>
      <c r="H70" s="51"/>
      <c r="I70" s="28"/>
      <c r="J70" s="48" t="s">
        <v>48</v>
      </c>
      <c r="K70" s="49"/>
      <c r="L70" s="49"/>
      <c r="M70" s="49"/>
      <c r="N70" s="50" t="s">
        <v>49</v>
      </c>
      <c r="O70" s="49"/>
      <c r="P70" s="51"/>
      <c r="Q70" s="28"/>
      <c r="R70" s="29"/>
    </row>
    <row r="71" spans="2:18" s="26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26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26" customFormat="1" ht="36.75" customHeight="1">
      <c r="B76" s="27"/>
      <c r="C76" s="189" t="s">
        <v>105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29"/>
    </row>
    <row r="77" spans="2:18" s="26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26" customFormat="1" ht="30" customHeight="1">
      <c r="B78" s="27"/>
      <c r="C78" s="21" t="s">
        <v>17</v>
      </c>
      <c r="D78" s="28"/>
      <c r="E78" s="28"/>
      <c r="F78" s="216" t="str">
        <f>F6</f>
        <v>Zníženie energetickej náročnosti budovy OÚ a MŠ v obci Vyšná Slaná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8"/>
      <c r="R78" s="29"/>
    </row>
    <row r="79" spans="2:18" s="26" customFormat="1" ht="36.75" customHeight="1">
      <c r="B79" s="27"/>
      <c r="C79" s="64" t="s">
        <v>102</v>
      </c>
      <c r="D79" s="28"/>
      <c r="E79" s="28"/>
      <c r="F79" s="179" t="str">
        <f>F7</f>
        <v>02 - Ústredné kúrenie</v>
      </c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28"/>
      <c r="R79" s="29"/>
    </row>
    <row r="80" spans="2:18" s="26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26" customFormat="1" ht="18" customHeight="1">
      <c r="B81" s="27"/>
      <c r="C81" s="21" t="s">
        <v>21</v>
      </c>
      <c r="D81" s="28"/>
      <c r="E81" s="28"/>
      <c r="F81" s="19" t="str">
        <f>F9</f>
        <v> </v>
      </c>
      <c r="G81" s="28"/>
      <c r="H81" s="28"/>
      <c r="I81" s="28"/>
      <c r="J81" s="28"/>
      <c r="K81" s="21" t="s">
        <v>23</v>
      </c>
      <c r="L81" s="28"/>
      <c r="M81" s="212">
        <f>IF(O9="","",O9)</f>
      </c>
      <c r="N81" s="212"/>
      <c r="O81" s="212"/>
      <c r="P81" s="212"/>
      <c r="Q81" s="28"/>
      <c r="R81" s="29"/>
    </row>
    <row r="82" spans="2:18" s="26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26" customFormat="1" ht="12.75">
      <c r="B83" s="27"/>
      <c r="C83" s="21" t="s">
        <v>24</v>
      </c>
      <c r="D83" s="28"/>
      <c r="E83" s="28"/>
      <c r="F83" s="19" t="str">
        <f>E12</f>
        <v> </v>
      </c>
      <c r="G83" s="28"/>
      <c r="H83" s="28"/>
      <c r="I83" s="28"/>
      <c r="J83" s="28"/>
      <c r="K83" s="21" t="s">
        <v>29</v>
      </c>
      <c r="L83" s="28"/>
      <c r="M83" s="193" t="str">
        <f>E18</f>
        <v> </v>
      </c>
      <c r="N83" s="193"/>
      <c r="O83" s="193"/>
      <c r="P83" s="193"/>
      <c r="Q83" s="193"/>
      <c r="R83" s="29"/>
    </row>
    <row r="84" spans="2:18" s="26" customFormat="1" ht="14.25" customHeight="1">
      <c r="B84" s="27"/>
      <c r="C84" s="21" t="s">
        <v>27</v>
      </c>
      <c r="D84" s="28"/>
      <c r="E84" s="28"/>
      <c r="F84" s="19" t="str">
        <f>IF(E15="","",E15)</f>
        <v>Vyplň údaj</v>
      </c>
      <c r="G84" s="28"/>
      <c r="H84" s="28"/>
      <c r="I84" s="28"/>
      <c r="J84" s="28"/>
      <c r="K84" s="21" t="s">
        <v>31</v>
      </c>
      <c r="L84" s="28"/>
      <c r="M84" s="193" t="str">
        <f>E21</f>
        <v> </v>
      </c>
      <c r="N84" s="193"/>
      <c r="O84" s="193"/>
      <c r="P84" s="193"/>
      <c r="Q84" s="193"/>
      <c r="R84" s="29"/>
    </row>
    <row r="85" spans="2:18" s="26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26" customFormat="1" ht="29.25" customHeight="1">
      <c r="B86" s="27"/>
      <c r="C86" s="218" t="s">
        <v>106</v>
      </c>
      <c r="D86" s="218"/>
      <c r="E86" s="218"/>
      <c r="F86" s="218"/>
      <c r="G86" s="218"/>
      <c r="H86" s="39"/>
      <c r="I86" s="39"/>
      <c r="J86" s="39"/>
      <c r="K86" s="39"/>
      <c r="L86" s="39"/>
      <c r="M86" s="39"/>
      <c r="N86" s="218" t="s">
        <v>107</v>
      </c>
      <c r="O86" s="218"/>
      <c r="P86" s="218"/>
      <c r="Q86" s="218"/>
      <c r="R86" s="29"/>
    </row>
    <row r="87" spans="2:18" s="26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26" customFormat="1" ht="29.25" customHeight="1">
      <c r="B88" s="27"/>
      <c r="C88" s="74" t="s">
        <v>108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75">
        <f>N117</f>
        <v>0</v>
      </c>
      <c r="O88" s="175"/>
      <c r="P88" s="175"/>
      <c r="Q88" s="175"/>
      <c r="R88" s="29"/>
      <c r="AU88" s="9" t="s">
        <v>109</v>
      </c>
    </row>
    <row r="89" spans="2:18" s="114" customFormat="1" ht="24.75" customHeight="1">
      <c r="B89" s="115"/>
      <c r="C89" s="116"/>
      <c r="D89" s="117" t="s">
        <v>117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17">
        <f>N118</f>
        <v>0</v>
      </c>
      <c r="O89" s="217"/>
      <c r="P89" s="217"/>
      <c r="Q89" s="217"/>
      <c r="R89" s="118"/>
    </row>
    <row r="90" spans="2:18" s="119" customFormat="1" ht="19.5" customHeight="1">
      <c r="B90" s="120"/>
      <c r="C90" s="121"/>
      <c r="D90" s="97" t="s">
        <v>552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74">
        <f>N119</f>
        <v>0</v>
      </c>
      <c r="O90" s="174"/>
      <c r="P90" s="174"/>
      <c r="Q90" s="174"/>
      <c r="R90" s="122"/>
    </row>
    <row r="91" spans="2:18" s="26" customFormat="1" ht="21.75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9"/>
    </row>
    <row r="92" spans="2:21" s="26" customFormat="1" ht="29.25" customHeight="1">
      <c r="B92" s="27"/>
      <c r="C92" s="74" t="s">
        <v>128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75">
        <f>ROUND(N93+N94+N95+N96+N97+N98,2)</f>
        <v>0</v>
      </c>
      <c r="O92" s="175"/>
      <c r="P92" s="175"/>
      <c r="Q92" s="175"/>
      <c r="R92" s="29"/>
      <c r="T92" s="123"/>
      <c r="U92" s="124"/>
    </row>
    <row r="93" spans="2:65" s="26" customFormat="1" ht="18" customHeight="1">
      <c r="B93" s="125"/>
      <c r="C93" s="126"/>
      <c r="D93" s="172" t="s">
        <v>129</v>
      </c>
      <c r="E93" s="172"/>
      <c r="F93" s="172"/>
      <c r="G93" s="172"/>
      <c r="H93" s="172"/>
      <c r="I93" s="126"/>
      <c r="J93" s="126"/>
      <c r="K93" s="126"/>
      <c r="L93" s="126"/>
      <c r="M93" s="126"/>
      <c r="N93" s="173">
        <f>ROUND(N88*T93,2)</f>
        <v>0</v>
      </c>
      <c r="O93" s="173"/>
      <c r="P93" s="173"/>
      <c r="Q93" s="173"/>
      <c r="R93" s="127"/>
      <c r="S93" s="126"/>
      <c r="T93" s="128"/>
      <c r="U93" s="129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1" t="s">
        <v>130</v>
      </c>
      <c r="AZ93" s="130"/>
      <c r="BA93" s="130"/>
      <c r="BB93" s="130"/>
      <c r="BC93" s="130"/>
      <c r="BD93" s="130"/>
      <c r="BE93" s="132">
        <f aca="true" t="shared" si="0" ref="BE93:BE98">IF(U93="základná",N93,0)</f>
        <v>0</v>
      </c>
      <c r="BF93" s="132">
        <f aca="true" t="shared" si="1" ref="BF93:BF98">IF(U93="znížená",N93,0)</f>
        <v>0</v>
      </c>
      <c r="BG93" s="132">
        <f aca="true" t="shared" si="2" ref="BG93:BG98">IF(U93="zákl. prenesená",N93,0)</f>
        <v>0</v>
      </c>
      <c r="BH93" s="132">
        <f aca="true" t="shared" si="3" ref="BH93:BH98">IF(U93="zníž. prenesená",N93,0)</f>
        <v>0</v>
      </c>
      <c r="BI93" s="132">
        <f aca="true" t="shared" si="4" ref="BI93:BI98">IF(U93="nulová",N93,0)</f>
        <v>0</v>
      </c>
      <c r="BJ93" s="131" t="s">
        <v>131</v>
      </c>
      <c r="BK93" s="130"/>
      <c r="BL93" s="130"/>
      <c r="BM93" s="130"/>
    </row>
    <row r="94" spans="2:65" s="26" customFormat="1" ht="18" customHeight="1">
      <c r="B94" s="125"/>
      <c r="C94" s="126"/>
      <c r="D94" s="172" t="s">
        <v>132</v>
      </c>
      <c r="E94" s="172"/>
      <c r="F94" s="172"/>
      <c r="G94" s="172"/>
      <c r="H94" s="172"/>
      <c r="I94" s="126"/>
      <c r="J94" s="126"/>
      <c r="K94" s="126"/>
      <c r="L94" s="126"/>
      <c r="M94" s="126"/>
      <c r="N94" s="173">
        <f>ROUND(N88*T94,2)</f>
        <v>0</v>
      </c>
      <c r="O94" s="173"/>
      <c r="P94" s="173"/>
      <c r="Q94" s="173"/>
      <c r="R94" s="127"/>
      <c r="S94" s="126"/>
      <c r="T94" s="128"/>
      <c r="U94" s="129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  <c r="AK94" s="130"/>
      <c r="AL94" s="130"/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1" t="s">
        <v>130</v>
      </c>
      <c r="AZ94" s="130"/>
      <c r="BA94" s="130"/>
      <c r="BB94" s="130"/>
      <c r="BC94" s="130"/>
      <c r="BD94" s="130"/>
      <c r="BE94" s="132">
        <f t="shared" si="0"/>
        <v>0</v>
      </c>
      <c r="BF94" s="132">
        <f t="shared" si="1"/>
        <v>0</v>
      </c>
      <c r="BG94" s="132">
        <f t="shared" si="2"/>
        <v>0</v>
      </c>
      <c r="BH94" s="132">
        <f t="shared" si="3"/>
        <v>0</v>
      </c>
      <c r="BI94" s="132">
        <f t="shared" si="4"/>
        <v>0</v>
      </c>
      <c r="BJ94" s="131" t="s">
        <v>131</v>
      </c>
      <c r="BK94" s="130"/>
      <c r="BL94" s="130"/>
      <c r="BM94" s="130"/>
    </row>
    <row r="95" spans="2:65" s="26" customFormat="1" ht="18" customHeight="1">
      <c r="B95" s="125"/>
      <c r="C95" s="126"/>
      <c r="D95" s="172" t="s">
        <v>133</v>
      </c>
      <c r="E95" s="172"/>
      <c r="F95" s="172"/>
      <c r="G95" s="172"/>
      <c r="H95" s="172"/>
      <c r="I95" s="126"/>
      <c r="J95" s="126"/>
      <c r="K95" s="126"/>
      <c r="L95" s="126"/>
      <c r="M95" s="126"/>
      <c r="N95" s="173">
        <f>ROUND(N88*T95,2)</f>
        <v>0</v>
      </c>
      <c r="O95" s="173"/>
      <c r="P95" s="173"/>
      <c r="Q95" s="173"/>
      <c r="R95" s="127"/>
      <c r="S95" s="126"/>
      <c r="T95" s="128"/>
      <c r="U95" s="129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30"/>
      <c r="AU95" s="130"/>
      <c r="AV95" s="130"/>
      <c r="AW95" s="130"/>
      <c r="AX95" s="130"/>
      <c r="AY95" s="131" t="s">
        <v>130</v>
      </c>
      <c r="AZ95" s="130"/>
      <c r="BA95" s="130"/>
      <c r="BB95" s="130"/>
      <c r="BC95" s="130"/>
      <c r="BD95" s="130"/>
      <c r="BE95" s="132">
        <f t="shared" si="0"/>
        <v>0</v>
      </c>
      <c r="BF95" s="132">
        <f t="shared" si="1"/>
        <v>0</v>
      </c>
      <c r="BG95" s="132">
        <f t="shared" si="2"/>
        <v>0</v>
      </c>
      <c r="BH95" s="132">
        <f t="shared" si="3"/>
        <v>0</v>
      </c>
      <c r="BI95" s="132">
        <f t="shared" si="4"/>
        <v>0</v>
      </c>
      <c r="BJ95" s="131" t="s">
        <v>131</v>
      </c>
      <c r="BK95" s="130"/>
      <c r="BL95" s="130"/>
      <c r="BM95" s="130"/>
    </row>
    <row r="96" spans="2:65" s="26" customFormat="1" ht="18" customHeight="1">
      <c r="B96" s="125"/>
      <c r="C96" s="126"/>
      <c r="D96" s="172" t="s">
        <v>134</v>
      </c>
      <c r="E96" s="172"/>
      <c r="F96" s="172"/>
      <c r="G96" s="172"/>
      <c r="H96" s="172"/>
      <c r="I96" s="126"/>
      <c r="J96" s="126"/>
      <c r="K96" s="126"/>
      <c r="L96" s="126"/>
      <c r="M96" s="126"/>
      <c r="N96" s="173">
        <f>ROUND(N88*T96,2)</f>
        <v>0</v>
      </c>
      <c r="O96" s="173"/>
      <c r="P96" s="173"/>
      <c r="Q96" s="173"/>
      <c r="R96" s="127"/>
      <c r="S96" s="126"/>
      <c r="T96" s="128"/>
      <c r="U96" s="129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1" t="s">
        <v>130</v>
      </c>
      <c r="AZ96" s="130"/>
      <c r="BA96" s="130"/>
      <c r="BB96" s="130"/>
      <c r="BC96" s="130"/>
      <c r="BD96" s="130"/>
      <c r="BE96" s="132">
        <f t="shared" si="0"/>
        <v>0</v>
      </c>
      <c r="BF96" s="132">
        <f t="shared" si="1"/>
        <v>0</v>
      </c>
      <c r="BG96" s="132">
        <f t="shared" si="2"/>
        <v>0</v>
      </c>
      <c r="BH96" s="132">
        <f t="shared" si="3"/>
        <v>0</v>
      </c>
      <c r="BI96" s="132">
        <f t="shared" si="4"/>
        <v>0</v>
      </c>
      <c r="BJ96" s="131" t="s">
        <v>131</v>
      </c>
      <c r="BK96" s="130"/>
      <c r="BL96" s="130"/>
      <c r="BM96" s="130"/>
    </row>
    <row r="97" spans="2:65" s="26" customFormat="1" ht="18" customHeight="1">
      <c r="B97" s="125"/>
      <c r="C97" s="126"/>
      <c r="D97" s="172" t="s">
        <v>135</v>
      </c>
      <c r="E97" s="172"/>
      <c r="F97" s="172"/>
      <c r="G97" s="172"/>
      <c r="H97" s="172"/>
      <c r="I97" s="126"/>
      <c r="J97" s="126"/>
      <c r="K97" s="126"/>
      <c r="L97" s="126"/>
      <c r="M97" s="126"/>
      <c r="N97" s="173">
        <f>ROUND(N88*T97,2)</f>
        <v>0</v>
      </c>
      <c r="O97" s="173"/>
      <c r="P97" s="173"/>
      <c r="Q97" s="173"/>
      <c r="R97" s="127"/>
      <c r="S97" s="126"/>
      <c r="T97" s="128"/>
      <c r="U97" s="129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1" t="s">
        <v>130</v>
      </c>
      <c r="AZ97" s="130"/>
      <c r="BA97" s="130"/>
      <c r="BB97" s="130"/>
      <c r="BC97" s="130"/>
      <c r="BD97" s="130"/>
      <c r="BE97" s="132">
        <f t="shared" si="0"/>
        <v>0</v>
      </c>
      <c r="BF97" s="132">
        <f t="shared" si="1"/>
        <v>0</v>
      </c>
      <c r="BG97" s="132">
        <f t="shared" si="2"/>
        <v>0</v>
      </c>
      <c r="BH97" s="132">
        <f t="shared" si="3"/>
        <v>0</v>
      </c>
      <c r="BI97" s="132">
        <f t="shared" si="4"/>
        <v>0</v>
      </c>
      <c r="BJ97" s="131" t="s">
        <v>131</v>
      </c>
      <c r="BK97" s="130"/>
      <c r="BL97" s="130"/>
      <c r="BM97" s="130"/>
    </row>
    <row r="98" spans="2:65" s="26" customFormat="1" ht="18" customHeight="1">
      <c r="B98" s="125"/>
      <c r="C98" s="126"/>
      <c r="D98" s="133" t="s">
        <v>136</v>
      </c>
      <c r="E98" s="126"/>
      <c r="F98" s="126"/>
      <c r="G98" s="126"/>
      <c r="H98" s="126"/>
      <c r="I98" s="126"/>
      <c r="J98" s="126"/>
      <c r="K98" s="126"/>
      <c r="L98" s="126"/>
      <c r="M98" s="126"/>
      <c r="N98" s="173">
        <f>ROUND(N88*T98,2)</f>
        <v>0</v>
      </c>
      <c r="O98" s="173"/>
      <c r="P98" s="173"/>
      <c r="Q98" s="173"/>
      <c r="R98" s="127"/>
      <c r="S98" s="126"/>
      <c r="T98" s="134"/>
      <c r="U98" s="135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1" t="s">
        <v>137</v>
      </c>
      <c r="AZ98" s="130"/>
      <c r="BA98" s="130"/>
      <c r="BB98" s="130"/>
      <c r="BC98" s="130"/>
      <c r="BD98" s="130"/>
      <c r="BE98" s="132">
        <f t="shared" si="0"/>
        <v>0</v>
      </c>
      <c r="BF98" s="132">
        <f t="shared" si="1"/>
        <v>0</v>
      </c>
      <c r="BG98" s="132">
        <f t="shared" si="2"/>
        <v>0</v>
      </c>
      <c r="BH98" s="132">
        <f t="shared" si="3"/>
        <v>0</v>
      </c>
      <c r="BI98" s="132">
        <f t="shared" si="4"/>
        <v>0</v>
      </c>
      <c r="BJ98" s="131" t="s">
        <v>131</v>
      </c>
      <c r="BK98" s="130"/>
      <c r="BL98" s="130"/>
      <c r="BM98" s="130"/>
    </row>
    <row r="99" spans="2:18" s="26" customFormat="1" ht="12"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9"/>
    </row>
    <row r="100" spans="2:18" s="26" customFormat="1" ht="29.25" customHeight="1">
      <c r="B100" s="27"/>
      <c r="C100" s="108" t="s">
        <v>96</v>
      </c>
      <c r="D100" s="39"/>
      <c r="E100" s="39"/>
      <c r="F100" s="39"/>
      <c r="G100" s="39"/>
      <c r="H100" s="39"/>
      <c r="I100" s="39"/>
      <c r="J100" s="39"/>
      <c r="K100" s="39"/>
      <c r="L100" s="171">
        <f>ROUND(SUM(N88+N92),2)</f>
        <v>0</v>
      </c>
      <c r="M100" s="171"/>
      <c r="N100" s="171"/>
      <c r="O100" s="171"/>
      <c r="P100" s="171"/>
      <c r="Q100" s="171"/>
      <c r="R100" s="29"/>
    </row>
    <row r="101" spans="2:18" s="26" customFormat="1" ht="6.75" customHeight="1"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4"/>
    </row>
    <row r="105" spans="2:18" s="26" customFormat="1" ht="6.75" customHeight="1"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7"/>
    </row>
    <row r="106" spans="2:18" s="26" customFormat="1" ht="36.75" customHeight="1">
      <c r="B106" s="27"/>
      <c r="C106" s="189" t="s">
        <v>138</v>
      </c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29"/>
    </row>
    <row r="107" spans="2:18" s="26" customFormat="1" ht="6.75" customHeight="1">
      <c r="B107" s="27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9"/>
    </row>
    <row r="108" spans="2:18" s="26" customFormat="1" ht="30" customHeight="1">
      <c r="B108" s="27"/>
      <c r="C108" s="21" t="s">
        <v>17</v>
      </c>
      <c r="D108" s="28"/>
      <c r="E108" s="28"/>
      <c r="F108" s="216" t="str">
        <f>F6</f>
        <v>Zníženie energetickej náročnosti budovy OÚ a MŠ v obci Vyšná Slaná</v>
      </c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8"/>
      <c r="R108" s="29"/>
    </row>
    <row r="109" spans="2:18" s="26" customFormat="1" ht="36.75" customHeight="1">
      <c r="B109" s="27"/>
      <c r="C109" s="64" t="s">
        <v>102</v>
      </c>
      <c r="D109" s="28"/>
      <c r="E109" s="28"/>
      <c r="F109" s="179" t="str">
        <f>F7</f>
        <v>02 - Ústredné kúrenie</v>
      </c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28"/>
      <c r="R109" s="29"/>
    </row>
    <row r="110" spans="2:18" s="26" customFormat="1" ht="6.75" customHeight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18" s="26" customFormat="1" ht="18" customHeight="1">
      <c r="B111" s="27"/>
      <c r="C111" s="21" t="s">
        <v>21</v>
      </c>
      <c r="D111" s="28"/>
      <c r="E111" s="28"/>
      <c r="F111" s="19" t="str">
        <f>F9</f>
        <v> </v>
      </c>
      <c r="G111" s="28"/>
      <c r="H111" s="28"/>
      <c r="I111" s="28"/>
      <c r="J111" s="28"/>
      <c r="K111" s="21" t="s">
        <v>23</v>
      </c>
      <c r="L111" s="28"/>
      <c r="M111" s="212">
        <f>IF(O9="","",O9)</f>
      </c>
      <c r="N111" s="212"/>
      <c r="O111" s="212"/>
      <c r="P111" s="212"/>
      <c r="Q111" s="28"/>
      <c r="R111" s="29"/>
    </row>
    <row r="112" spans="2:18" s="26" customFormat="1" ht="6.75" customHeight="1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</row>
    <row r="113" spans="2:18" s="26" customFormat="1" ht="12.75">
      <c r="B113" s="27"/>
      <c r="C113" s="21" t="s">
        <v>24</v>
      </c>
      <c r="D113" s="28"/>
      <c r="E113" s="28"/>
      <c r="F113" s="19" t="str">
        <f>E12</f>
        <v> </v>
      </c>
      <c r="G113" s="28"/>
      <c r="H113" s="28"/>
      <c r="I113" s="28"/>
      <c r="J113" s="28"/>
      <c r="K113" s="21" t="s">
        <v>29</v>
      </c>
      <c r="L113" s="28"/>
      <c r="M113" s="193" t="str">
        <f>E18</f>
        <v> </v>
      </c>
      <c r="N113" s="193"/>
      <c r="O113" s="193"/>
      <c r="P113" s="193"/>
      <c r="Q113" s="193"/>
      <c r="R113" s="29"/>
    </row>
    <row r="114" spans="2:18" s="26" customFormat="1" ht="14.25" customHeight="1">
      <c r="B114" s="27"/>
      <c r="C114" s="21" t="s">
        <v>27</v>
      </c>
      <c r="D114" s="28"/>
      <c r="E114" s="28"/>
      <c r="F114" s="19" t="str">
        <f>IF(E15="","",E15)</f>
        <v>Vyplň údaj</v>
      </c>
      <c r="G114" s="28"/>
      <c r="H114" s="28"/>
      <c r="I114" s="28"/>
      <c r="J114" s="28"/>
      <c r="K114" s="21" t="s">
        <v>31</v>
      </c>
      <c r="L114" s="28"/>
      <c r="M114" s="193" t="str">
        <f>E21</f>
        <v> </v>
      </c>
      <c r="N114" s="193"/>
      <c r="O114" s="193"/>
      <c r="P114" s="193"/>
      <c r="Q114" s="193"/>
      <c r="R114" s="29"/>
    </row>
    <row r="115" spans="2:18" s="26" customFormat="1" ht="9.75" customHeight="1">
      <c r="B115" s="27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9"/>
    </row>
    <row r="116" spans="2:27" s="136" customFormat="1" ht="29.25" customHeight="1">
      <c r="B116" s="137"/>
      <c r="C116" s="138" t="s">
        <v>139</v>
      </c>
      <c r="D116" s="139" t="s">
        <v>140</v>
      </c>
      <c r="E116" s="139" t="s">
        <v>54</v>
      </c>
      <c r="F116" s="213" t="s">
        <v>141</v>
      </c>
      <c r="G116" s="213"/>
      <c r="H116" s="213"/>
      <c r="I116" s="213"/>
      <c r="J116" s="139" t="s">
        <v>142</v>
      </c>
      <c r="K116" s="139" t="s">
        <v>143</v>
      </c>
      <c r="L116" s="214" t="s">
        <v>144</v>
      </c>
      <c r="M116" s="214"/>
      <c r="N116" s="215" t="s">
        <v>107</v>
      </c>
      <c r="O116" s="215"/>
      <c r="P116" s="215"/>
      <c r="Q116" s="215"/>
      <c r="R116" s="140"/>
      <c r="T116" s="70"/>
      <c r="U116" s="71"/>
      <c r="V116" s="71"/>
      <c r="W116" s="71"/>
      <c r="X116" s="71"/>
      <c r="Y116" s="71"/>
      <c r="Z116" s="71"/>
      <c r="AA116" s="72"/>
    </row>
    <row r="117" spans="2:63" s="26" customFormat="1" ht="29.25" customHeight="1">
      <c r="B117" s="27"/>
      <c r="C117" s="74" t="s">
        <v>104</v>
      </c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10">
        <f>BK117</f>
        <v>0</v>
      </c>
      <c r="O117" s="210"/>
      <c r="P117" s="210"/>
      <c r="Q117" s="210"/>
      <c r="R117" s="29"/>
      <c r="T117" s="73"/>
      <c r="U117" s="44"/>
      <c r="V117" s="44"/>
      <c r="W117" s="141"/>
      <c r="X117" s="44"/>
      <c r="Y117" s="141"/>
      <c r="Z117" s="44"/>
      <c r="AA117" s="142"/>
      <c r="AT117" s="9" t="s">
        <v>71</v>
      </c>
      <c r="AU117" s="9" t="s">
        <v>109</v>
      </c>
      <c r="BK117" s="143">
        <f>BK118+BK199</f>
        <v>0</v>
      </c>
    </row>
    <row r="118" spans="2:63" s="144" customFormat="1" ht="36.75" customHeight="1">
      <c r="B118" s="145"/>
      <c r="C118" s="146"/>
      <c r="D118" s="147" t="s">
        <v>117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211">
        <f>BK118</f>
        <v>0</v>
      </c>
      <c r="O118" s="211"/>
      <c r="P118" s="211"/>
      <c r="Q118" s="211"/>
      <c r="R118" s="148"/>
      <c r="T118" s="149"/>
      <c r="U118" s="146"/>
      <c r="V118" s="146"/>
      <c r="W118" s="150"/>
      <c r="X118" s="146"/>
      <c r="Y118" s="150"/>
      <c r="Z118" s="146"/>
      <c r="AA118" s="151"/>
      <c r="AR118" s="152" t="s">
        <v>131</v>
      </c>
      <c r="AT118" s="153" t="s">
        <v>71</v>
      </c>
      <c r="AU118" s="153" t="s">
        <v>72</v>
      </c>
      <c r="AY118" s="152" t="s">
        <v>145</v>
      </c>
      <c r="BK118" s="154">
        <f>BK119</f>
        <v>0</v>
      </c>
    </row>
    <row r="119" spans="2:63" s="144" customFormat="1" ht="19.5" customHeight="1">
      <c r="B119" s="145"/>
      <c r="C119" s="146"/>
      <c r="D119" s="155" t="s">
        <v>552</v>
      </c>
      <c r="E119" s="155"/>
      <c r="F119" s="155"/>
      <c r="G119" s="155"/>
      <c r="H119" s="155"/>
      <c r="I119" s="155"/>
      <c r="J119" s="155"/>
      <c r="K119" s="155"/>
      <c r="L119" s="155"/>
      <c r="M119" s="155"/>
      <c r="N119" s="200">
        <f>BK119</f>
        <v>0</v>
      </c>
      <c r="O119" s="200"/>
      <c r="P119" s="200"/>
      <c r="Q119" s="200"/>
      <c r="R119" s="148"/>
      <c r="T119" s="149"/>
      <c r="U119" s="146"/>
      <c r="V119" s="146"/>
      <c r="W119" s="150"/>
      <c r="X119" s="146"/>
      <c r="Y119" s="150"/>
      <c r="Z119" s="146"/>
      <c r="AA119" s="151"/>
      <c r="AR119" s="152" t="s">
        <v>131</v>
      </c>
      <c r="AT119" s="153" t="s">
        <v>71</v>
      </c>
      <c r="AU119" s="153" t="s">
        <v>80</v>
      </c>
      <c r="AY119" s="152" t="s">
        <v>145</v>
      </c>
      <c r="BK119" s="154">
        <f>SUM(BK120:BK198)</f>
        <v>0</v>
      </c>
    </row>
    <row r="120" spans="2:65" s="26" customFormat="1" ht="97.5" customHeight="1">
      <c r="B120" s="125"/>
      <c r="C120" s="156" t="s">
        <v>80</v>
      </c>
      <c r="D120" s="156" t="s">
        <v>146</v>
      </c>
      <c r="E120" s="157" t="s">
        <v>553</v>
      </c>
      <c r="F120" s="209" t="s">
        <v>790</v>
      </c>
      <c r="G120" s="201"/>
      <c r="H120" s="201"/>
      <c r="I120" s="201"/>
      <c r="J120" s="158"/>
      <c r="K120" s="159">
        <v>2</v>
      </c>
      <c r="L120" s="205">
        <v>0</v>
      </c>
      <c r="M120" s="205"/>
      <c r="N120" s="203">
        <f aca="true" t="shared" si="5" ref="N120:N198">ROUND(L120*K120,2)</f>
        <v>0</v>
      </c>
      <c r="O120" s="203"/>
      <c r="P120" s="203"/>
      <c r="Q120" s="203"/>
      <c r="R120" s="127"/>
      <c r="T120" s="160"/>
      <c r="U120" s="37"/>
      <c r="V120" s="28"/>
      <c r="W120" s="161"/>
      <c r="X120" s="161"/>
      <c r="Y120" s="161"/>
      <c r="Z120" s="161"/>
      <c r="AA120" s="162"/>
      <c r="AR120" s="9" t="s">
        <v>208</v>
      </c>
      <c r="AT120" s="9" t="s">
        <v>146</v>
      </c>
      <c r="AU120" s="9" t="s">
        <v>131</v>
      </c>
      <c r="AY120" s="9" t="s">
        <v>145</v>
      </c>
      <c r="BE120" s="101">
        <f aca="true" t="shared" si="6" ref="BE120:BE198">IF(U120="základná",N120,0)</f>
        <v>0</v>
      </c>
      <c r="BF120" s="101">
        <f aca="true" t="shared" si="7" ref="BF120:BF198">IF(U120="znížená",N120,0)</f>
        <v>0</v>
      </c>
      <c r="BG120" s="101">
        <f aca="true" t="shared" si="8" ref="BG120:BG198">IF(U120="zákl. prenesená",N120,0)</f>
        <v>0</v>
      </c>
      <c r="BH120" s="101">
        <f aca="true" t="shared" si="9" ref="BH120:BH198">IF(U120="zníž. prenesená",N120,0)</f>
        <v>0</v>
      </c>
      <c r="BI120" s="101">
        <f aca="true" t="shared" si="10" ref="BI120:BI198">IF(U120="nulová",N120,0)</f>
        <v>0</v>
      </c>
      <c r="BJ120" s="9" t="s">
        <v>131</v>
      </c>
      <c r="BK120" s="101">
        <f aca="true" t="shared" si="11" ref="BK120:BK198">ROUND(L120*K120,2)</f>
        <v>0</v>
      </c>
      <c r="BL120" s="9" t="s">
        <v>208</v>
      </c>
      <c r="BM120" s="9" t="s">
        <v>554</v>
      </c>
    </row>
    <row r="121" spans="2:65" s="26" customFormat="1" ht="68.25" customHeight="1">
      <c r="B121" s="125"/>
      <c r="C121" s="156" t="s">
        <v>131</v>
      </c>
      <c r="D121" s="156" t="s">
        <v>146</v>
      </c>
      <c r="E121" s="157" t="s">
        <v>555</v>
      </c>
      <c r="F121" s="209" t="s">
        <v>873</v>
      </c>
      <c r="G121" s="201"/>
      <c r="H121" s="201"/>
      <c r="I121" s="201"/>
      <c r="J121" s="158"/>
      <c r="K121" s="159">
        <v>1</v>
      </c>
      <c r="L121" s="205">
        <v>0</v>
      </c>
      <c r="M121" s="205"/>
      <c r="N121" s="203">
        <f t="shared" si="5"/>
        <v>0</v>
      </c>
      <c r="O121" s="203"/>
      <c r="P121" s="203"/>
      <c r="Q121" s="203"/>
      <c r="R121" s="127"/>
      <c r="T121" s="160"/>
      <c r="U121" s="37"/>
      <c r="V121" s="28"/>
      <c r="W121" s="161"/>
      <c r="X121" s="161"/>
      <c r="Y121" s="161"/>
      <c r="Z121" s="161"/>
      <c r="AA121" s="162"/>
      <c r="AR121" s="9" t="s">
        <v>208</v>
      </c>
      <c r="AT121" s="9" t="s">
        <v>146</v>
      </c>
      <c r="AU121" s="9" t="s">
        <v>131</v>
      </c>
      <c r="AY121" s="9" t="s">
        <v>145</v>
      </c>
      <c r="BE121" s="101">
        <f t="shared" si="6"/>
        <v>0</v>
      </c>
      <c r="BF121" s="101">
        <f t="shared" si="7"/>
        <v>0</v>
      </c>
      <c r="BG121" s="101">
        <f t="shared" si="8"/>
        <v>0</v>
      </c>
      <c r="BH121" s="101">
        <f t="shared" si="9"/>
        <v>0</v>
      </c>
      <c r="BI121" s="101">
        <f t="shared" si="10"/>
        <v>0</v>
      </c>
      <c r="BJ121" s="9" t="s">
        <v>131</v>
      </c>
      <c r="BK121" s="101">
        <f t="shared" si="11"/>
        <v>0</v>
      </c>
      <c r="BL121" s="9" t="s">
        <v>208</v>
      </c>
      <c r="BM121" s="9" t="s">
        <v>556</v>
      </c>
    </row>
    <row r="122" spans="2:65" s="26" customFormat="1" ht="22.5" customHeight="1">
      <c r="B122" s="125"/>
      <c r="C122" s="156" t="s">
        <v>155</v>
      </c>
      <c r="D122" s="156" t="s">
        <v>146</v>
      </c>
      <c r="E122" s="157" t="s">
        <v>557</v>
      </c>
      <c r="F122" s="209" t="s">
        <v>795</v>
      </c>
      <c r="G122" s="201"/>
      <c r="H122" s="201"/>
      <c r="I122" s="201"/>
      <c r="J122" s="158"/>
      <c r="K122" s="159">
        <v>1</v>
      </c>
      <c r="L122" s="205">
        <v>0</v>
      </c>
      <c r="M122" s="205"/>
      <c r="N122" s="203">
        <f t="shared" si="5"/>
        <v>0</v>
      </c>
      <c r="O122" s="203"/>
      <c r="P122" s="203"/>
      <c r="Q122" s="203"/>
      <c r="R122" s="127"/>
      <c r="T122" s="160"/>
      <c r="U122" s="37"/>
      <c r="V122" s="28"/>
      <c r="W122" s="161"/>
      <c r="X122" s="161"/>
      <c r="Y122" s="161"/>
      <c r="Z122" s="161"/>
      <c r="AA122" s="162"/>
      <c r="AR122" s="9" t="s">
        <v>208</v>
      </c>
      <c r="AT122" s="9" t="s">
        <v>146</v>
      </c>
      <c r="AU122" s="9" t="s">
        <v>131</v>
      </c>
      <c r="AY122" s="9" t="s">
        <v>145</v>
      </c>
      <c r="BE122" s="101">
        <f t="shared" si="6"/>
        <v>0</v>
      </c>
      <c r="BF122" s="101">
        <f t="shared" si="7"/>
        <v>0</v>
      </c>
      <c r="BG122" s="101">
        <f t="shared" si="8"/>
        <v>0</v>
      </c>
      <c r="BH122" s="101">
        <f t="shared" si="9"/>
        <v>0</v>
      </c>
      <c r="BI122" s="101">
        <f t="shared" si="10"/>
        <v>0</v>
      </c>
      <c r="BJ122" s="9" t="s">
        <v>131</v>
      </c>
      <c r="BK122" s="101">
        <f t="shared" si="11"/>
        <v>0</v>
      </c>
      <c r="BL122" s="9" t="s">
        <v>208</v>
      </c>
      <c r="BM122" s="9" t="s">
        <v>558</v>
      </c>
    </row>
    <row r="123" spans="2:65" s="26" customFormat="1" ht="22.5" customHeight="1">
      <c r="B123" s="125"/>
      <c r="C123" s="156" t="s">
        <v>150</v>
      </c>
      <c r="D123" s="156" t="s">
        <v>146</v>
      </c>
      <c r="E123" s="157" t="s">
        <v>559</v>
      </c>
      <c r="F123" s="209" t="s">
        <v>796</v>
      </c>
      <c r="G123" s="201"/>
      <c r="H123" s="201"/>
      <c r="I123" s="201"/>
      <c r="J123" s="158"/>
      <c r="K123" s="159">
        <v>2</v>
      </c>
      <c r="L123" s="205">
        <v>0</v>
      </c>
      <c r="M123" s="205"/>
      <c r="N123" s="203">
        <f t="shared" si="5"/>
        <v>0</v>
      </c>
      <c r="O123" s="203"/>
      <c r="P123" s="203"/>
      <c r="Q123" s="203"/>
      <c r="R123" s="127"/>
      <c r="T123" s="160"/>
      <c r="U123" s="37"/>
      <c r="V123" s="28"/>
      <c r="W123" s="161"/>
      <c r="X123" s="161"/>
      <c r="Y123" s="161"/>
      <c r="Z123" s="161"/>
      <c r="AA123" s="162"/>
      <c r="AR123" s="9" t="s">
        <v>208</v>
      </c>
      <c r="AT123" s="9" t="s">
        <v>146</v>
      </c>
      <c r="AU123" s="9" t="s">
        <v>131</v>
      </c>
      <c r="AY123" s="9" t="s">
        <v>145</v>
      </c>
      <c r="BE123" s="101">
        <f t="shared" si="6"/>
        <v>0</v>
      </c>
      <c r="BF123" s="101">
        <f t="shared" si="7"/>
        <v>0</v>
      </c>
      <c r="BG123" s="101">
        <f t="shared" si="8"/>
        <v>0</v>
      </c>
      <c r="BH123" s="101">
        <f t="shared" si="9"/>
        <v>0</v>
      </c>
      <c r="BI123" s="101">
        <f t="shared" si="10"/>
        <v>0</v>
      </c>
      <c r="BJ123" s="9" t="s">
        <v>131</v>
      </c>
      <c r="BK123" s="101">
        <f t="shared" si="11"/>
        <v>0</v>
      </c>
      <c r="BL123" s="9" t="s">
        <v>208</v>
      </c>
      <c r="BM123" s="9" t="s">
        <v>560</v>
      </c>
    </row>
    <row r="124" spans="2:65" s="26" customFormat="1" ht="22.5" customHeight="1">
      <c r="B124" s="125"/>
      <c r="C124" s="156" t="s">
        <v>163</v>
      </c>
      <c r="D124" s="156" t="s">
        <v>146</v>
      </c>
      <c r="E124" s="157" t="s">
        <v>561</v>
      </c>
      <c r="F124" s="209" t="s">
        <v>797</v>
      </c>
      <c r="G124" s="201"/>
      <c r="H124" s="201"/>
      <c r="I124" s="201"/>
      <c r="J124" s="158"/>
      <c r="K124" s="159">
        <v>2</v>
      </c>
      <c r="L124" s="205">
        <v>0</v>
      </c>
      <c r="M124" s="205"/>
      <c r="N124" s="203">
        <f t="shared" si="5"/>
        <v>0</v>
      </c>
      <c r="O124" s="203"/>
      <c r="P124" s="203"/>
      <c r="Q124" s="203"/>
      <c r="R124" s="127"/>
      <c r="T124" s="160"/>
      <c r="U124" s="37"/>
      <c r="V124" s="28"/>
      <c r="W124" s="161"/>
      <c r="X124" s="161"/>
      <c r="Y124" s="161"/>
      <c r="Z124" s="161"/>
      <c r="AA124" s="162"/>
      <c r="AR124" s="9" t="s">
        <v>208</v>
      </c>
      <c r="AT124" s="9" t="s">
        <v>146</v>
      </c>
      <c r="AU124" s="9" t="s">
        <v>131</v>
      </c>
      <c r="AY124" s="9" t="s">
        <v>145</v>
      </c>
      <c r="BE124" s="101">
        <f t="shared" si="6"/>
        <v>0</v>
      </c>
      <c r="BF124" s="101">
        <f t="shared" si="7"/>
        <v>0</v>
      </c>
      <c r="BG124" s="101">
        <f t="shared" si="8"/>
        <v>0</v>
      </c>
      <c r="BH124" s="101">
        <f t="shared" si="9"/>
        <v>0</v>
      </c>
      <c r="BI124" s="101">
        <f t="shared" si="10"/>
        <v>0</v>
      </c>
      <c r="BJ124" s="9" t="s">
        <v>131</v>
      </c>
      <c r="BK124" s="101">
        <f t="shared" si="11"/>
        <v>0</v>
      </c>
      <c r="BL124" s="9" t="s">
        <v>208</v>
      </c>
      <c r="BM124" s="9" t="s">
        <v>562</v>
      </c>
    </row>
    <row r="125" spans="2:65" s="26" customFormat="1" ht="22.5" customHeight="1">
      <c r="B125" s="125"/>
      <c r="C125" s="156" t="s">
        <v>167</v>
      </c>
      <c r="D125" s="156" t="s">
        <v>146</v>
      </c>
      <c r="E125" s="157" t="s">
        <v>563</v>
      </c>
      <c r="F125" s="209" t="s">
        <v>798</v>
      </c>
      <c r="G125" s="201"/>
      <c r="H125" s="201"/>
      <c r="I125" s="201"/>
      <c r="J125" s="158"/>
      <c r="K125" s="159">
        <v>1</v>
      </c>
      <c r="L125" s="205">
        <v>0</v>
      </c>
      <c r="M125" s="205"/>
      <c r="N125" s="203">
        <f t="shared" si="5"/>
        <v>0</v>
      </c>
      <c r="O125" s="203"/>
      <c r="P125" s="203"/>
      <c r="Q125" s="203"/>
      <c r="R125" s="127"/>
      <c r="T125" s="160"/>
      <c r="U125" s="37"/>
      <c r="V125" s="28"/>
      <c r="W125" s="161"/>
      <c r="X125" s="161"/>
      <c r="Y125" s="161"/>
      <c r="Z125" s="161"/>
      <c r="AA125" s="162"/>
      <c r="AR125" s="9" t="s">
        <v>208</v>
      </c>
      <c r="AT125" s="9" t="s">
        <v>146</v>
      </c>
      <c r="AU125" s="9" t="s">
        <v>131</v>
      </c>
      <c r="AY125" s="9" t="s">
        <v>145</v>
      </c>
      <c r="BE125" s="101">
        <f t="shared" si="6"/>
        <v>0</v>
      </c>
      <c r="BF125" s="101">
        <f t="shared" si="7"/>
        <v>0</v>
      </c>
      <c r="BG125" s="101">
        <f t="shared" si="8"/>
        <v>0</v>
      </c>
      <c r="BH125" s="101">
        <f t="shared" si="9"/>
        <v>0</v>
      </c>
      <c r="BI125" s="101">
        <f t="shared" si="10"/>
        <v>0</v>
      </c>
      <c r="BJ125" s="9" t="s">
        <v>131</v>
      </c>
      <c r="BK125" s="101">
        <f t="shared" si="11"/>
        <v>0</v>
      </c>
      <c r="BL125" s="9" t="s">
        <v>208</v>
      </c>
      <c r="BM125" s="9" t="s">
        <v>564</v>
      </c>
    </row>
    <row r="126" spans="2:65" s="26" customFormat="1" ht="22.5" customHeight="1">
      <c r="B126" s="125"/>
      <c r="C126" s="156" t="s">
        <v>171</v>
      </c>
      <c r="D126" s="156" t="s">
        <v>146</v>
      </c>
      <c r="E126" s="157" t="s">
        <v>565</v>
      </c>
      <c r="F126" s="209" t="s">
        <v>799</v>
      </c>
      <c r="G126" s="201"/>
      <c r="H126" s="201"/>
      <c r="I126" s="201"/>
      <c r="J126" s="158"/>
      <c r="K126" s="159">
        <v>1</v>
      </c>
      <c r="L126" s="205">
        <v>0</v>
      </c>
      <c r="M126" s="205"/>
      <c r="N126" s="203">
        <f t="shared" si="5"/>
        <v>0</v>
      </c>
      <c r="O126" s="203"/>
      <c r="P126" s="203"/>
      <c r="Q126" s="203"/>
      <c r="R126" s="127"/>
      <c r="T126" s="160"/>
      <c r="U126" s="37"/>
      <c r="V126" s="28"/>
      <c r="W126" s="161"/>
      <c r="X126" s="161"/>
      <c r="Y126" s="161"/>
      <c r="Z126" s="161"/>
      <c r="AA126" s="162"/>
      <c r="AR126" s="9" t="s">
        <v>208</v>
      </c>
      <c r="AT126" s="9" t="s">
        <v>146</v>
      </c>
      <c r="AU126" s="9" t="s">
        <v>131</v>
      </c>
      <c r="AY126" s="9" t="s">
        <v>145</v>
      </c>
      <c r="BE126" s="101">
        <f t="shared" si="6"/>
        <v>0</v>
      </c>
      <c r="BF126" s="101">
        <f t="shared" si="7"/>
        <v>0</v>
      </c>
      <c r="BG126" s="101">
        <f t="shared" si="8"/>
        <v>0</v>
      </c>
      <c r="BH126" s="101">
        <f t="shared" si="9"/>
        <v>0</v>
      </c>
      <c r="BI126" s="101">
        <f t="shared" si="10"/>
        <v>0</v>
      </c>
      <c r="BJ126" s="9" t="s">
        <v>131</v>
      </c>
      <c r="BK126" s="101">
        <f t="shared" si="11"/>
        <v>0</v>
      </c>
      <c r="BL126" s="9" t="s">
        <v>208</v>
      </c>
      <c r="BM126" s="9" t="s">
        <v>566</v>
      </c>
    </row>
    <row r="127" spans="2:65" s="26" customFormat="1" ht="22.5" customHeight="1">
      <c r="B127" s="125"/>
      <c r="C127" s="156" t="s">
        <v>176</v>
      </c>
      <c r="D127" s="156" t="s">
        <v>146</v>
      </c>
      <c r="E127" s="157" t="s">
        <v>567</v>
      </c>
      <c r="F127" s="209" t="s">
        <v>800</v>
      </c>
      <c r="G127" s="201"/>
      <c r="H127" s="201"/>
      <c r="I127" s="201"/>
      <c r="J127" s="158"/>
      <c r="K127" s="159">
        <v>1</v>
      </c>
      <c r="L127" s="205">
        <v>0</v>
      </c>
      <c r="M127" s="205"/>
      <c r="N127" s="203">
        <f t="shared" si="5"/>
        <v>0</v>
      </c>
      <c r="O127" s="203"/>
      <c r="P127" s="203"/>
      <c r="Q127" s="203"/>
      <c r="R127" s="127"/>
      <c r="T127" s="160"/>
      <c r="U127" s="37"/>
      <c r="V127" s="28"/>
      <c r="W127" s="161"/>
      <c r="X127" s="161"/>
      <c r="Y127" s="161"/>
      <c r="Z127" s="161"/>
      <c r="AA127" s="162"/>
      <c r="AR127" s="9" t="s">
        <v>208</v>
      </c>
      <c r="AT127" s="9" t="s">
        <v>146</v>
      </c>
      <c r="AU127" s="9" t="s">
        <v>131</v>
      </c>
      <c r="AY127" s="9" t="s">
        <v>145</v>
      </c>
      <c r="BE127" s="101">
        <f t="shared" si="6"/>
        <v>0</v>
      </c>
      <c r="BF127" s="101">
        <f t="shared" si="7"/>
        <v>0</v>
      </c>
      <c r="BG127" s="101">
        <f t="shared" si="8"/>
        <v>0</v>
      </c>
      <c r="BH127" s="101">
        <f t="shared" si="9"/>
        <v>0</v>
      </c>
      <c r="BI127" s="101">
        <f t="shared" si="10"/>
        <v>0</v>
      </c>
      <c r="BJ127" s="9" t="s">
        <v>131</v>
      </c>
      <c r="BK127" s="101">
        <f t="shared" si="11"/>
        <v>0</v>
      </c>
      <c r="BL127" s="9" t="s">
        <v>208</v>
      </c>
      <c r="BM127" s="9" t="s">
        <v>568</v>
      </c>
    </row>
    <row r="128" spans="2:65" s="26" customFormat="1" ht="22.5" customHeight="1">
      <c r="B128" s="125"/>
      <c r="C128" s="156" t="s">
        <v>180</v>
      </c>
      <c r="D128" s="156" t="s">
        <v>146</v>
      </c>
      <c r="E128" s="157" t="s">
        <v>569</v>
      </c>
      <c r="F128" s="209" t="s">
        <v>801</v>
      </c>
      <c r="G128" s="201"/>
      <c r="H128" s="201"/>
      <c r="I128" s="201"/>
      <c r="J128" s="158"/>
      <c r="K128" s="159">
        <v>7</v>
      </c>
      <c r="L128" s="205">
        <v>0</v>
      </c>
      <c r="M128" s="205"/>
      <c r="N128" s="203">
        <f t="shared" si="5"/>
        <v>0</v>
      </c>
      <c r="O128" s="203"/>
      <c r="P128" s="203"/>
      <c r="Q128" s="203"/>
      <c r="R128" s="127"/>
      <c r="T128" s="160"/>
      <c r="U128" s="37"/>
      <c r="V128" s="28"/>
      <c r="W128" s="161"/>
      <c r="X128" s="161"/>
      <c r="Y128" s="161"/>
      <c r="Z128" s="161"/>
      <c r="AA128" s="162"/>
      <c r="AR128" s="9" t="s">
        <v>208</v>
      </c>
      <c r="AT128" s="9" t="s">
        <v>146</v>
      </c>
      <c r="AU128" s="9" t="s">
        <v>131</v>
      </c>
      <c r="AY128" s="9" t="s">
        <v>145</v>
      </c>
      <c r="BE128" s="101">
        <f t="shared" si="6"/>
        <v>0</v>
      </c>
      <c r="BF128" s="101">
        <f t="shared" si="7"/>
        <v>0</v>
      </c>
      <c r="BG128" s="101">
        <f t="shared" si="8"/>
        <v>0</v>
      </c>
      <c r="BH128" s="101">
        <f t="shared" si="9"/>
        <v>0</v>
      </c>
      <c r="BI128" s="101">
        <f t="shared" si="10"/>
        <v>0</v>
      </c>
      <c r="BJ128" s="9" t="s">
        <v>131</v>
      </c>
      <c r="BK128" s="101">
        <f t="shared" si="11"/>
        <v>0</v>
      </c>
      <c r="BL128" s="9" t="s">
        <v>208</v>
      </c>
      <c r="BM128" s="9" t="s">
        <v>570</v>
      </c>
    </row>
    <row r="129" spans="2:65" s="26" customFormat="1" ht="22.5" customHeight="1">
      <c r="B129" s="125"/>
      <c r="C129" s="156" t="s">
        <v>184</v>
      </c>
      <c r="D129" s="156" t="s">
        <v>146</v>
      </c>
      <c r="E129" s="157" t="s">
        <v>571</v>
      </c>
      <c r="F129" s="209" t="s">
        <v>802</v>
      </c>
      <c r="G129" s="201"/>
      <c r="H129" s="201"/>
      <c r="I129" s="201"/>
      <c r="J129" s="158"/>
      <c r="K129" s="159">
        <v>1</v>
      </c>
      <c r="L129" s="205">
        <v>0</v>
      </c>
      <c r="M129" s="205"/>
      <c r="N129" s="203">
        <f t="shared" si="5"/>
        <v>0</v>
      </c>
      <c r="O129" s="203"/>
      <c r="P129" s="203"/>
      <c r="Q129" s="203"/>
      <c r="R129" s="127"/>
      <c r="T129" s="160"/>
      <c r="U129" s="37"/>
      <c r="V129" s="28"/>
      <c r="W129" s="161"/>
      <c r="X129" s="161"/>
      <c r="Y129" s="161"/>
      <c r="Z129" s="161"/>
      <c r="AA129" s="162"/>
      <c r="AR129" s="9" t="s">
        <v>208</v>
      </c>
      <c r="AT129" s="9" t="s">
        <v>146</v>
      </c>
      <c r="AU129" s="9" t="s">
        <v>131</v>
      </c>
      <c r="AY129" s="9" t="s">
        <v>145</v>
      </c>
      <c r="BE129" s="101">
        <f t="shared" si="6"/>
        <v>0</v>
      </c>
      <c r="BF129" s="101">
        <f t="shared" si="7"/>
        <v>0</v>
      </c>
      <c r="BG129" s="101">
        <f t="shared" si="8"/>
        <v>0</v>
      </c>
      <c r="BH129" s="101">
        <f t="shared" si="9"/>
        <v>0</v>
      </c>
      <c r="BI129" s="101">
        <f t="shared" si="10"/>
        <v>0</v>
      </c>
      <c r="BJ129" s="9" t="s">
        <v>131</v>
      </c>
      <c r="BK129" s="101">
        <f t="shared" si="11"/>
        <v>0</v>
      </c>
      <c r="BL129" s="9" t="s">
        <v>208</v>
      </c>
      <c r="BM129" s="9" t="s">
        <v>572</v>
      </c>
    </row>
    <row r="130" spans="2:65" s="26" customFormat="1" ht="42" customHeight="1">
      <c r="B130" s="125"/>
      <c r="C130" s="156" t="s">
        <v>188</v>
      </c>
      <c r="D130" s="156" t="s">
        <v>146</v>
      </c>
      <c r="E130" s="157" t="s">
        <v>573</v>
      </c>
      <c r="F130" s="209" t="s">
        <v>791</v>
      </c>
      <c r="G130" s="201"/>
      <c r="H130" s="201"/>
      <c r="I130" s="201"/>
      <c r="J130" s="158"/>
      <c r="K130" s="159">
        <v>2</v>
      </c>
      <c r="L130" s="205">
        <v>0</v>
      </c>
      <c r="M130" s="205"/>
      <c r="N130" s="203">
        <f t="shared" si="5"/>
        <v>0</v>
      </c>
      <c r="O130" s="203"/>
      <c r="P130" s="203"/>
      <c r="Q130" s="203"/>
      <c r="R130" s="127"/>
      <c r="T130" s="160"/>
      <c r="U130" s="37"/>
      <c r="V130" s="28"/>
      <c r="W130" s="161"/>
      <c r="X130" s="161"/>
      <c r="Y130" s="161"/>
      <c r="Z130" s="161"/>
      <c r="AA130" s="162"/>
      <c r="AR130" s="9" t="s">
        <v>208</v>
      </c>
      <c r="AT130" s="9" t="s">
        <v>146</v>
      </c>
      <c r="AU130" s="9" t="s">
        <v>131</v>
      </c>
      <c r="AY130" s="9" t="s">
        <v>145</v>
      </c>
      <c r="BE130" s="101">
        <f t="shared" si="6"/>
        <v>0</v>
      </c>
      <c r="BF130" s="101">
        <f t="shared" si="7"/>
        <v>0</v>
      </c>
      <c r="BG130" s="101">
        <f t="shared" si="8"/>
        <v>0</v>
      </c>
      <c r="BH130" s="101">
        <f t="shared" si="9"/>
        <v>0</v>
      </c>
      <c r="BI130" s="101">
        <f t="shared" si="10"/>
        <v>0</v>
      </c>
      <c r="BJ130" s="9" t="s">
        <v>131</v>
      </c>
      <c r="BK130" s="101">
        <f t="shared" si="11"/>
        <v>0</v>
      </c>
      <c r="BL130" s="9" t="s">
        <v>208</v>
      </c>
      <c r="BM130" s="9" t="s">
        <v>574</v>
      </c>
    </row>
    <row r="131" spans="2:65" s="26" customFormat="1" ht="69" customHeight="1">
      <c r="B131" s="125"/>
      <c r="C131" s="156" t="s">
        <v>192</v>
      </c>
      <c r="D131" s="156" t="s">
        <v>146</v>
      </c>
      <c r="E131" s="157" t="s">
        <v>575</v>
      </c>
      <c r="F131" s="209" t="s">
        <v>792</v>
      </c>
      <c r="G131" s="201"/>
      <c r="H131" s="201"/>
      <c r="I131" s="201"/>
      <c r="J131" s="158"/>
      <c r="K131" s="159">
        <v>1</v>
      </c>
      <c r="L131" s="205">
        <v>0</v>
      </c>
      <c r="M131" s="205"/>
      <c r="N131" s="203">
        <f t="shared" si="5"/>
        <v>0</v>
      </c>
      <c r="O131" s="203"/>
      <c r="P131" s="203"/>
      <c r="Q131" s="203"/>
      <c r="R131" s="127"/>
      <c r="T131" s="160"/>
      <c r="U131" s="37"/>
      <c r="V131" s="28"/>
      <c r="W131" s="161"/>
      <c r="X131" s="161"/>
      <c r="Y131" s="161"/>
      <c r="Z131" s="161"/>
      <c r="AA131" s="162"/>
      <c r="AR131" s="9" t="s">
        <v>208</v>
      </c>
      <c r="AT131" s="9" t="s">
        <v>146</v>
      </c>
      <c r="AU131" s="9" t="s">
        <v>131</v>
      </c>
      <c r="AY131" s="9" t="s">
        <v>145</v>
      </c>
      <c r="BE131" s="101">
        <f t="shared" si="6"/>
        <v>0</v>
      </c>
      <c r="BF131" s="101">
        <f t="shared" si="7"/>
        <v>0</v>
      </c>
      <c r="BG131" s="101">
        <f t="shared" si="8"/>
        <v>0</v>
      </c>
      <c r="BH131" s="101">
        <f t="shared" si="9"/>
        <v>0</v>
      </c>
      <c r="BI131" s="101">
        <f t="shared" si="10"/>
        <v>0</v>
      </c>
      <c r="BJ131" s="9" t="s">
        <v>131</v>
      </c>
      <c r="BK131" s="101">
        <f t="shared" si="11"/>
        <v>0</v>
      </c>
      <c r="BL131" s="9" t="s">
        <v>208</v>
      </c>
      <c r="BM131" s="9" t="s">
        <v>576</v>
      </c>
    </row>
    <row r="132" spans="2:65" s="26" customFormat="1" ht="22.5" customHeight="1">
      <c r="B132" s="125"/>
      <c r="C132" s="156" t="s">
        <v>196</v>
      </c>
      <c r="D132" s="156" t="s">
        <v>146</v>
      </c>
      <c r="E132" s="157" t="s">
        <v>577</v>
      </c>
      <c r="F132" s="209" t="s">
        <v>803</v>
      </c>
      <c r="G132" s="201"/>
      <c r="H132" s="201"/>
      <c r="I132" s="201"/>
      <c r="J132" s="158"/>
      <c r="K132" s="159">
        <v>1</v>
      </c>
      <c r="L132" s="205">
        <v>0</v>
      </c>
      <c r="M132" s="205"/>
      <c r="N132" s="203">
        <f t="shared" si="5"/>
        <v>0</v>
      </c>
      <c r="O132" s="203"/>
      <c r="P132" s="203"/>
      <c r="Q132" s="203"/>
      <c r="R132" s="127"/>
      <c r="T132" s="160"/>
      <c r="U132" s="37"/>
      <c r="V132" s="28"/>
      <c r="W132" s="161"/>
      <c r="X132" s="161"/>
      <c r="Y132" s="161"/>
      <c r="Z132" s="161"/>
      <c r="AA132" s="162"/>
      <c r="AR132" s="9" t="s">
        <v>208</v>
      </c>
      <c r="AT132" s="9" t="s">
        <v>146</v>
      </c>
      <c r="AU132" s="9" t="s">
        <v>131</v>
      </c>
      <c r="AY132" s="9" t="s">
        <v>145</v>
      </c>
      <c r="BE132" s="101">
        <f t="shared" si="6"/>
        <v>0</v>
      </c>
      <c r="BF132" s="101">
        <f t="shared" si="7"/>
        <v>0</v>
      </c>
      <c r="BG132" s="101">
        <f t="shared" si="8"/>
        <v>0</v>
      </c>
      <c r="BH132" s="101">
        <f t="shared" si="9"/>
        <v>0</v>
      </c>
      <c r="BI132" s="101">
        <f t="shared" si="10"/>
        <v>0</v>
      </c>
      <c r="BJ132" s="9" t="s">
        <v>131</v>
      </c>
      <c r="BK132" s="101">
        <f t="shared" si="11"/>
        <v>0</v>
      </c>
      <c r="BL132" s="9" t="s">
        <v>208</v>
      </c>
      <c r="BM132" s="9" t="s">
        <v>578</v>
      </c>
    </row>
    <row r="133" spans="2:65" s="26" customFormat="1" ht="22.5" customHeight="1">
      <c r="B133" s="125"/>
      <c r="C133" s="156" t="s">
        <v>200</v>
      </c>
      <c r="D133" s="156" t="s">
        <v>146</v>
      </c>
      <c r="E133" s="157" t="s">
        <v>579</v>
      </c>
      <c r="F133" s="209" t="s">
        <v>804</v>
      </c>
      <c r="G133" s="201"/>
      <c r="H133" s="201"/>
      <c r="I133" s="201"/>
      <c r="J133" s="158"/>
      <c r="K133" s="159">
        <v>2</v>
      </c>
      <c r="L133" s="205">
        <v>0</v>
      </c>
      <c r="M133" s="205"/>
      <c r="N133" s="203">
        <f t="shared" si="5"/>
        <v>0</v>
      </c>
      <c r="O133" s="203"/>
      <c r="P133" s="203"/>
      <c r="Q133" s="203"/>
      <c r="R133" s="127"/>
      <c r="T133" s="160"/>
      <c r="U133" s="37"/>
      <c r="V133" s="28"/>
      <c r="W133" s="161"/>
      <c r="X133" s="161"/>
      <c r="Y133" s="161"/>
      <c r="Z133" s="161"/>
      <c r="AA133" s="162"/>
      <c r="AR133" s="9" t="s">
        <v>208</v>
      </c>
      <c r="AT133" s="9" t="s">
        <v>146</v>
      </c>
      <c r="AU133" s="9" t="s">
        <v>131</v>
      </c>
      <c r="AY133" s="9" t="s">
        <v>145</v>
      </c>
      <c r="BE133" s="101">
        <f t="shared" si="6"/>
        <v>0</v>
      </c>
      <c r="BF133" s="101">
        <f t="shared" si="7"/>
        <v>0</v>
      </c>
      <c r="BG133" s="101">
        <f t="shared" si="8"/>
        <v>0</v>
      </c>
      <c r="BH133" s="101">
        <f t="shared" si="9"/>
        <v>0</v>
      </c>
      <c r="BI133" s="101">
        <f t="shared" si="10"/>
        <v>0</v>
      </c>
      <c r="BJ133" s="9" t="s">
        <v>131</v>
      </c>
      <c r="BK133" s="101">
        <f t="shared" si="11"/>
        <v>0</v>
      </c>
      <c r="BL133" s="9" t="s">
        <v>208</v>
      </c>
      <c r="BM133" s="9" t="s">
        <v>580</v>
      </c>
    </row>
    <row r="134" spans="2:65" s="26" customFormat="1" ht="53.25" customHeight="1">
      <c r="B134" s="125"/>
      <c r="C134" s="156" t="s">
        <v>204</v>
      </c>
      <c r="D134" s="156" t="s">
        <v>146</v>
      </c>
      <c r="E134" s="157" t="s">
        <v>581</v>
      </c>
      <c r="F134" s="209" t="s">
        <v>793</v>
      </c>
      <c r="G134" s="201"/>
      <c r="H134" s="201"/>
      <c r="I134" s="201"/>
      <c r="J134" s="158"/>
      <c r="K134" s="159">
        <v>1</v>
      </c>
      <c r="L134" s="205">
        <v>0</v>
      </c>
      <c r="M134" s="205"/>
      <c r="N134" s="203">
        <f t="shared" si="5"/>
        <v>0</v>
      </c>
      <c r="O134" s="203"/>
      <c r="P134" s="203"/>
      <c r="Q134" s="203"/>
      <c r="R134" s="127"/>
      <c r="T134" s="160"/>
      <c r="U134" s="37"/>
      <c r="V134" s="28"/>
      <c r="W134" s="161"/>
      <c r="X134" s="161"/>
      <c r="Y134" s="161"/>
      <c r="Z134" s="161"/>
      <c r="AA134" s="162"/>
      <c r="AR134" s="9" t="s">
        <v>208</v>
      </c>
      <c r="AT134" s="9" t="s">
        <v>146</v>
      </c>
      <c r="AU134" s="9" t="s">
        <v>131</v>
      </c>
      <c r="AY134" s="9" t="s">
        <v>145</v>
      </c>
      <c r="BE134" s="101">
        <f t="shared" si="6"/>
        <v>0</v>
      </c>
      <c r="BF134" s="101">
        <f t="shared" si="7"/>
        <v>0</v>
      </c>
      <c r="BG134" s="101">
        <f t="shared" si="8"/>
        <v>0</v>
      </c>
      <c r="BH134" s="101">
        <f t="shared" si="9"/>
        <v>0</v>
      </c>
      <c r="BI134" s="101">
        <f t="shared" si="10"/>
        <v>0</v>
      </c>
      <c r="BJ134" s="9" t="s">
        <v>131</v>
      </c>
      <c r="BK134" s="101">
        <f t="shared" si="11"/>
        <v>0</v>
      </c>
      <c r="BL134" s="9" t="s">
        <v>208</v>
      </c>
      <c r="BM134" s="9" t="s">
        <v>582</v>
      </c>
    </row>
    <row r="135" spans="2:65" s="26" customFormat="1" ht="22.5" customHeight="1">
      <c r="B135" s="125"/>
      <c r="C135" s="156" t="s">
        <v>208</v>
      </c>
      <c r="D135" s="156" t="s">
        <v>146</v>
      </c>
      <c r="E135" s="157" t="s">
        <v>583</v>
      </c>
      <c r="F135" s="209" t="s">
        <v>805</v>
      </c>
      <c r="G135" s="201"/>
      <c r="H135" s="201"/>
      <c r="I135" s="201"/>
      <c r="J135" s="158"/>
      <c r="K135" s="159">
        <v>2</v>
      </c>
      <c r="L135" s="205">
        <v>0</v>
      </c>
      <c r="M135" s="205"/>
      <c r="N135" s="203">
        <f t="shared" si="5"/>
        <v>0</v>
      </c>
      <c r="O135" s="203"/>
      <c r="P135" s="203"/>
      <c r="Q135" s="203"/>
      <c r="R135" s="127"/>
      <c r="T135" s="160"/>
      <c r="U135" s="37"/>
      <c r="V135" s="28"/>
      <c r="W135" s="161"/>
      <c r="X135" s="161"/>
      <c r="Y135" s="161"/>
      <c r="Z135" s="161"/>
      <c r="AA135" s="162"/>
      <c r="AR135" s="9" t="s">
        <v>208</v>
      </c>
      <c r="AT135" s="9" t="s">
        <v>146</v>
      </c>
      <c r="AU135" s="9" t="s">
        <v>131</v>
      </c>
      <c r="AY135" s="9" t="s">
        <v>145</v>
      </c>
      <c r="BE135" s="101">
        <f t="shared" si="6"/>
        <v>0</v>
      </c>
      <c r="BF135" s="101">
        <f t="shared" si="7"/>
        <v>0</v>
      </c>
      <c r="BG135" s="101">
        <f t="shared" si="8"/>
        <v>0</v>
      </c>
      <c r="BH135" s="101">
        <f t="shared" si="9"/>
        <v>0</v>
      </c>
      <c r="BI135" s="101">
        <f t="shared" si="10"/>
        <v>0</v>
      </c>
      <c r="BJ135" s="9" t="s">
        <v>131</v>
      </c>
      <c r="BK135" s="101">
        <f t="shared" si="11"/>
        <v>0</v>
      </c>
      <c r="BL135" s="9" t="s">
        <v>208</v>
      </c>
      <c r="BM135" s="9" t="s">
        <v>584</v>
      </c>
    </row>
    <row r="136" spans="2:65" s="26" customFormat="1" ht="27.75" customHeight="1">
      <c r="B136" s="125"/>
      <c r="C136" s="156" t="s">
        <v>212</v>
      </c>
      <c r="D136" s="156" t="s">
        <v>146</v>
      </c>
      <c r="E136" s="157" t="s">
        <v>585</v>
      </c>
      <c r="F136" s="209" t="s">
        <v>794</v>
      </c>
      <c r="G136" s="201"/>
      <c r="H136" s="201"/>
      <c r="I136" s="201"/>
      <c r="J136" s="158"/>
      <c r="K136" s="159">
        <v>2</v>
      </c>
      <c r="L136" s="205">
        <v>0</v>
      </c>
      <c r="M136" s="205"/>
      <c r="N136" s="203">
        <f t="shared" si="5"/>
        <v>0</v>
      </c>
      <c r="O136" s="203"/>
      <c r="P136" s="203"/>
      <c r="Q136" s="203"/>
      <c r="R136" s="127"/>
      <c r="T136" s="160"/>
      <c r="U136" s="37"/>
      <c r="V136" s="28"/>
      <c r="W136" s="161"/>
      <c r="X136" s="161"/>
      <c r="Y136" s="161"/>
      <c r="Z136" s="161"/>
      <c r="AA136" s="162"/>
      <c r="AR136" s="9" t="s">
        <v>208</v>
      </c>
      <c r="AT136" s="9" t="s">
        <v>146</v>
      </c>
      <c r="AU136" s="9" t="s">
        <v>131</v>
      </c>
      <c r="AY136" s="9" t="s">
        <v>145</v>
      </c>
      <c r="BE136" s="101">
        <f t="shared" si="6"/>
        <v>0</v>
      </c>
      <c r="BF136" s="101">
        <f t="shared" si="7"/>
        <v>0</v>
      </c>
      <c r="BG136" s="101">
        <f t="shared" si="8"/>
        <v>0</v>
      </c>
      <c r="BH136" s="101">
        <f t="shared" si="9"/>
        <v>0</v>
      </c>
      <c r="BI136" s="101">
        <f t="shared" si="10"/>
        <v>0</v>
      </c>
      <c r="BJ136" s="9" t="s">
        <v>131</v>
      </c>
      <c r="BK136" s="101">
        <f t="shared" si="11"/>
        <v>0</v>
      </c>
      <c r="BL136" s="9" t="s">
        <v>208</v>
      </c>
      <c r="BM136" s="9" t="s">
        <v>586</v>
      </c>
    </row>
    <row r="137" spans="2:65" s="26" customFormat="1" ht="28.5" customHeight="1">
      <c r="B137" s="125"/>
      <c r="C137" s="156" t="s">
        <v>216</v>
      </c>
      <c r="D137" s="156" t="s">
        <v>146</v>
      </c>
      <c r="E137" s="157" t="s">
        <v>587</v>
      </c>
      <c r="F137" s="209" t="s">
        <v>807</v>
      </c>
      <c r="G137" s="201"/>
      <c r="H137" s="201"/>
      <c r="I137" s="201"/>
      <c r="J137" s="158"/>
      <c r="K137" s="159">
        <v>1</v>
      </c>
      <c r="L137" s="205">
        <v>0</v>
      </c>
      <c r="M137" s="205"/>
      <c r="N137" s="203">
        <f t="shared" si="5"/>
        <v>0</v>
      </c>
      <c r="O137" s="203"/>
      <c r="P137" s="203"/>
      <c r="Q137" s="203"/>
      <c r="R137" s="127"/>
      <c r="T137" s="160"/>
      <c r="U137" s="37"/>
      <c r="V137" s="28"/>
      <c r="W137" s="161"/>
      <c r="X137" s="161"/>
      <c r="Y137" s="161"/>
      <c r="Z137" s="161"/>
      <c r="AA137" s="162"/>
      <c r="AR137" s="9" t="s">
        <v>208</v>
      </c>
      <c r="AT137" s="9" t="s">
        <v>146</v>
      </c>
      <c r="AU137" s="9" t="s">
        <v>131</v>
      </c>
      <c r="AY137" s="9" t="s">
        <v>145</v>
      </c>
      <c r="BE137" s="101">
        <f t="shared" si="6"/>
        <v>0</v>
      </c>
      <c r="BF137" s="101">
        <f t="shared" si="7"/>
        <v>0</v>
      </c>
      <c r="BG137" s="101">
        <f t="shared" si="8"/>
        <v>0</v>
      </c>
      <c r="BH137" s="101">
        <f t="shared" si="9"/>
        <v>0</v>
      </c>
      <c r="BI137" s="101">
        <f t="shared" si="10"/>
        <v>0</v>
      </c>
      <c r="BJ137" s="9" t="s">
        <v>131</v>
      </c>
      <c r="BK137" s="101">
        <f t="shared" si="11"/>
        <v>0</v>
      </c>
      <c r="BL137" s="9" t="s">
        <v>208</v>
      </c>
      <c r="BM137" s="9" t="s">
        <v>588</v>
      </c>
    </row>
    <row r="138" spans="2:65" s="26" customFormat="1" ht="67.5" customHeight="1">
      <c r="B138" s="125"/>
      <c r="C138" s="156" t="s">
        <v>220</v>
      </c>
      <c r="D138" s="156" t="s">
        <v>146</v>
      </c>
      <c r="E138" s="157" t="s">
        <v>589</v>
      </c>
      <c r="F138" s="209" t="s">
        <v>806</v>
      </c>
      <c r="G138" s="201"/>
      <c r="H138" s="201"/>
      <c r="I138" s="201"/>
      <c r="J138" s="158"/>
      <c r="K138" s="159">
        <v>1</v>
      </c>
      <c r="L138" s="205">
        <v>0</v>
      </c>
      <c r="M138" s="205"/>
      <c r="N138" s="203">
        <f t="shared" si="5"/>
        <v>0</v>
      </c>
      <c r="O138" s="203"/>
      <c r="P138" s="203"/>
      <c r="Q138" s="203"/>
      <c r="R138" s="127"/>
      <c r="T138" s="160"/>
      <c r="U138" s="37"/>
      <c r="V138" s="28"/>
      <c r="W138" s="161"/>
      <c r="X138" s="161"/>
      <c r="Y138" s="161"/>
      <c r="Z138" s="161"/>
      <c r="AA138" s="162"/>
      <c r="AR138" s="9" t="s">
        <v>208</v>
      </c>
      <c r="AT138" s="9" t="s">
        <v>146</v>
      </c>
      <c r="AU138" s="9" t="s">
        <v>131</v>
      </c>
      <c r="AY138" s="9" t="s">
        <v>145</v>
      </c>
      <c r="BE138" s="101">
        <f t="shared" si="6"/>
        <v>0</v>
      </c>
      <c r="BF138" s="101">
        <f t="shared" si="7"/>
        <v>0</v>
      </c>
      <c r="BG138" s="101">
        <f t="shared" si="8"/>
        <v>0</v>
      </c>
      <c r="BH138" s="101">
        <f t="shared" si="9"/>
        <v>0</v>
      </c>
      <c r="BI138" s="101">
        <f t="shared" si="10"/>
        <v>0</v>
      </c>
      <c r="BJ138" s="9" t="s">
        <v>131</v>
      </c>
      <c r="BK138" s="101">
        <f t="shared" si="11"/>
        <v>0</v>
      </c>
      <c r="BL138" s="9" t="s">
        <v>208</v>
      </c>
      <c r="BM138" s="9" t="s">
        <v>590</v>
      </c>
    </row>
    <row r="139" spans="2:65" s="26" customFormat="1" ht="106.5" customHeight="1">
      <c r="B139" s="125"/>
      <c r="C139" s="156" t="s">
        <v>9</v>
      </c>
      <c r="D139" s="156" t="s">
        <v>146</v>
      </c>
      <c r="E139" s="157" t="s">
        <v>591</v>
      </c>
      <c r="F139" s="209" t="s">
        <v>808</v>
      </c>
      <c r="G139" s="201"/>
      <c r="H139" s="201"/>
      <c r="I139" s="201"/>
      <c r="J139" s="158"/>
      <c r="K139" s="159">
        <v>1</v>
      </c>
      <c r="L139" s="205">
        <v>0</v>
      </c>
      <c r="M139" s="205"/>
      <c r="N139" s="203">
        <f t="shared" si="5"/>
        <v>0</v>
      </c>
      <c r="O139" s="203"/>
      <c r="P139" s="203"/>
      <c r="Q139" s="203"/>
      <c r="R139" s="127"/>
      <c r="T139" s="160"/>
      <c r="U139" s="37"/>
      <c r="V139" s="28"/>
      <c r="W139" s="161"/>
      <c r="X139" s="161"/>
      <c r="Y139" s="161"/>
      <c r="Z139" s="161"/>
      <c r="AA139" s="162"/>
      <c r="AR139" s="9" t="s">
        <v>208</v>
      </c>
      <c r="AT139" s="9" t="s">
        <v>146</v>
      </c>
      <c r="AU139" s="9" t="s">
        <v>131</v>
      </c>
      <c r="AY139" s="9" t="s">
        <v>145</v>
      </c>
      <c r="BE139" s="101">
        <f t="shared" si="6"/>
        <v>0</v>
      </c>
      <c r="BF139" s="101">
        <f t="shared" si="7"/>
        <v>0</v>
      </c>
      <c r="BG139" s="101">
        <f t="shared" si="8"/>
        <v>0</v>
      </c>
      <c r="BH139" s="101">
        <f t="shared" si="9"/>
        <v>0</v>
      </c>
      <c r="BI139" s="101">
        <f t="shared" si="10"/>
        <v>0</v>
      </c>
      <c r="BJ139" s="9" t="s">
        <v>131</v>
      </c>
      <c r="BK139" s="101">
        <f t="shared" si="11"/>
        <v>0</v>
      </c>
      <c r="BL139" s="9" t="s">
        <v>208</v>
      </c>
      <c r="BM139" s="9" t="s">
        <v>592</v>
      </c>
    </row>
    <row r="140" spans="2:65" s="26" customFormat="1" ht="22.5" customHeight="1">
      <c r="B140" s="125"/>
      <c r="C140" s="156" t="s">
        <v>227</v>
      </c>
      <c r="D140" s="156" t="s">
        <v>146</v>
      </c>
      <c r="E140" s="157" t="s">
        <v>593</v>
      </c>
      <c r="F140" s="209" t="s">
        <v>861</v>
      </c>
      <c r="G140" s="201"/>
      <c r="H140" s="201"/>
      <c r="I140" s="201"/>
      <c r="J140" s="158"/>
      <c r="K140" s="159">
        <v>16</v>
      </c>
      <c r="L140" s="205">
        <v>0</v>
      </c>
      <c r="M140" s="205"/>
      <c r="N140" s="203">
        <f t="shared" si="5"/>
        <v>0</v>
      </c>
      <c r="O140" s="203"/>
      <c r="P140" s="203"/>
      <c r="Q140" s="203"/>
      <c r="R140" s="127"/>
      <c r="T140" s="160"/>
      <c r="U140" s="37"/>
      <c r="V140" s="28"/>
      <c r="W140" s="161"/>
      <c r="X140" s="161"/>
      <c r="Y140" s="161"/>
      <c r="Z140" s="161"/>
      <c r="AA140" s="162"/>
      <c r="AR140" s="9" t="s">
        <v>208</v>
      </c>
      <c r="AT140" s="9" t="s">
        <v>146</v>
      </c>
      <c r="AU140" s="9" t="s">
        <v>131</v>
      </c>
      <c r="AY140" s="9" t="s">
        <v>145</v>
      </c>
      <c r="BE140" s="101">
        <f t="shared" si="6"/>
        <v>0</v>
      </c>
      <c r="BF140" s="101">
        <f t="shared" si="7"/>
        <v>0</v>
      </c>
      <c r="BG140" s="101">
        <f t="shared" si="8"/>
        <v>0</v>
      </c>
      <c r="BH140" s="101">
        <f t="shared" si="9"/>
        <v>0</v>
      </c>
      <c r="BI140" s="101">
        <f t="shared" si="10"/>
        <v>0</v>
      </c>
      <c r="BJ140" s="9" t="s">
        <v>131</v>
      </c>
      <c r="BK140" s="101">
        <f t="shared" si="11"/>
        <v>0</v>
      </c>
      <c r="BL140" s="9" t="s">
        <v>208</v>
      </c>
      <c r="BM140" s="9" t="s">
        <v>594</v>
      </c>
    </row>
    <row r="141" spans="2:65" s="26" customFormat="1" ht="22.5" customHeight="1">
      <c r="B141" s="125"/>
      <c r="C141" s="156" t="s">
        <v>229</v>
      </c>
      <c r="D141" s="156" t="s">
        <v>146</v>
      </c>
      <c r="E141" s="157" t="s">
        <v>595</v>
      </c>
      <c r="F141" s="209" t="s">
        <v>862</v>
      </c>
      <c r="G141" s="201"/>
      <c r="H141" s="201"/>
      <c r="I141" s="201"/>
      <c r="J141" s="158"/>
      <c r="K141" s="159">
        <v>5</v>
      </c>
      <c r="L141" s="205">
        <v>0</v>
      </c>
      <c r="M141" s="205"/>
      <c r="N141" s="203">
        <f t="shared" si="5"/>
        <v>0</v>
      </c>
      <c r="O141" s="203"/>
      <c r="P141" s="203"/>
      <c r="Q141" s="203"/>
      <c r="R141" s="127"/>
      <c r="T141" s="160"/>
      <c r="U141" s="37"/>
      <c r="V141" s="28"/>
      <c r="W141" s="161"/>
      <c r="X141" s="161"/>
      <c r="Y141" s="161"/>
      <c r="Z141" s="161"/>
      <c r="AA141" s="162"/>
      <c r="AR141" s="9" t="s">
        <v>208</v>
      </c>
      <c r="AT141" s="9" t="s">
        <v>146</v>
      </c>
      <c r="AU141" s="9" t="s">
        <v>131</v>
      </c>
      <c r="AY141" s="9" t="s">
        <v>145</v>
      </c>
      <c r="BE141" s="101">
        <f t="shared" si="6"/>
        <v>0</v>
      </c>
      <c r="BF141" s="101">
        <f t="shared" si="7"/>
        <v>0</v>
      </c>
      <c r="BG141" s="101">
        <f t="shared" si="8"/>
        <v>0</v>
      </c>
      <c r="BH141" s="101">
        <f t="shared" si="9"/>
        <v>0</v>
      </c>
      <c r="BI141" s="101">
        <f t="shared" si="10"/>
        <v>0</v>
      </c>
      <c r="BJ141" s="9" t="s">
        <v>131</v>
      </c>
      <c r="BK141" s="101">
        <f t="shared" si="11"/>
        <v>0</v>
      </c>
      <c r="BL141" s="9" t="s">
        <v>208</v>
      </c>
      <c r="BM141" s="9" t="s">
        <v>596</v>
      </c>
    </row>
    <row r="142" spans="2:65" s="26" customFormat="1" ht="22.5" customHeight="1">
      <c r="B142" s="125"/>
      <c r="C142" s="156" t="s">
        <v>233</v>
      </c>
      <c r="D142" s="156" t="s">
        <v>146</v>
      </c>
      <c r="E142" s="157" t="s">
        <v>597</v>
      </c>
      <c r="F142" s="209" t="s">
        <v>860</v>
      </c>
      <c r="G142" s="201"/>
      <c r="H142" s="201"/>
      <c r="I142" s="201"/>
      <c r="J142" s="158"/>
      <c r="K142" s="159">
        <v>4</v>
      </c>
      <c r="L142" s="205">
        <v>0</v>
      </c>
      <c r="M142" s="205"/>
      <c r="N142" s="203">
        <f t="shared" si="5"/>
        <v>0</v>
      </c>
      <c r="O142" s="203"/>
      <c r="P142" s="203"/>
      <c r="Q142" s="203"/>
      <c r="R142" s="127"/>
      <c r="T142" s="160"/>
      <c r="U142" s="37"/>
      <c r="V142" s="28"/>
      <c r="W142" s="161"/>
      <c r="X142" s="161"/>
      <c r="Y142" s="161"/>
      <c r="Z142" s="161"/>
      <c r="AA142" s="162"/>
      <c r="AR142" s="9" t="s">
        <v>208</v>
      </c>
      <c r="AT142" s="9" t="s">
        <v>146</v>
      </c>
      <c r="AU142" s="9" t="s">
        <v>131</v>
      </c>
      <c r="AY142" s="9" t="s">
        <v>145</v>
      </c>
      <c r="BE142" s="101">
        <f t="shared" si="6"/>
        <v>0</v>
      </c>
      <c r="BF142" s="101">
        <f t="shared" si="7"/>
        <v>0</v>
      </c>
      <c r="BG142" s="101">
        <f t="shared" si="8"/>
        <v>0</v>
      </c>
      <c r="BH142" s="101">
        <f t="shared" si="9"/>
        <v>0</v>
      </c>
      <c r="BI142" s="101">
        <f t="shared" si="10"/>
        <v>0</v>
      </c>
      <c r="BJ142" s="9" t="s">
        <v>131</v>
      </c>
      <c r="BK142" s="101">
        <f t="shared" si="11"/>
        <v>0</v>
      </c>
      <c r="BL142" s="9" t="s">
        <v>208</v>
      </c>
      <c r="BM142" s="9" t="s">
        <v>598</v>
      </c>
    </row>
    <row r="143" spans="2:65" s="26" customFormat="1" ht="22.5" customHeight="1">
      <c r="B143" s="125"/>
      <c r="C143" s="156" t="s">
        <v>238</v>
      </c>
      <c r="D143" s="156" t="s">
        <v>146</v>
      </c>
      <c r="E143" s="157" t="s">
        <v>599</v>
      </c>
      <c r="F143" s="209" t="s">
        <v>859</v>
      </c>
      <c r="G143" s="201"/>
      <c r="H143" s="201"/>
      <c r="I143" s="201"/>
      <c r="J143" s="158"/>
      <c r="K143" s="159">
        <v>4</v>
      </c>
      <c r="L143" s="205">
        <v>0</v>
      </c>
      <c r="M143" s="205"/>
      <c r="N143" s="203">
        <f t="shared" si="5"/>
        <v>0</v>
      </c>
      <c r="O143" s="203"/>
      <c r="P143" s="203"/>
      <c r="Q143" s="203"/>
      <c r="R143" s="127"/>
      <c r="T143" s="160"/>
      <c r="U143" s="37"/>
      <c r="V143" s="28"/>
      <c r="W143" s="161"/>
      <c r="X143" s="161"/>
      <c r="Y143" s="161"/>
      <c r="Z143" s="161"/>
      <c r="AA143" s="162"/>
      <c r="AR143" s="9" t="s">
        <v>208</v>
      </c>
      <c r="AT143" s="9" t="s">
        <v>146</v>
      </c>
      <c r="AU143" s="9" t="s">
        <v>131</v>
      </c>
      <c r="AY143" s="9" t="s">
        <v>145</v>
      </c>
      <c r="BE143" s="101">
        <f t="shared" si="6"/>
        <v>0</v>
      </c>
      <c r="BF143" s="101">
        <f t="shared" si="7"/>
        <v>0</v>
      </c>
      <c r="BG143" s="101">
        <f t="shared" si="8"/>
        <v>0</v>
      </c>
      <c r="BH143" s="101">
        <f t="shared" si="9"/>
        <v>0</v>
      </c>
      <c r="BI143" s="101">
        <f t="shared" si="10"/>
        <v>0</v>
      </c>
      <c r="BJ143" s="9" t="s">
        <v>131</v>
      </c>
      <c r="BK143" s="101">
        <f t="shared" si="11"/>
        <v>0</v>
      </c>
      <c r="BL143" s="9" t="s">
        <v>208</v>
      </c>
      <c r="BM143" s="9" t="s">
        <v>600</v>
      </c>
    </row>
    <row r="144" spans="2:65" s="26" customFormat="1" ht="22.5" customHeight="1">
      <c r="B144" s="125"/>
      <c r="C144" s="156" t="s">
        <v>244</v>
      </c>
      <c r="D144" s="156" t="s">
        <v>146</v>
      </c>
      <c r="E144" s="157" t="s">
        <v>601</v>
      </c>
      <c r="F144" s="209" t="s">
        <v>858</v>
      </c>
      <c r="G144" s="201"/>
      <c r="H144" s="201"/>
      <c r="I144" s="201"/>
      <c r="J144" s="158"/>
      <c r="K144" s="159">
        <v>1</v>
      </c>
      <c r="L144" s="205">
        <v>0</v>
      </c>
      <c r="M144" s="205"/>
      <c r="N144" s="203">
        <f t="shared" si="5"/>
        <v>0</v>
      </c>
      <c r="O144" s="203"/>
      <c r="P144" s="203"/>
      <c r="Q144" s="203"/>
      <c r="R144" s="127"/>
      <c r="T144" s="160"/>
      <c r="U144" s="37"/>
      <c r="V144" s="28"/>
      <c r="W144" s="161"/>
      <c r="X144" s="161"/>
      <c r="Y144" s="161"/>
      <c r="Z144" s="161"/>
      <c r="AA144" s="162"/>
      <c r="AR144" s="9" t="s">
        <v>208</v>
      </c>
      <c r="AT144" s="9" t="s">
        <v>146</v>
      </c>
      <c r="AU144" s="9" t="s">
        <v>131</v>
      </c>
      <c r="AY144" s="9" t="s">
        <v>145</v>
      </c>
      <c r="BE144" s="101">
        <f t="shared" si="6"/>
        <v>0</v>
      </c>
      <c r="BF144" s="101">
        <f t="shared" si="7"/>
        <v>0</v>
      </c>
      <c r="BG144" s="101">
        <f t="shared" si="8"/>
        <v>0</v>
      </c>
      <c r="BH144" s="101">
        <f t="shared" si="9"/>
        <v>0</v>
      </c>
      <c r="BI144" s="101">
        <f t="shared" si="10"/>
        <v>0</v>
      </c>
      <c r="BJ144" s="9" t="s">
        <v>131</v>
      </c>
      <c r="BK144" s="101">
        <f t="shared" si="11"/>
        <v>0</v>
      </c>
      <c r="BL144" s="9" t="s">
        <v>208</v>
      </c>
      <c r="BM144" s="9" t="s">
        <v>602</v>
      </c>
    </row>
    <row r="145" spans="2:65" s="26" customFormat="1" ht="22.5" customHeight="1">
      <c r="B145" s="125"/>
      <c r="C145" s="156" t="s">
        <v>248</v>
      </c>
      <c r="D145" s="156" t="s">
        <v>146</v>
      </c>
      <c r="E145" s="157" t="s">
        <v>603</v>
      </c>
      <c r="F145" s="209" t="s">
        <v>857</v>
      </c>
      <c r="G145" s="201"/>
      <c r="H145" s="201"/>
      <c r="I145" s="201"/>
      <c r="J145" s="158"/>
      <c r="K145" s="159">
        <v>8</v>
      </c>
      <c r="L145" s="205">
        <v>0</v>
      </c>
      <c r="M145" s="205"/>
      <c r="N145" s="203">
        <f t="shared" si="5"/>
        <v>0</v>
      </c>
      <c r="O145" s="203"/>
      <c r="P145" s="203"/>
      <c r="Q145" s="203"/>
      <c r="R145" s="127"/>
      <c r="T145" s="160"/>
      <c r="U145" s="37"/>
      <c r="V145" s="28"/>
      <c r="W145" s="161"/>
      <c r="X145" s="161"/>
      <c r="Y145" s="161"/>
      <c r="Z145" s="161"/>
      <c r="AA145" s="162"/>
      <c r="AR145" s="9" t="s">
        <v>208</v>
      </c>
      <c r="AT145" s="9" t="s">
        <v>146</v>
      </c>
      <c r="AU145" s="9" t="s">
        <v>131</v>
      </c>
      <c r="AY145" s="9" t="s">
        <v>145</v>
      </c>
      <c r="BE145" s="101">
        <f t="shared" si="6"/>
        <v>0</v>
      </c>
      <c r="BF145" s="101">
        <f t="shared" si="7"/>
        <v>0</v>
      </c>
      <c r="BG145" s="101">
        <f t="shared" si="8"/>
        <v>0</v>
      </c>
      <c r="BH145" s="101">
        <f t="shared" si="9"/>
        <v>0</v>
      </c>
      <c r="BI145" s="101">
        <f t="shared" si="10"/>
        <v>0</v>
      </c>
      <c r="BJ145" s="9" t="s">
        <v>131</v>
      </c>
      <c r="BK145" s="101">
        <f t="shared" si="11"/>
        <v>0</v>
      </c>
      <c r="BL145" s="9" t="s">
        <v>208</v>
      </c>
      <c r="BM145" s="9" t="s">
        <v>604</v>
      </c>
    </row>
    <row r="146" spans="2:65" s="26" customFormat="1" ht="71.25" customHeight="1">
      <c r="B146" s="125"/>
      <c r="C146" s="156" t="s">
        <v>252</v>
      </c>
      <c r="D146" s="156" t="s">
        <v>146</v>
      </c>
      <c r="E146" s="157" t="s">
        <v>605</v>
      </c>
      <c r="F146" s="209" t="s">
        <v>809</v>
      </c>
      <c r="G146" s="201"/>
      <c r="H146" s="201"/>
      <c r="I146" s="201"/>
      <c r="J146" s="158"/>
      <c r="K146" s="159">
        <v>1</v>
      </c>
      <c r="L146" s="205">
        <v>0</v>
      </c>
      <c r="M146" s="205"/>
      <c r="N146" s="203">
        <f t="shared" si="5"/>
        <v>0</v>
      </c>
      <c r="O146" s="203"/>
      <c r="P146" s="203"/>
      <c r="Q146" s="203"/>
      <c r="R146" s="127"/>
      <c r="T146" s="160"/>
      <c r="U146" s="37"/>
      <c r="V146" s="28"/>
      <c r="W146" s="161"/>
      <c r="X146" s="161"/>
      <c r="Y146" s="161"/>
      <c r="Z146" s="161"/>
      <c r="AA146" s="162"/>
      <c r="AR146" s="9" t="s">
        <v>208</v>
      </c>
      <c r="AT146" s="9" t="s">
        <v>146</v>
      </c>
      <c r="AU146" s="9" t="s">
        <v>131</v>
      </c>
      <c r="AY146" s="9" t="s">
        <v>145</v>
      </c>
      <c r="BE146" s="101">
        <f t="shared" si="6"/>
        <v>0</v>
      </c>
      <c r="BF146" s="101">
        <f t="shared" si="7"/>
        <v>0</v>
      </c>
      <c r="BG146" s="101">
        <f t="shared" si="8"/>
        <v>0</v>
      </c>
      <c r="BH146" s="101">
        <f t="shared" si="9"/>
        <v>0</v>
      </c>
      <c r="BI146" s="101">
        <f t="shared" si="10"/>
        <v>0</v>
      </c>
      <c r="BJ146" s="9" t="s">
        <v>131</v>
      </c>
      <c r="BK146" s="101">
        <f t="shared" si="11"/>
        <v>0</v>
      </c>
      <c r="BL146" s="9" t="s">
        <v>208</v>
      </c>
      <c r="BM146" s="9" t="s">
        <v>606</v>
      </c>
    </row>
    <row r="147" spans="2:65" s="26" customFormat="1" ht="22.5" customHeight="1">
      <c r="B147" s="125"/>
      <c r="C147" s="156" t="s">
        <v>256</v>
      </c>
      <c r="D147" s="156" t="s">
        <v>146</v>
      </c>
      <c r="E147" s="157" t="s">
        <v>607</v>
      </c>
      <c r="F147" s="209" t="s">
        <v>811</v>
      </c>
      <c r="G147" s="201"/>
      <c r="H147" s="201"/>
      <c r="I147" s="201"/>
      <c r="J147" s="158"/>
      <c r="K147" s="159">
        <v>2</v>
      </c>
      <c r="L147" s="205">
        <v>0</v>
      </c>
      <c r="M147" s="205"/>
      <c r="N147" s="203">
        <f t="shared" si="5"/>
        <v>0</v>
      </c>
      <c r="O147" s="203"/>
      <c r="P147" s="203"/>
      <c r="Q147" s="203"/>
      <c r="R147" s="127"/>
      <c r="T147" s="160"/>
      <c r="U147" s="37"/>
      <c r="V147" s="28"/>
      <c r="W147" s="161"/>
      <c r="X147" s="161"/>
      <c r="Y147" s="161"/>
      <c r="Z147" s="161"/>
      <c r="AA147" s="162"/>
      <c r="AR147" s="9" t="s">
        <v>208</v>
      </c>
      <c r="AT147" s="9" t="s">
        <v>146</v>
      </c>
      <c r="AU147" s="9" t="s">
        <v>131</v>
      </c>
      <c r="AY147" s="9" t="s">
        <v>145</v>
      </c>
      <c r="BE147" s="101">
        <f t="shared" si="6"/>
        <v>0</v>
      </c>
      <c r="BF147" s="101">
        <f t="shared" si="7"/>
        <v>0</v>
      </c>
      <c r="BG147" s="101">
        <f t="shared" si="8"/>
        <v>0</v>
      </c>
      <c r="BH147" s="101">
        <f t="shared" si="9"/>
        <v>0</v>
      </c>
      <c r="BI147" s="101">
        <f t="shared" si="10"/>
        <v>0</v>
      </c>
      <c r="BJ147" s="9" t="s">
        <v>131</v>
      </c>
      <c r="BK147" s="101">
        <f t="shared" si="11"/>
        <v>0</v>
      </c>
      <c r="BL147" s="9" t="s">
        <v>208</v>
      </c>
      <c r="BM147" s="9" t="s">
        <v>608</v>
      </c>
    </row>
    <row r="148" spans="2:65" s="26" customFormat="1" ht="22.5" customHeight="1">
      <c r="B148" s="125"/>
      <c r="C148" s="156" t="s">
        <v>260</v>
      </c>
      <c r="D148" s="156" t="s">
        <v>146</v>
      </c>
      <c r="E148" s="157" t="s">
        <v>609</v>
      </c>
      <c r="F148" s="209" t="s">
        <v>810</v>
      </c>
      <c r="G148" s="201"/>
      <c r="H148" s="201"/>
      <c r="I148" s="201"/>
      <c r="J148" s="158"/>
      <c r="K148" s="159">
        <v>4</v>
      </c>
      <c r="L148" s="205">
        <v>0</v>
      </c>
      <c r="M148" s="205"/>
      <c r="N148" s="203">
        <f t="shared" si="5"/>
        <v>0</v>
      </c>
      <c r="O148" s="203"/>
      <c r="P148" s="203"/>
      <c r="Q148" s="203"/>
      <c r="R148" s="127"/>
      <c r="T148" s="160"/>
      <c r="U148" s="37"/>
      <c r="V148" s="28"/>
      <c r="W148" s="161"/>
      <c r="X148" s="161"/>
      <c r="Y148" s="161"/>
      <c r="Z148" s="161"/>
      <c r="AA148" s="162"/>
      <c r="AR148" s="9" t="s">
        <v>208</v>
      </c>
      <c r="AT148" s="9" t="s">
        <v>146</v>
      </c>
      <c r="AU148" s="9" t="s">
        <v>131</v>
      </c>
      <c r="AY148" s="9" t="s">
        <v>145</v>
      </c>
      <c r="BE148" s="101">
        <f t="shared" si="6"/>
        <v>0</v>
      </c>
      <c r="BF148" s="101">
        <f t="shared" si="7"/>
        <v>0</v>
      </c>
      <c r="BG148" s="101">
        <f t="shared" si="8"/>
        <v>0</v>
      </c>
      <c r="BH148" s="101">
        <f t="shared" si="9"/>
        <v>0</v>
      </c>
      <c r="BI148" s="101">
        <f t="shared" si="10"/>
        <v>0</v>
      </c>
      <c r="BJ148" s="9" t="s">
        <v>131</v>
      </c>
      <c r="BK148" s="101">
        <f t="shared" si="11"/>
        <v>0</v>
      </c>
      <c r="BL148" s="9" t="s">
        <v>208</v>
      </c>
      <c r="BM148" s="9" t="s">
        <v>610</v>
      </c>
    </row>
    <row r="149" spans="2:65" s="26" customFormat="1" ht="22.5" customHeight="1">
      <c r="B149" s="125"/>
      <c r="C149" s="156" t="s">
        <v>264</v>
      </c>
      <c r="D149" s="156" t="s">
        <v>146</v>
      </c>
      <c r="E149" s="157" t="s">
        <v>611</v>
      </c>
      <c r="F149" s="209" t="s">
        <v>812</v>
      </c>
      <c r="G149" s="201"/>
      <c r="H149" s="201"/>
      <c r="I149" s="201"/>
      <c r="J149" s="158"/>
      <c r="K149" s="159">
        <v>15</v>
      </c>
      <c r="L149" s="205">
        <v>0</v>
      </c>
      <c r="M149" s="205"/>
      <c r="N149" s="203">
        <f t="shared" si="5"/>
        <v>0</v>
      </c>
      <c r="O149" s="203"/>
      <c r="P149" s="203"/>
      <c r="Q149" s="203"/>
      <c r="R149" s="127"/>
      <c r="T149" s="160"/>
      <c r="U149" s="37"/>
      <c r="V149" s="28"/>
      <c r="W149" s="161"/>
      <c r="X149" s="161"/>
      <c r="Y149" s="161"/>
      <c r="Z149" s="161"/>
      <c r="AA149" s="162"/>
      <c r="AR149" s="9" t="s">
        <v>208</v>
      </c>
      <c r="AT149" s="9" t="s">
        <v>146</v>
      </c>
      <c r="AU149" s="9" t="s">
        <v>131</v>
      </c>
      <c r="AY149" s="9" t="s">
        <v>145</v>
      </c>
      <c r="BE149" s="101">
        <f t="shared" si="6"/>
        <v>0</v>
      </c>
      <c r="BF149" s="101">
        <f t="shared" si="7"/>
        <v>0</v>
      </c>
      <c r="BG149" s="101">
        <f t="shared" si="8"/>
        <v>0</v>
      </c>
      <c r="BH149" s="101">
        <f t="shared" si="9"/>
        <v>0</v>
      </c>
      <c r="BI149" s="101">
        <f t="shared" si="10"/>
        <v>0</v>
      </c>
      <c r="BJ149" s="9" t="s">
        <v>131</v>
      </c>
      <c r="BK149" s="101">
        <f t="shared" si="11"/>
        <v>0</v>
      </c>
      <c r="BL149" s="9" t="s">
        <v>208</v>
      </c>
      <c r="BM149" s="9" t="s">
        <v>612</v>
      </c>
    </row>
    <row r="150" spans="2:65" s="26" customFormat="1" ht="22.5" customHeight="1">
      <c r="B150" s="125"/>
      <c r="C150" s="156" t="s">
        <v>268</v>
      </c>
      <c r="D150" s="156" t="s">
        <v>146</v>
      </c>
      <c r="E150" s="157" t="s">
        <v>613</v>
      </c>
      <c r="F150" s="209" t="s">
        <v>813</v>
      </c>
      <c r="G150" s="201"/>
      <c r="H150" s="201"/>
      <c r="I150" s="201"/>
      <c r="J150" s="158"/>
      <c r="K150" s="159">
        <v>11</v>
      </c>
      <c r="L150" s="205">
        <v>0</v>
      </c>
      <c r="M150" s="205"/>
      <c r="N150" s="203">
        <f t="shared" si="5"/>
        <v>0</v>
      </c>
      <c r="O150" s="203"/>
      <c r="P150" s="203"/>
      <c r="Q150" s="203"/>
      <c r="R150" s="127"/>
      <c r="T150" s="160"/>
      <c r="U150" s="37"/>
      <c r="V150" s="28"/>
      <c r="W150" s="161"/>
      <c r="X150" s="161"/>
      <c r="Y150" s="161"/>
      <c r="Z150" s="161"/>
      <c r="AA150" s="162"/>
      <c r="AR150" s="9" t="s">
        <v>208</v>
      </c>
      <c r="AT150" s="9" t="s">
        <v>146</v>
      </c>
      <c r="AU150" s="9" t="s">
        <v>131</v>
      </c>
      <c r="AY150" s="9" t="s">
        <v>145</v>
      </c>
      <c r="BE150" s="101">
        <f t="shared" si="6"/>
        <v>0</v>
      </c>
      <c r="BF150" s="101">
        <f t="shared" si="7"/>
        <v>0</v>
      </c>
      <c r="BG150" s="101">
        <f t="shared" si="8"/>
        <v>0</v>
      </c>
      <c r="BH150" s="101">
        <f t="shared" si="9"/>
        <v>0</v>
      </c>
      <c r="BI150" s="101">
        <f t="shared" si="10"/>
        <v>0</v>
      </c>
      <c r="BJ150" s="9" t="s">
        <v>131</v>
      </c>
      <c r="BK150" s="101">
        <f t="shared" si="11"/>
        <v>0</v>
      </c>
      <c r="BL150" s="9" t="s">
        <v>208</v>
      </c>
      <c r="BM150" s="9" t="s">
        <v>614</v>
      </c>
    </row>
    <row r="151" spans="2:65" s="26" customFormat="1" ht="22.5" customHeight="1">
      <c r="B151" s="125"/>
      <c r="C151" s="156" t="s">
        <v>272</v>
      </c>
      <c r="D151" s="156" t="s">
        <v>146</v>
      </c>
      <c r="E151" s="157" t="s">
        <v>615</v>
      </c>
      <c r="F151" s="209" t="s">
        <v>814</v>
      </c>
      <c r="G151" s="201"/>
      <c r="H151" s="201"/>
      <c r="I151" s="201"/>
      <c r="J151" s="158"/>
      <c r="K151" s="159">
        <v>5</v>
      </c>
      <c r="L151" s="205">
        <v>0</v>
      </c>
      <c r="M151" s="205"/>
      <c r="N151" s="203">
        <f t="shared" si="5"/>
        <v>0</v>
      </c>
      <c r="O151" s="203"/>
      <c r="P151" s="203"/>
      <c r="Q151" s="203"/>
      <c r="R151" s="127"/>
      <c r="T151" s="160"/>
      <c r="U151" s="37"/>
      <c r="V151" s="28"/>
      <c r="W151" s="161"/>
      <c r="X151" s="161"/>
      <c r="Y151" s="161"/>
      <c r="Z151" s="161"/>
      <c r="AA151" s="162"/>
      <c r="AR151" s="9" t="s">
        <v>208</v>
      </c>
      <c r="AT151" s="9" t="s">
        <v>146</v>
      </c>
      <c r="AU151" s="9" t="s">
        <v>131</v>
      </c>
      <c r="AY151" s="9" t="s">
        <v>145</v>
      </c>
      <c r="BE151" s="101">
        <f t="shared" si="6"/>
        <v>0</v>
      </c>
      <c r="BF151" s="101">
        <f t="shared" si="7"/>
        <v>0</v>
      </c>
      <c r="BG151" s="101">
        <f t="shared" si="8"/>
        <v>0</v>
      </c>
      <c r="BH151" s="101">
        <f t="shared" si="9"/>
        <v>0</v>
      </c>
      <c r="BI151" s="101">
        <f t="shared" si="10"/>
        <v>0</v>
      </c>
      <c r="BJ151" s="9" t="s">
        <v>131</v>
      </c>
      <c r="BK151" s="101">
        <f t="shared" si="11"/>
        <v>0</v>
      </c>
      <c r="BL151" s="9" t="s">
        <v>208</v>
      </c>
      <c r="BM151" s="9" t="s">
        <v>616</v>
      </c>
    </row>
    <row r="152" spans="2:65" s="26" customFormat="1" ht="22.5" customHeight="1">
      <c r="B152" s="125"/>
      <c r="C152" s="156" t="s">
        <v>276</v>
      </c>
      <c r="D152" s="156" t="s">
        <v>146</v>
      </c>
      <c r="E152" s="157" t="s">
        <v>617</v>
      </c>
      <c r="F152" s="209" t="s">
        <v>815</v>
      </c>
      <c r="G152" s="201"/>
      <c r="H152" s="201"/>
      <c r="I152" s="201"/>
      <c r="J152" s="158"/>
      <c r="K152" s="159">
        <v>3</v>
      </c>
      <c r="L152" s="205">
        <v>0</v>
      </c>
      <c r="M152" s="205"/>
      <c r="N152" s="203">
        <f t="shared" si="5"/>
        <v>0</v>
      </c>
      <c r="O152" s="203"/>
      <c r="P152" s="203"/>
      <c r="Q152" s="203"/>
      <c r="R152" s="127"/>
      <c r="T152" s="160"/>
      <c r="U152" s="37"/>
      <c r="V152" s="28"/>
      <c r="W152" s="161"/>
      <c r="X152" s="161"/>
      <c r="Y152" s="161"/>
      <c r="Z152" s="161"/>
      <c r="AA152" s="162"/>
      <c r="AR152" s="9" t="s">
        <v>208</v>
      </c>
      <c r="AT152" s="9" t="s">
        <v>146</v>
      </c>
      <c r="AU152" s="9" t="s">
        <v>131</v>
      </c>
      <c r="AY152" s="9" t="s">
        <v>145</v>
      </c>
      <c r="BE152" s="101">
        <f t="shared" si="6"/>
        <v>0</v>
      </c>
      <c r="BF152" s="101">
        <f t="shared" si="7"/>
        <v>0</v>
      </c>
      <c r="BG152" s="101">
        <f t="shared" si="8"/>
        <v>0</v>
      </c>
      <c r="BH152" s="101">
        <f t="shared" si="9"/>
        <v>0</v>
      </c>
      <c r="BI152" s="101">
        <f t="shared" si="10"/>
        <v>0</v>
      </c>
      <c r="BJ152" s="9" t="s">
        <v>131</v>
      </c>
      <c r="BK152" s="101">
        <f t="shared" si="11"/>
        <v>0</v>
      </c>
      <c r="BL152" s="9" t="s">
        <v>208</v>
      </c>
      <c r="BM152" s="9" t="s">
        <v>618</v>
      </c>
    </row>
    <row r="153" spans="2:65" s="26" customFormat="1" ht="22.5" customHeight="1">
      <c r="B153" s="125"/>
      <c r="C153" s="156" t="s">
        <v>280</v>
      </c>
      <c r="D153" s="156" t="s">
        <v>146</v>
      </c>
      <c r="E153" s="157" t="s">
        <v>619</v>
      </c>
      <c r="F153" s="209" t="s">
        <v>816</v>
      </c>
      <c r="G153" s="201"/>
      <c r="H153" s="201"/>
      <c r="I153" s="201"/>
      <c r="J153" s="158"/>
      <c r="K153" s="159">
        <v>1</v>
      </c>
      <c r="L153" s="205">
        <v>0</v>
      </c>
      <c r="M153" s="205"/>
      <c r="N153" s="203">
        <f t="shared" si="5"/>
        <v>0</v>
      </c>
      <c r="O153" s="203"/>
      <c r="P153" s="203"/>
      <c r="Q153" s="203"/>
      <c r="R153" s="127"/>
      <c r="T153" s="160"/>
      <c r="U153" s="37"/>
      <c r="V153" s="28"/>
      <c r="W153" s="161"/>
      <c r="X153" s="161"/>
      <c r="Y153" s="161"/>
      <c r="Z153" s="161"/>
      <c r="AA153" s="162"/>
      <c r="AR153" s="9" t="s">
        <v>208</v>
      </c>
      <c r="AT153" s="9" t="s">
        <v>146</v>
      </c>
      <c r="AU153" s="9" t="s">
        <v>131</v>
      </c>
      <c r="AY153" s="9" t="s">
        <v>145</v>
      </c>
      <c r="BE153" s="101">
        <f t="shared" si="6"/>
        <v>0</v>
      </c>
      <c r="BF153" s="101">
        <f t="shared" si="7"/>
        <v>0</v>
      </c>
      <c r="BG153" s="101">
        <f t="shared" si="8"/>
        <v>0</v>
      </c>
      <c r="BH153" s="101">
        <f t="shared" si="9"/>
        <v>0</v>
      </c>
      <c r="BI153" s="101">
        <f t="shared" si="10"/>
        <v>0</v>
      </c>
      <c r="BJ153" s="9" t="s">
        <v>131</v>
      </c>
      <c r="BK153" s="101">
        <f t="shared" si="11"/>
        <v>0</v>
      </c>
      <c r="BL153" s="9" t="s">
        <v>208</v>
      </c>
      <c r="BM153" s="9" t="s">
        <v>620</v>
      </c>
    </row>
    <row r="154" spans="2:65" s="26" customFormat="1" ht="22.5" customHeight="1">
      <c r="B154" s="125"/>
      <c r="C154" s="156" t="s">
        <v>284</v>
      </c>
      <c r="D154" s="156" t="s">
        <v>146</v>
      </c>
      <c r="E154" s="157" t="s">
        <v>621</v>
      </c>
      <c r="F154" s="209" t="s">
        <v>817</v>
      </c>
      <c r="G154" s="201"/>
      <c r="H154" s="201"/>
      <c r="I154" s="201"/>
      <c r="J154" s="158"/>
      <c r="K154" s="159">
        <v>2</v>
      </c>
      <c r="L154" s="205">
        <v>0</v>
      </c>
      <c r="M154" s="205"/>
      <c r="N154" s="203">
        <f t="shared" si="5"/>
        <v>0</v>
      </c>
      <c r="O154" s="203"/>
      <c r="P154" s="203"/>
      <c r="Q154" s="203"/>
      <c r="R154" s="127"/>
      <c r="T154" s="160"/>
      <c r="U154" s="37"/>
      <c r="V154" s="28"/>
      <c r="W154" s="161"/>
      <c r="X154" s="161"/>
      <c r="Y154" s="161"/>
      <c r="Z154" s="161"/>
      <c r="AA154" s="162"/>
      <c r="AR154" s="9" t="s">
        <v>208</v>
      </c>
      <c r="AT154" s="9" t="s">
        <v>146</v>
      </c>
      <c r="AU154" s="9" t="s">
        <v>131</v>
      </c>
      <c r="AY154" s="9" t="s">
        <v>145</v>
      </c>
      <c r="BE154" s="101">
        <f t="shared" si="6"/>
        <v>0</v>
      </c>
      <c r="BF154" s="101">
        <f t="shared" si="7"/>
        <v>0</v>
      </c>
      <c r="BG154" s="101">
        <f t="shared" si="8"/>
        <v>0</v>
      </c>
      <c r="BH154" s="101">
        <f t="shared" si="9"/>
        <v>0</v>
      </c>
      <c r="BI154" s="101">
        <f t="shared" si="10"/>
        <v>0</v>
      </c>
      <c r="BJ154" s="9" t="s">
        <v>131</v>
      </c>
      <c r="BK154" s="101">
        <f t="shared" si="11"/>
        <v>0</v>
      </c>
      <c r="BL154" s="9" t="s">
        <v>208</v>
      </c>
      <c r="BM154" s="9" t="s">
        <v>622</v>
      </c>
    </row>
    <row r="155" spans="2:65" s="26" customFormat="1" ht="22.5" customHeight="1">
      <c r="B155" s="125"/>
      <c r="C155" s="156" t="s">
        <v>288</v>
      </c>
      <c r="D155" s="156" t="s">
        <v>146</v>
      </c>
      <c r="E155" s="157" t="s">
        <v>623</v>
      </c>
      <c r="F155" s="209" t="s">
        <v>818</v>
      </c>
      <c r="G155" s="201"/>
      <c r="H155" s="201"/>
      <c r="I155" s="201"/>
      <c r="J155" s="158"/>
      <c r="K155" s="159">
        <v>1</v>
      </c>
      <c r="L155" s="205">
        <v>0</v>
      </c>
      <c r="M155" s="205"/>
      <c r="N155" s="203">
        <f t="shared" si="5"/>
        <v>0</v>
      </c>
      <c r="O155" s="203"/>
      <c r="P155" s="203"/>
      <c r="Q155" s="203"/>
      <c r="R155" s="127"/>
      <c r="T155" s="160"/>
      <c r="U155" s="37"/>
      <c r="V155" s="28"/>
      <c r="W155" s="161"/>
      <c r="X155" s="161"/>
      <c r="Y155" s="161"/>
      <c r="Z155" s="161"/>
      <c r="AA155" s="162"/>
      <c r="AR155" s="9" t="s">
        <v>208</v>
      </c>
      <c r="AT155" s="9" t="s">
        <v>146</v>
      </c>
      <c r="AU155" s="9" t="s">
        <v>131</v>
      </c>
      <c r="AY155" s="9" t="s">
        <v>145</v>
      </c>
      <c r="BE155" s="101">
        <f t="shared" si="6"/>
        <v>0</v>
      </c>
      <c r="BF155" s="101">
        <f t="shared" si="7"/>
        <v>0</v>
      </c>
      <c r="BG155" s="101">
        <f t="shared" si="8"/>
        <v>0</v>
      </c>
      <c r="BH155" s="101">
        <f t="shared" si="9"/>
        <v>0</v>
      </c>
      <c r="BI155" s="101">
        <f t="shared" si="10"/>
        <v>0</v>
      </c>
      <c r="BJ155" s="9" t="s">
        <v>131</v>
      </c>
      <c r="BK155" s="101">
        <f t="shared" si="11"/>
        <v>0</v>
      </c>
      <c r="BL155" s="9" t="s">
        <v>208</v>
      </c>
      <c r="BM155" s="9" t="s">
        <v>624</v>
      </c>
    </row>
    <row r="156" spans="2:65" s="26" customFormat="1" ht="28.5" customHeight="1">
      <c r="B156" s="125"/>
      <c r="C156" s="156" t="s">
        <v>292</v>
      </c>
      <c r="D156" s="156" t="s">
        <v>146</v>
      </c>
      <c r="E156" s="157" t="s">
        <v>625</v>
      </c>
      <c r="F156" s="209" t="s">
        <v>856</v>
      </c>
      <c r="G156" s="201"/>
      <c r="H156" s="201"/>
      <c r="I156" s="201"/>
      <c r="J156" s="158"/>
      <c r="K156" s="159">
        <v>44</v>
      </c>
      <c r="L156" s="205">
        <v>0</v>
      </c>
      <c r="M156" s="205"/>
      <c r="N156" s="203">
        <f t="shared" si="5"/>
        <v>0</v>
      </c>
      <c r="O156" s="203"/>
      <c r="P156" s="203"/>
      <c r="Q156" s="203"/>
      <c r="R156" s="127"/>
      <c r="T156" s="160"/>
      <c r="U156" s="37"/>
      <c r="V156" s="28"/>
      <c r="W156" s="161"/>
      <c r="X156" s="161"/>
      <c r="Y156" s="161"/>
      <c r="Z156" s="161"/>
      <c r="AA156" s="162"/>
      <c r="AR156" s="9" t="s">
        <v>208</v>
      </c>
      <c r="AT156" s="9" t="s">
        <v>146</v>
      </c>
      <c r="AU156" s="9" t="s">
        <v>131</v>
      </c>
      <c r="AY156" s="9" t="s">
        <v>145</v>
      </c>
      <c r="BE156" s="101">
        <f t="shared" si="6"/>
        <v>0</v>
      </c>
      <c r="BF156" s="101">
        <f t="shared" si="7"/>
        <v>0</v>
      </c>
      <c r="BG156" s="101">
        <f t="shared" si="8"/>
        <v>0</v>
      </c>
      <c r="BH156" s="101">
        <f t="shared" si="9"/>
        <v>0</v>
      </c>
      <c r="BI156" s="101">
        <f t="shared" si="10"/>
        <v>0</v>
      </c>
      <c r="BJ156" s="9" t="s">
        <v>131</v>
      </c>
      <c r="BK156" s="101">
        <f t="shared" si="11"/>
        <v>0</v>
      </c>
      <c r="BL156" s="9" t="s">
        <v>208</v>
      </c>
      <c r="BM156" s="9" t="s">
        <v>626</v>
      </c>
    </row>
    <row r="157" spans="2:65" s="26" customFormat="1" ht="22.5" customHeight="1">
      <c r="B157" s="125"/>
      <c r="C157" s="156" t="s">
        <v>296</v>
      </c>
      <c r="D157" s="156" t="s">
        <v>146</v>
      </c>
      <c r="E157" s="157" t="s">
        <v>627</v>
      </c>
      <c r="F157" s="209" t="s">
        <v>819</v>
      </c>
      <c r="G157" s="201"/>
      <c r="H157" s="201"/>
      <c r="I157" s="201"/>
      <c r="J157" s="158"/>
      <c r="K157" s="159">
        <v>44</v>
      </c>
      <c r="L157" s="205">
        <v>0</v>
      </c>
      <c r="M157" s="205"/>
      <c r="N157" s="203">
        <f t="shared" si="5"/>
        <v>0</v>
      </c>
      <c r="O157" s="203"/>
      <c r="P157" s="203"/>
      <c r="Q157" s="203"/>
      <c r="R157" s="127"/>
      <c r="T157" s="160"/>
      <c r="U157" s="37"/>
      <c r="V157" s="28"/>
      <c r="W157" s="161"/>
      <c r="X157" s="161"/>
      <c r="Y157" s="161"/>
      <c r="Z157" s="161"/>
      <c r="AA157" s="162"/>
      <c r="AR157" s="9" t="s">
        <v>208</v>
      </c>
      <c r="AT157" s="9" t="s">
        <v>146</v>
      </c>
      <c r="AU157" s="9" t="s">
        <v>131</v>
      </c>
      <c r="AY157" s="9" t="s">
        <v>145</v>
      </c>
      <c r="BE157" s="101">
        <f t="shared" si="6"/>
        <v>0</v>
      </c>
      <c r="BF157" s="101">
        <f t="shared" si="7"/>
        <v>0</v>
      </c>
      <c r="BG157" s="101">
        <f t="shared" si="8"/>
        <v>0</v>
      </c>
      <c r="BH157" s="101">
        <f t="shared" si="9"/>
        <v>0</v>
      </c>
      <c r="BI157" s="101">
        <f t="shared" si="10"/>
        <v>0</v>
      </c>
      <c r="BJ157" s="9" t="s">
        <v>131</v>
      </c>
      <c r="BK157" s="101">
        <f t="shared" si="11"/>
        <v>0</v>
      </c>
      <c r="BL157" s="9" t="s">
        <v>208</v>
      </c>
      <c r="BM157" s="9" t="s">
        <v>628</v>
      </c>
    </row>
    <row r="158" spans="2:65" s="26" customFormat="1" ht="22.5" customHeight="1">
      <c r="B158" s="125"/>
      <c r="C158" s="156" t="s">
        <v>300</v>
      </c>
      <c r="D158" s="156" t="s">
        <v>146</v>
      </c>
      <c r="E158" s="157" t="s">
        <v>629</v>
      </c>
      <c r="F158" s="209" t="s">
        <v>820</v>
      </c>
      <c r="G158" s="201"/>
      <c r="H158" s="201"/>
      <c r="I158" s="201"/>
      <c r="J158" s="158"/>
      <c r="K158" s="159">
        <v>44</v>
      </c>
      <c r="L158" s="205">
        <v>0</v>
      </c>
      <c r="M158" s="205"/>
      <c r="N158" s="203">
        <f t="shared" si="5"/>
        <v>0</v>
      </c>
      <c r="O158" s="203"/>
      <c r="P158" s="203"/>
      <c r="Q158" s="203"/>
      <c r="R158" s="127"/>
      <c r="T158" s="160"/>
      <c r="U158" s="37"/>
      <c r="V158" s="28"/>
      <c r="W158" s="161"/>
      <c r="X158" s="161"/>
      <c r="Y158" s="161"/>
      <c r="Z158" s="161"/>
      <c r="AA158" s="162"/>
      <c r="AR158" s="9" t="s">
        <v>208</v>
      </c>
      <c r="AT158" s="9" t="s">
        <v>146</v>
      </c>
      <c r="AU158" s="9" t="s">
        <v>131</v>
      </c>
      <c r="AY158" s="9" t="s">
        <v>145</v>
      </c>
      <c r="BE158" s="101">
        <f t="shared" si="6"/>
        <v>0</v>
      </c>
      <c r="BF158" s="101">
        <f t="shared" si="7"/>
        <v>0</v>
      </c>
      <c r="BG158" s="101">
        <f t="shared" si="8"/>
        <v>0</v>
      </c>
      <c r="BH158" s="101">
        <f t="shared" si="9"/>
        <v>0</v>
      </c>
      <c r="BI158" s="101">
        <f t="shared" si="10"/>
        <v>0</v>
      </c>
      <c r="BJ158" s="9" t="s">
        <v>131</v>
      </c>
      <c r="BK158" s="101">
        <f t="shared" si="11"/>
        <v>0</v>
      </c>
      <c r="BL158" s="9" t="s">
        <v>208</v>
      </c>
      <c r="BM158" s="9" t="s">
        <v>630</v>
      </c>
    </row>
    <row r="159" spans="2:65" s="26" customFormat="1" ht="39" customHeight="1">
      <c r="B159" s="125"/>
      <c r="C159" s="156" t="s">
        <v>304</v>
      </c>
      <c r="D159" s="156" t="s">
        <v>146</v>
      </c>
      <c r="E159" s="157" t="s">
        <v>631</v>
      </c>
      <c r="F159" s="209" t="s">
        <v>821</v>
      </c>
      <c r="G159" s="201"/>
      <c r="H159" s="201"/>
      <c r="I159" s="201"/>
      <c r="J159" s="158"/>
      <c r="K159" s="159">
        <v>40</v>
      </c>
      <c r="L159" s="205">
        <v>0</v>
      </c>
      <c r="M159" s="205"/>
      <c r="N159" s="203">
        <f t="shared" si="5"/>
        <v>0</v>
      </c>
      <c r="O159" s="203"/>
      <c r="P159" s="203"/>
      <c r="Q159" s="203"/>
      <c r="R159" s="127"/>
      <c r="T159" s="160"/>
      <c r="U159" s="37"/>
      <c r="V159" s="28"/>
      <c r="W159" s="161"/>
      <c r="X159" s="161"/>
      <c r="Y159" s="161"/>
      <c r="Z159" s="161"/>
      <c r="AA159" s="162"/>
      <c r="AR159" s="9" t="s">
        <v>208</v>
      </c>
      <c r="AT159" s="9" t="s">
        <v>146</v>
      </c>
      <c r="AU159" s="9" t="s">
        <v>131</v>
      </c>
      <c r="AY159" s="9" t="s">
        <v>145</v>
      </c>
      <c r="BE159" s="101">
        <f t="shared" si="6"/>
        <v>0</v>
      </c>
      <c r="BF159" s="101">
        <f t="shared" si="7"/>
        <v>0</v>
      </c>
      <c r="BG159" s="101">
        <f t="shared" si="8"/>
        <v>0</v>
      </c>
      <c r="BH159" s="101">
        <f t="shared" si="9"/>
        <v>0</v>
      </c>
      <c r="BI159" s="101">
        <f t="shared" si="10"/>
        <v>0</v>
      </c>
      <c r="BJ159" s="9" t="s">
        <v>131</v>
      </c>
      <c r="BK159" s="101">
        <f t="shared" si="11"/>
        <v>0</v>
      </c>
      <c r="BL159" s="9" t="s">
        <v>208</v>
      </c>
      <c r="BM159" s="9" t="s">
        <v>632</v>
      </c>
    </row>
    <row r="160" spans="2:65" s="26" customFormat="1" ht="39" customHeight="1">
      <c r="B160" s="125"/>
      <c r="C160" s="156" t="s">
        <v>309</v>
      </c>
      <c r="D160" s="156" t="s">
        <v>146</v>
      </c>
      <c r="E160" s="157" t="s">
        <v>633</v>
      </c>
      <c r="F160" s="209" t="s">
        <v>822</v>
      </c>
      <c r="G160" s="201"/>
      <c r="H160" s="201"/>
      <c r="I160" s="201"/>
      <c r="J160" s="158"/>
      <c r="K160" s="159">
        <v>10</v>
      </c>
      <c r="L160" s="205">
        <v>0</v>
      </c>
      <c r="M160" s="205"/>
      <c r="N160" s="203">
        <f t="shared" si="5"/>
        <v>0</v>
      </c>
      <c r="O160" s="203"/>
      <c r="P160" s="203"/>
      <c r="Q160" s="203"/>
      <c r="R160" s="127"/>
      <c r="T160" s="160"/>
      <c r="U160" s="37"/>
      <c r="V160" s="28"/>
      <c r="W160" s="161"/>
      <c r="X160" s="161"/>
      <c r="Y160" s="161"/>
      <c r="Z160" s="161"/>
      <c r="AA160" s="162"/>
      <c r="AR160" s="9" t="s">
        <v>208</v>
      </c>
      <c r="AT160" s="9" t="s">
        <v>146</v>
      </c>
      <c r="AU160" s="9" t="s">
        <v>131</v>
      </c>
      <c r="AY160" s="9" t="s">
        <v>145</v>
      </c>
      <c r="BE160" s="101">
        <f t="shared" si="6"/>
        <v>0</v>
      </c>
      <c r="BF160" s="101">
        <f t="shared" si="7"/>
        <v>0</v>
      </c>
      <c r="BG160" s="101">
        <f t="shared" si="8"/>
        <v>0</v>
      </c>
      <c r="BH160" s="101">
        <f t="shared" si="9"/>
        <v>0</v>
      </c>
      <c r="BI160" s="101">
        <f t="shared" si="10"/>
        <v>0</v>
      </c>
      <c r="BJ160" s="9" t="s">
        <v>131</v>
      </c>
      <c r="BK160" s="101">
        <f t="shared" si="11"/>
        <v>0</v>
      </c>
      <c r="BL160" s="9" t="s">
        <v>208</v>
      </c>
      <c r="BM160" s="9" t="s">
        <v>634</v>
      </c>
    </row>
    <row r="161" spans="2:65" s="26" customFormat="1" ht="39" customHeight="1">
      <c r="B161" s="125"/>
      <c r="C161" s="156" t="s">
        <v>313</v>
      </c>
      <c r="D161" s="156" t="s">
        <v>146</v>
      </c>
      <c r="E161" s="157" t="s">
        <v>635</v>
      </c>
      <c r="F161" s="209" t="s">
        <v>823</v>
      </c>
      <c r="G161" s="201"/>
      <c r="H161" s="201"/>
      <c r="I161" s="201"/>
      <c r="J161" s="158"/>
      <c r="K161" s="159">
        <v>30</v>
      </c>
      <c r="L161" s="205">
        <v>0</v>
      </c>
      <c r="M161" s="205"/>
      <c r="N161" s="203">
        <f t="shared" si="5"/>
        <v>0</v>
      </c>
      <c r="O161" s="203"/>
      <c r="P161" s="203"/>
      <c r="Q161" s="203"/>
      <c r="R161" s="127"/>
      <c r="T161" s="160"/>
      <c r="U161" s="37"/>
      <c r="V161" s="28"/>
      <c r="W161" s="161"/>
      <c r="X161" s="161"/>
      <c r="Y161" s="161"/>
      <c r="Z161" s="161"/>
      <c r="AA161" s="162"/>
      <c r="AR161" s="9" t="s">
        <v>208</v>
      </c>
      <c r="AT161" s="9" t="s">
        <v>146</v>
      </c>
      <c r="AU161" s="9" t="s">
        <v>131</v>
      </c>
      <c r="AY161" s="9" t="s">
        <v>145</v>
      </c>
      <c r="BE161" s="101">
        <f t="shared" si="6"/>
        <v>0</v>
      </c>
      <c r="BF161" s="101">
        <f t="shared" si="7"/>
        <v>0</v>
      </c>
      <c r="BG161" s="101">
        <f t="shared" si="8"/>
        <v>0</v>
      </c>
      <c r="BH161" s="101">
        <f t="shared" si="9"/>
        <v>0</v>
      </c>
      <c r="BI161" s="101">
        <f t="shared" si="10"/>
        <v>0</v>
      </c>
      <c r="BJ161" s="9" t="s">
        <v>131</v>
      </c>
      <c r="BK161" s="101">
        <f t="shared" si="11"/>
        <v>0</v>
      </c>
      <c r="BL161" s="9" t="s">
        <v>208</v>
      </c>
      <c r="BM161" s="9" t="s">
        <v>636</v>
      </c>
    </row>
    <row r="162" spans="2:65" s="26" customFormat="1" ht="39" customHeight="1">
      <c r="B162" s="125"/>
      <c r="C162" s="156" t="s">
        <v>317</v>
      </c>
      <c r="D162" s="156" t="s">
        <v>146</v>
      </c>
      <c r="E162" s="157" t="s">
        <v>637</v>
      </c>
      <c r="F162" s="209" t="s">
        <v>824</v>
      </c>
      <c r="G162" s="201"/>
      <c r="H162" s="201"/>
      <c r="I162" s="201"/>
      <c r="J162" s="158"/>
      <c r="K162" s="159">
        <v>30</v>
      </c>
      <c r="L162" s="205">
        <v>0</v>
      </c>
      <c r="M162" s="205"/>
      <c r="N162" s="203">
        <f t="shared" si="5"/>
        <v>0</v>
      </c>
      <c r="O162" s="203"/>
      <c r="P162" s="203"/>
      <c r="Q162" s="203"/>
      <c r="R162" s="127"/>
      <c r="T162" s="160"/>
      <c r="U162" s="37"/>
      <c r="V162" s="28"/>
      <c r="W162" s="161"/>
      <c r="X162" s="161"/>
      <c r="Y162" s="161"/>
      <c r="Z162" s="161"/>
      <c r="AA162" s="162"/>
      <c r="AR162" s="9" t="s">
        <v>208</v>
      </c>
      <c r="AT162" s="9" t="s">
        <v>146</v>
      </c>
      <c r="AU162" s="9" t="s">
        <v>131</v>
      </c>
      <c r="AY162" s="9" t="s">
        <v>145</v>
      </c>
      <c r="BE162" s="101">
        <f t="shared" si="6"/>
        <v>0</v>
      </c>
      <c r="BF162" s="101">
        <f t="shared" si="7"/>
        <v>0</v>
      </c>
      <c r="BG162" s="101">
        <f t="shared" si="8"/>
        <v>0</v>
      </c>
      <c r="BH162" s="101">
        <f t="shared" si="9"/>
        <v>0</v>
      </c>
      <c r="BI162" s="101">
        <f t="shared" si="10"/>
        <v>0</v>
      </c>
      <c r="BJ162" s="9" t="s">
        <v>131</v>
      </c>
      <c r="BK162" s="101">
        <f t="shared" si="11"/>
        <v>0</v>
      </c>
      <c r="BL162" s="9" t="s">
        <v>208</v>
      </c>
      <c r="BM162" s="9" t="s">
        <v>638</v>
      </c>
    </row>
    <row r="163" spans="2:65" s="26" customFormat="1" ht="39" customHeight="1">
      <c r="B163" s="125"/>
      <c r="C163" s="156" t="s">
        <v>321</v>
      </c>
      <c r="D163" s="156" t="s">
        <v>146</v>
      </c>
      <c r="E163" s="157" t="s">
        <v>639</v>
      </c>
      <c r="F163" s="209" t="s">
        <v>825</v>
      </c>
      <c r="G163" s="201"/>
      <c r="H163" s="201"/>
      <c r="I163" s="201"/>
      <c r="J163" s="158"/>
      <c r="K163" s="159">
        <v>70</v>
      </c>
      <c r="L163" s="205">
        <v>0</v>
      </c>
      <c r="M163" s="205"/>
      <c r="N163" s="203">
        <f t="shared" si="5"/>
        <v>0</v>
      </c>
      <c r="O163" s="203"/>
      <c r="P163" s="203"/>
      <c r="Q163" s="203"/>
      <c r="R163" s="127"/>
      <c r="T163" s="160"/>
      <c r="U163" s="37"/>
      <c r="V163" s="28"/>
      <c r="W163" s="161"/>
      <c r="X163" s="161"/>
      <c r="Y163" s="161"/>
      <c r="Z163" s="161"/>
      <c r="AA163" s="162"/>
      <c r="AR163" s="9" t="s">
        <v>208</v>
      </c>
      <c r="AT163" s="9" t="s">
        <v>146</v>
      </c>
      <c r="AU163" s="9" t="s">
        <v>131</v>
      </c>
      <c r="AY163" s="9" t="s">
        <v>145</v>
      </c>
      <c r="BE163" s="101">
        <f t="shared" si="6"/>
        <v>0</v>
      </c>
      <c r="BF163" s="101">
        <f t="shared" si="7"/>
        <v>0</v>
      </c>
      <c r="BG163" s="101">
        <f t="shared" si="8"/>
        <v>0</v>
      </c>
      <c r="BH163" s="101">
        <f t="shared" si="9"/>
        <v>0</v>
      </c>
      <c r="BI163" s="101">
        <f t="shared" si="10"/>
        <v>0</v>
      </c>
      <c r="BJ163" s="9" t="s">
        <v>131</v>
      </c>
      <c r="BK163" s="101">
        <f t="shared" si="11"/>
        <v>0</v>
      </c>
      <c r="BL163" s="9" t="s">
        <v>208</v>
      </c>
      <c r="BM163" s="9" t="s">
        <v>640</v>
      </c>
    </row>
    <row r="164" spans="2:65" s="26" customFormat="1" ht="39" customHeight="1">
      <c r="B164" s="125"/>
      <c r="C164" s="156" t="s">
        <v>325</v>
      </c>
      <c r="D164" s="156" t="s">
        <v>146</v>
      </c>
      <c r="E164" s="157" t="s">
        <v>641</v>
      </c>
      <c r="F164" s="209" t="s">
        <v>826</v>
      </c>
      <c r="G164" s="201"/>
      <c r="H164" s="201"/>
      <c r="I164" s="201"/>
      <c r="J164" s="158"/>
      <c r="K164" s="159">
        <v>60</v>
      </c>
      <c r="L164" s="205">
        <v>0</v>
      </c>
      <c r="M164" s="205"/>
      <c r="N164" s="203">
        <f t="shared" si="5"/>
        <v>0</v>
      </c>
      <c r="O164" s="203"/>
      <c r="P164" s="203"/>
      <c r="Q164" s="203"/>
      <c r="R164" s="127"/>
      <c r="T164" s="160"/>
      <c r="U164" s="37"/>
      <c r="V164" s="28"/>
      <c r="W164" s="161"/>
      <c r="X164" s="161"/>
      <c r="Y164" s="161"/>
      <c r="Z164" s="161"/>
      <c r="AA164" s="162"/>
      <c r="AR164" s="9" t="s">
        <v>208</v>
      </c>
      <c r="AT164" s="9" t="s">
        <v>146</v>
      </c>
      <c r="AU164" s="9" t="s">
        <v>131</v>
      </c>
      <c r="AY164" s="9" t="s">
        <v>145</v>
      </c>
      <c r="BE164" s="101">
        <f t="shared" si="6"/>
        <v>0</v>
      </c>
      <c r="BF164" s="101">
        <f t="shared" si="7"/>
        <v>0</v>
      </c>
      <c r="BG164" s="101">
        <f t="shared" si="8"/>
        <v>0</v>
      </c>
      <c r="BH164" s="101">
        <f t="shared" si="9"/>
        <v>0</v>
      </c>
      <c r="BI164" s="101">
        <f t="shared" si="10"/>
        <v>0</v>
      </c>
      <c r="BJ164" s="9" t="s">
        <v>131</v>
      </c>
      <c r="BK164" s="101">
        <f t="shared" si="11"/>
        <v>0</v>
      </c>
      <c r="BL164" s="9" t="s">
        <v>208</v>
      </c>
      <c r="BM164" s="9" t="s">
        <v>642</v>
      </c>
    </row>
    <row r="165" spans="2:65" s="26" customFormat="1" ht="22.5" customHeight="1">
      <c r="B165" s="125"/>
      <c r="C165" s="156" t="s">
        <v>329</v>
      </c>
      <c r="D165" s="156" t="s">
        <v>146</v>
      </c>
      <c r="E165" s="157" t="s">
        <v>643</v>
      </c>
      <c r="F165" s="201" t="s">
        <v>644</v>
      </c>
      <c r="G165" s="201"/>
      <c r="H165" s="201"/>
      <c r="I165" s="201"/>
      <c r="J165" s="158"/>
      <c r="K165" s="159">
        <v>2</v>
      </c>
      <c r="L165" s="205">
        <v>0</v>
      </c>
      <c r="M165" s="205"/>
      <c r="N165" s="203">
        <f t="shared" si="5"/>
        <v>0</v>
      </c>
      <c r="O165" s="203"/>
      <c r="P165" s="203"/>
      <c r="Q165" s="203"/>
      <c r="R165" s="127"/>
      <c r="T165" s="160"/>
      <c r="U165" s="37"/>
      <c r="V165" s="28"/>
      <c r="W165" s="161"/>
      <c r="X165" s="161"/>
      <c r="Y165" s="161"/>
      <c r="Z165" s="161"/>
      <c r="AA165" s="162"/>
      <c r="AR165" s="9" t="s">
        <v>208</v>
      </c>
      <c r="AT165" s="9" t="s">
        <v>146</v>
      </c>
      <c r="AU165" s="9" t="s">
        <v>131</v>
      </c>
      <c r="AY165" s="9" t="s">
        <v>145</v>
      </c>
      <c r="BE165" s="101">
        <f t="shared" si="6"/>
        <v>0</v>
      </c>
      <c r="BF165" s="101">
        <f t="shared" si="7"/>
        <v>0</v>
      </c>
      <c r="BG165" s="101">
        <f t="shared" si="8"/>
        <v>0</v>
      </c>
      <c r="BH165" s="101">
        <f t="shared" si="9"/>
        <v>0</v>
      </c>
      <c r="BI165" s="101">
        <f t="shared" si="10"/>
        <v>0</v>
      </c>
      <c r="BJ165" s="9" t="s">
        <v>131</v>
      </c>
      <c r="BK165" s="101">
        <f t="shared" si="11"/>
        <v>0</v>
      </c>
      <c r="BL165" s="9" t="s">
        <v>208</v>
      </c>
      <c r="BM165" s="9" t="s">
        <v>645</v>
      </c>
    </row>
    <row r="166" spans="2:65" s="26" customFormat="1" ht="22.5" customHeight="1">
      <c r="B166" s="125"/>
      <c r="C166" s="156" t="s">
        <v>333</v>
      </c>
      <c r="D166" s="156" t="s">
        <v>146</v>
      </c>
      <c r="E166" s="157" t="s">
        <v>646</v>
      </c>
      <c r="F166" s="201" t="s">
        <v>647</v>
      </c>
      <c r="G166" s="201"/>
      <c r="H166" s="201"/>
      <c r="I166" s="201"/>
      <c r="J166" s="158"/>
      <c r="K166" s="159">
        <v>0</v>
      </c>
      <c r="L166" s="205">
        <v>0</v>
      </c>
      <c r="M166" s="205"/>
      <c r="N166" s="203">
        <f t="shared" si="5"/>
        <v>0</v>
      </c>
      <c r="O166" s="203"/>
      <c r="P166" s="203"/>
      <c r="Q166" s="203"/>
      <c r="R166" s="127"/>
      <c r="T166" s="160"/>
      <c r="U166" s="37"/>
      <c r="V166" s="28"/>
      <c r="W166" s="161"/>
      <c r="X166" s="161"/>
      <c r="Y166" s="161"/>
      <c r="Z166" s="161"/>
      <c r="AA166" s="162"/>
      <c r="AR166" s="9" t="s">
        <v>208</v>
      </c>
      <c r="AT166" s="9" t="s">
        <v>146</v>
      </c>
      <c r="AU166" s="9" t="s">
        <v>131</v>
      </c>
      <c r="AY166" s="9" t="s">
        <v>145</v>
      </c>
      <c r="BE166" s="101">
        <f t="shared" si="6"/>
        <v>0</v>
      </c>
      <c r="BF166" s="101">
        <f t="shared" si="7"/>
        <v>0</v>
      </c>
      <c r="BG166" s="101">
        <f t="shared" si="8"/>
        <v>0</v>
      </c>
      <c r="BH166" s="101">
        <f t="shared" si="9"/>
        <v>0</v>
      </c>
      <c r="BI166" s="101">
        <f t="shared" si="10"/>
        <v>0</v>
      </c>
      <c r="BJ166" s="9" t="s">
        <v>131</v>
      </c>
      <c r="BK166" s="101">
        <f t="shared" si="11"/>
        <v>0</v>
      </c>
      <c r="BL166" s="9" t="s">
        <v>208</v>
      </c>
      <c r="BM166" s="9" t="s">
        <v>648</v>
      </c>
    </row>
    <row r="167" spans="2:65" s="26" customFormat="1" ht="22.5" customHeight="1">
      <c r="B167" s="125"/>
      <c r="C167" s="156" t="s">
        <v>337</v>
      </c>
      <c r="D167" s="156" t="s">
        <v>146</v>
      </c>
      <c r="E167" s="157" t="s">
        <v>649</v>
      </c>
      <c r="F167" s="201" t="s">
        <v>650</v>
      </c>
      <c r="G167" s="201"/>
      <c r="H167" s="201"/>
      <c r="I167" s="201"/>
      <c r="J167" s="158"/>
      <c r="K167" s="159">
        <v>0</v>
      </c>
      <c r="L167" s="205">
        <v>0</v>
      </c>
      <c r="M167" s="205"/>
      <c r="N167" s="203">
        <f t="shared" si="5"/>
        <v>0</v>
      </c>
      <c r="O167" s="203"/>
      <c r="P167" s="203"/>
      <c r="Q167" s="203"/>
      <c r="R167" s="127"/>
      <c r="T167" s="160"/>
      <c r="U167" s="37"/>
      <c r="V167" s="28"/>
      <c r="W167" s="161"/>
      <c r="X167" s="161"/>
      <c r="Y167" s="161"/>
      <c r="Z167" s="161"/>
      <c r="AA167" s="162"/>
      <c r="AR167" s="9" t="s">
        <v>208</v>
      </c>
      <c r="AT167" s="9" t="s">
        <v>146</v>
      </c>
      <c r="AU167" s="9" t="s">
        <v>131</v>
      </c>
      <c r="AY167" s="9" t="s">
        <v>145</v>
      </c>
      <c r="BE167" s="101">
        <f t="shared" si="6"/>
        <v>0</v>
      </c>
      <c r="BF167" s="101">
        <f t="shared" si="7"/>
        <v>0</v>
      </c>
      <c r="BG167" s="101">
        <f t="shared" si="8"/>
        <v>0</v>
      </c>
      <c r="BH167" s="101">
        <f t="shared" si="9"/>
        <v>0</v>
      </c>
      <c r="BI167" s="101">
        <f t="shared" si="10"/>
        <v>0</v>
      </c>
      <c r="BJ167" s="9" t="s">
        <v>131</v>
      </c>
      <c r="BK167" s="101">
        <f t="shared" si="11"/>
        <v>0</v>
      </c>
      <c r="BL167" s="9" t="s">
        <v>208</v>
      </c>
      <c r="BM167" s="9" t="s">
        <v>651</v>
      </c>
    </row>
    <row r="168" spans="2:65" s="26" customFormat="1" ht="22.5" customHeight="1">
      <c r="B168" s="125"/>
      <c r="C168" s="156" t="s">
        <v>341</v>
      </c>
      <c r="D168" s="156" t="s">
        <v>146</v>
      </c>
      <c r="E168" s="157" t="s">
        <v>652</v>
      </c>
      <c r="F168" s="201" t="s">
        <v>653</v>
      </c>
      <c r="G168" s="201"/>
      <c r="H168" s="201"/>
      <c r="I168" s="201"/>
      <c r="J168" s="158"/>
      <c r="K168" s="159">
        <v>14</v>
      </c>
      <c r="L168" s="205">
        <v>0</v>
      </c>
      <c r="M168" s="205"/>
      <c r="N168" s="203">
        <f t="shared" si="5"/>
        <v>0</v>
      </c>
      <c r="O168" s="203"/>
      <c r="P168" s="203"/>
      <c r="Q168" s="203"/>
      <c r="R168" s="127"/>
      <c r="T168" s="160"/>
      <c r="U168" s="37"/>
      <c r="V168" s="28"/>
      <c r="W168" s="161"/>
      <c r="X168" s="161"/>
      <c r="Y168" s="161"/>
      <c r="Z168" s="161"/>
      <c r="AA168" s="162"/>
      <c r="AR168" s="9" t="s">
        <v>208</v>
      </c>
      <c r="AT168" s="9" t="s">
        <v>146</v>
      </c>
      <c r="AU168" s="9" t="s">
        <v>131</v>
      </c>
      <c r="AY168" s="9" t="s">
        <v>145</v>
      </c>
      <c r="BE168" s="101">
        <f t="shared" si="6"/>
        <v>0</v>
      </c>
      <c r="BF168" s="101">
        <f t="shared" si="7"/>
        <v>0</v>
      </c>
      <c r="BG168" s="101">
        <f t="shared" si="8"/>
        <v>0</v>
      </c>
      <c r="BH168" s="101">
        <f t="shared" si="9"/>
        <v>0</v>
      </c>
      <c r="BI168" s="101">
        <f t="shared" si="10"/>
        <v>0</v>
      </c>
      <c r="BJ168" s="9" t="s">
        <v>131</v>
      </c>
      <c r="BK168" s="101">
        <f t="shared" si="11"/>
        <v>0</v>
      </c>
      <c r="BL168" s="9" t="s">
        <v>208</v>
      </c>
      <c r="BM168" s="9" t="s">
        <v>654</v>
      </c>
    </row>
    <row r="169" spans="2:65" s="26" customFormat="1" ht="22.5" customHeight="1">
      <c r="B169" s="125"/>
      <c r="C169" s="156" t="s">
        <v>345</v>
      </c>
      <c r="D169" s="156" t="s">
        <v>146</v>
      </c>
      <c r="E169" s="157" t="s">
        <v>655</v>
      </c>
      <c r="F169" s="201" t="s">
        <v>656</v>
      </c>
      <c r="G169" s="201"/>
      <c r="H169" s="201"/>
      <c r="I169" s="201"/>
      <c r="J169" s="158"/>
      <c r="K169" s="159">
        <v>10</v>
      </c>
      <c r="L169" s="205">
        <v>0</v>
      </c>
      <c r="M169" s="205"/>
      <c r="N169" s="203">
        <f t="shared" si="5"/>
        <v>0</v>
      </c>
      <c r="O169" s="203"/>
      <c r="P169" s="203"/>
      <c r="Q169" s="203"/>
      <c r="R169" s="127"/>
      <c r="T169" s="160"/>
      <c r="U169" s="37"/>
      <c r="V169" s="28"/>
      <c r="W169" s="161"/>
      <c r="X169" s="161"/>
      <c r="Y169" s="161"/>
      <c r="Z169" s="161"/>
      <c r="AA169" s="162"/>
      <c r="AR169" s="9" t="s">
        <v>208</v>
      </c>
      <c r="AT169" s="9" t="s">
        <v>146</v>
      </c>
      <c r="AU169" s="9" t="s">
        <v>131</v>
      </c>
      <c r="AY169" s="9" t="s">
        <v>145</v>
      </c>
      <c r="BE169" s="101">
        <f t="shared" si="6"/>
        <v>0</v>
      </c>
      <c r="BF169" s="101">
        <f t="shared" si="7"/>
        <v>0</v>
      </c>
      <c r="BG169" s="101">
        <f t="shared" si="8"/>
        <v>0</v>
      </c>
      <c r="BH169" s="101">
        <f t="shared" si="9"/>
        <v>0</v>
      </c>
      <c r="BI169" s="101">
        <f t="shared" si="10"/>
        <v>0</v>
      </c>
      <c r="BJ169" s="9" t="s">
        <v>131</v>
      </c>
      <c r="BK169" s="101">
        <f t="shared" si="11"/>
        <v>0</v>
      </c>
      <c r="BL169" s="9" t="s">
        <v>208</v>
      </c>
      <c r="BM169" s="9" t="s">
        <v>657</v>
      </c>
    </row>
    <row r="170" spans="2:65" s="26" customFormat="1" ht="22.5" customHeight="1">
      <c r="B170" s="125"/>
      <c r="C170" s="156" t="s">
        <v>350</v>
      </c>
      <c r="D170" s="156" t="s">
        <v>146</v>
      </c>
      <c r="E170" s="157" t="s">
        <v>658</v>
      </c>
      <c r="F170" s="209" t="s">
        <v>827</v>
      </c>
      <c r="G170" s="201"/>
      <c r="H170" s="201"/>
      <c r="I170" s="201"/>
      <c r="J170" s="158"/>
      <c r="K170" s="159">
        <v>6</v>
      </c>
      <c r="L170" s="205">
        <v>0</v>
      </c>
      <c r="M170" s="205"/>
      <c r="N170" s="203">
        <f t="shared" si="5"/>
        <v>0</v>
      </c>
      <c r="O170" s="203"/>
      <c r="P170" s="203"/>
      <c r="Q170" s="203"/>
      <c r="R170" s="127"/>
      <c r="T170" s="160"/>
      <c r="U170" s="37"/>
      <c r="V170" s="28"/>
      <c r="W170" s="161"/>
      <c r="X170" s="161"/>
      <c r="Y170" s="161"/>
      <c r="Z170" s="161"/>
      <c r="AA170" s="162"/>
      <c r="AR170" s="9" t="s">
        <v>208</v>
      </c>
      <c r="AT170" s="9" t="s">
        <v>146</v>
      </c>
      <c r="AU170" s="9" t="s">
        <v>131</v>
      </c>
      <c r="AY170" s="9" t="s">
        <v>145</v>
      </c>
      <c r="BE170" s="101">
        <f t="shared" si="6"/>
        <v>0</v>
      </c>
      <c r="BF170" s="101">
        <f t="shared" si="7"/>
        <v>0</v>
      </c>
      <c r="BG170" s="101">
        <f t="shared" si="8"/>
        <v>0</v>
      </c>
      <c r="BH170" s="101">
        <f t="shared" si="9"/>
        <v>0</v>
      </c>
      <c r="BI170" s="101">
        <f t="shared" si="10"/>
        <v>0</v>
      </c>
      <c r="BJ170" s="9" t="s">
        <v>131</v>
      </c>
      <c r="BK170" s="101">
        <f t="shared" si="11"/>
        <v>0</v>
      </c>
      <c r="BL170" s="9" t="s">
        <v>208</v>
      </c>
      <c r="BM170" s="9" t="s">
        <v>659</v>
      </c>
    </row>
    <row r="171" spans="2:65" s="26" customFormat="1" ht="22.5" customHeight="1">
      <c r="B171" s="125"/>
      <c r="C171" s="156" t="s">
        <v>354</v>
      </c>
      <c r="D171" s="156" t="s">
        <v>146</v>
      </c>
      <c r="E171" s="157" t="s">
        <v>660</v>
      </c>
      <c r="F171" s="209" t="s">
        <v>828</v>
      </c>
      <c r="G171" s="201"/>
      <c r="H171" s="201"/>
      <c r="I171" s="201"/>
      <c r="J171" s="158"/>
      <c r="K171" s="159">
        <v>12</v>
      </c>
      <c r="L171" s="205">
        <v>0</v>
      </c>
      <c r="M171" s="205"/>
      <c r="N171" s="203">
        <f t="shared" si="5"/>
        <v>0</v>
      </c>
      <c r="O171" s="203"/>
      <c r="P171" s="203"/>
      <c r="Q171" s="203"/>
      <c r="R171" s="127"/>
      <c r="T171" s="160"/>
      <c r="U171" s="37"/>
      <c r="V171" s="28"/>
      <c r="W171" s="161"/>
      <c r="X171" s="161"/>
      <c r="Y171" s="161"/>
      <c r="Z171" s="161"/>
      <c r="AA171" s="162"/>
      <c r="AR171" s="9" t="s">
        <v>208</v>
      </c>
      <c r="AT171" s="9" t="s">
        <v>146</v>
      </c>
      <c r="AU171" s="9" t="s">
        <v>131</v>
      </c>
      <c r="AY171" s="9" t="s">
        <v>145</v>
      </c>
      <c r="BE171" s="101">
        <f t="shared" si="6"/>
        <v>0</v>
      </c>
      <c r="BF171" s="101">
        <f t="shared" si="7"/>
        <v>0</v>
      </c>
      <c r="BG171" s="101">
        <f t="shared" si="8"/>
        <v>0</v>
      </c>
      <c r="BH171" s="101">
        <f t="shared" si="9"/>
        <v>0</v>
      </c>
      <c r="BI171" s="101">
        <f t="shared" si="10"/>
        <v>0</v>
      </c>
      <c r="BJ171" s="9" t="s">
        <v>131</v>
      </c>
      <c r="BK171" s="101">
        <f t="shared" si="11"/>
        <v>0</v>
      </c>
      <c r="BL171" s="9" t="s">
        <v>208</v>
      </c>
      <c r="BM171" s="9" t="s">
        <v>661</v>
      </c>
    </row>
    <row r="172" spans="2:65" s="26" customFormat="1" ht="22.5" customHeight="1">
      <c r="B172" s="125"/>
      <c r="C172" s="156" t="s">
        <v>358</v>
      </c>
      <c r="D172" s="156" t="s">
        <v>146</v>
      </c>
      <c r="E172" s="157" t="s">
        <v>662</v>
      </c>
      <c r="F172" s="209" t="s">
        <v>829</v>
      </c>
      <c r="G172" s="201"/>
      <c r="H172" s="201"/>
      <c r="I172" s="201"/>
      <c r="J172" s="158"/>
      <c r="K172" s="159">
        <v>8</v>
      </c>
      <c r="L172" s="205">
        <v>0</v>
      </c>
      <c r="M172" s="205"/>
      <c r="N172" s="203">
        <f t="shared" si="5"/>
        <v>0</v>
      </c>
      <c r="O172" s="203"/>
      <c r="P172" s="203"/>
      <c r="Q172" s="203"/>
      <c r="R172" s="127"/>
      <c r="T172" s="160"/>
      <c r="U172" s="37"/>
      <c r="V172" s="28"/>
      <c r="W172" s="161"/>
      <c r="X172" s="161"/>
      <c r="Y172" s="161"/>
      <c r="Z172" s="161"/>
      <c r="AA172" s="162"/>
      <c r="AR172" s="9" t="s">
        <v>208</v>
      </c>
      <c r="AT172" s="9" t="s">
        <v>146</v>
      </c>
      <c r="AU172" s="9" t="s">
        <v>131</v>
      </c>
      <c r="AY172" s="9" t="s">
        <v>145</v>
      </c>
      <c r="BE172" s="101">
        <f t="shared" si="6"/>
        <v>0</v>
      </c>
      <c r="BF172" s="101">
        <f t="shared" si="7"/>
        <v>0</v>
      </c>
      <c r="BG172" s="101">
        <f t="shared" si="8"/>
        <v>0</v>
      </c>
      <c r="BH172" s="101">
        <f t="shared" si="9"/>
        <v>0</v>
      </c>
      <c r="BI172" s="101">
        <f t="shared" si="10"/>
        <v>0</v>
      </c>
      <c r="BJ172" s="9" t="s">
        <v>131</v>
      </c>
      <c r="BK172" s="101">
        <f t="shared" si="11"/>
        <v>0</v>
      </c>
      <c r="BL172" s="9" t="s">
        <v>208</v>
      </c>
      <c r="BM172" s="9" t="s">
        <v>663</v>
      </c>
    </row>
    <row r="173" spans="2:65" s="26" customFormat="1" ht="22.5" customHeight="1">
      <c r="B173" s="125"/>
      <c r="C173" s="156" t="s">
        <v>362</v>
      </c>
      <c r="D173" s="156" t="s">
        <v>146</v>
      </c>
      <c r="E173" s="157" t="s">
        <v>664</v>
      </c>
      <c r="F173" s="209" t="s">
        <v>830</v>
      </c>
      <c r="G173" s="201"/>
      <c r="H173" s="201"/>
      <c r="I173" s="201"/>
      <c r="J173" s="158"/>
      <c r="K173" s="159">
        <v>14</v>
      </c>
      <c r="L173" s="205">
        <v>0</v>
      </c>
      <c r="M173" s="205"/>
      <c r="N173" s="203">
        <f t="shared" si="5"/>
        <v>0</v>
      </c>
      <c r="O173" s="203"/>
      <c r="P173" s="203"/>
      <c r="Q173" s="203"/>
      <c r="R173" s="127"/>
      <c r="T173" s="160"/>
      <c r="U173" s="37"/>
      <c r="V173" s="28"/>
      <c r="W173" s="161"/>
      <c r="X173" s="161"/>
      <c r="Y173" s="161"/>
      <c r="Z173" s="161"/>
      <c r="AA173" s="162"/>
      <c r="AR173" s="9" t="s">
        <v>208</v>
      </c>
      <c r="AT173" s="9" t="s">
        <v>146</v>
      </c>
      <c r="AU173" s="9" t="s">
        <v>131</v>
      </c>
      <c r="AY173" s="9" t="s">
        <v>145</v>
      </c>
      <c r="BE173" s="101">
        <f t="shared" si="6"/>
        <v>0</v>
      </c>
      <c r="BF173" s="101">
        <f t="shared" si="7"/>
        <v>0</v>
      </c>
      <c r="BG173" s="101">
        <f t="shared" si="8"/>
        <v>0</v>
      </c>
      <c r="BH173" s="101">
        <f t="shared" si="9"/>
        <v>0</v>
      </c>
      <c r="BI173" s="101">
        <f t="shared" si="10"/>
        <v>0</v>
      </c>
      <c r="BJ173" s="9" t="s">
        <v>131</v>
      </c>
      <c r="BK173" s="101">
        <f t="shared" si="11"/>
        <v>0</v>
      </c>
      <c r="BL173" s="9" t="s">
        <v>208</v>
      </c>
      <c r="BM173" s="9" t="s">
        <v>665</v>
      </c>
    </row>
    <row r="174" spans="2:65" s="26" customFormat="1" ht="22.5" customHeight="1">
      <c r="B174" s="125"/>
      <c r="C174" s="156" t="s">
        <v>366</v>
      </c>
      <c r="D174" s="156" t="s">
        <v>146</v>
      </c>
      <c r="E174" s="157" t="s">
        <v>666</v>
      </c>
      <c r="F174" s="209" t="s">
        <v>831</v>
      </c>
      <c r="G174" s="201"/>
      <c r="H174" s="201"/>
      <c r="I174" s="201"/>
      <c r="J174" s="158"/>
      <c r="K174" s="159">
        <v>24</v>
      </c>
      <c r="L174" s="205">
        <v>0</v>
      </c>
      <c r="M174" s="205"/>
      <c r="N174" s="203">
        <f t="shared" si="5"/>
        <v>0</v>
      </c>
      <c r="O174" s="203"/>
      <c r="P174" s="203"/>
      <c r="Q174" s="203"/>
      <c r="R174" s="127"/>
      <c r="T174" s="160"/>
      <c r="U174" s="37"/>
      <c r="V174" s="28"/>
      <c r="W174" s="161"/>
      <c r="X174" s="161"/>
      <c r="Y174" s="161"/>
      <c r="Z174" s="161"/>
      <c r="AA174" s="162"/>
      <c r="AR174" s="9" t="s">
        <v>208</v>
      </c>
      <c r="AT174" s="9" t="s">
        <v>146</v>
      </c>
      <c r="AU174" s="9" t="s">
        <v>131</v>
      </c>
      <c r="AY174" s="9" t="s">
        <v>145</v>
      </c>
      <c r="BE174" s="101">
        <f t="shared" si="6"/>
        <v>0</v>
      </c>
      <c r="BF174" s="101">
        <f t="shared" si="7"/>
        <v>0</v>
      </c>
      <c r="BG174" s="101">
        <f t="shared" si="8"/>
        <v>0</v>
      </c>
      <c r="BH174" s="101">
        <f t="shared" si="9"/>
        <v>0</v>
      </c>
      <c r="BI174" s="101">
        <f t="shared" si="10"/>
        <v>0</v>
      </c>
      <c r="BJ174" s="9" t="s">
        <v>131</v>
      </c>
      <c r="BK174" s="101">
        <f t="shared" si="11"/>
        <v>0</v>
      </c>
      <c r="BL174" s="9" t="s">
        <v>208</v>
      </c>
      <c r="BM174" s="9" t="s">
        <v>667</v>
      </c>
    </row>
    <row r="175" spans="2:65" s="26" customFormat="1" ht="22.5" customHeight="1">
      <c r="B175" s="125"/>
      <c r="C175" s="156" t="s">
        <v>370</v>
      </c>
      <c r="D175" s="156" t="s">
        <v>146</v>
      </c>
      <c r="E175" s="157" t="s">
        <v>668</v>
      </c>
      <c r="F175" s="209" t="s">
        <v>832</v>
      </c>
      <c r="G175" s="201"/>
      <c r="H175" s="201"/>
      <c r="I175" s="201"/>
      <c r="J175" s="158"/>
      <c r="K175" s="159">
        <v>14</v>
      </c>
      <c r="L175" s="205">
        <v>0</v>
      </c>
      <c r="M175" s="205"/>
      <c r="N175" s="203">
        <f t="shared" si="5"/>
        <v>0</v>
      </c>
      <c r="O175" s="203"/>
      <c r="P175" s="203"/>
      <c r="Q175" s="203"/>
      <c r="R175" s="127"/>
      <c r="T175" s="160"/>
      <c r="U175" s="37"/>
      <c r="V175" s="28"/>
      <c r="W175" s="161"/>
      <c r="X175" s="161"/>
      <c r="Y175" s="161"/>
      <c r="Z175" s="161"/>
      <c r="AA175" s="162"/>
      <c r="AR175" s="9" t="s">
        <v>208</v>
      </c>
      <c r="AT175" s="9" t="s">
        <v>146</v>
      </c>
      <c r="AU175" s="9" t="s">
        <v>131</v>
      </c>
      <c r="AY175" s="9" t="s">
        <v>145</v>
      </c>
      <c r="BE175" s="101">
        <f t="shared" si="6"/>
        <v>0</v>
      </c>
      <c r="BF175" s="101">
        <f t="shared" si="7"/>
        <v>0</v>
      </c>
      <c r="BG175" s="101">
        <f t="shared" si="8"/>
        <v>0</v>
      </c>
      <c r="BH175" s="101">
        <f t="shared" si="9"/>
        <v>0</v>
      </c>
      <c r="BI175" s="101">
        <f t="shared" si="10"/>
        <v>0</v>
      </c>
      <c r="BJ175" s="9" t="s">
        <v>131</v>
      </c>
      <c r="BK175" s="101">
        <f t="shared" si="11"/>
        <v>0</v>
      </c>
      <c r="BL175" s="9" t="s">
        <v>208</v>
      </c>
      <c r="BM175" s="9" t="s">
        <v>669</v>
      </c>
    </row>
    <row r="176" spans="2:65" s="26" customFormat="1" ht="22.5" customHeight="1">
      <c r="B176" s="125"/>
      <c r="C176" s="156" t="s">
        <v>374</v>
      </c>
      <c r="D176" s="156" t="s">
        <v>146</v>
      </c>
      <c r="E176" s="157" t="s">
        <v>670</v>
      </c>
      <c r="F176" s="209" t="s">
        <v>833</v>
      </c>
      <c r="G176" s="201"/>
      <c r="H176" s="201"/>
      <c r="I176" s="201"/>
      <c r="J176" s="158"/>
      <c r="K176" s="159">
        <v>34</v>
      </c>
      <c r="L176" s="205">
        <v>0</v>
      </c>
      <c r="M176" s="205"/>
      <c r="N176" s="203">
        <f t="shared" si="5"/>
        <v>0</v>
      </c>
      <c r="O176" s="203"/>
      <c r="P176" s="203"/>
      <c r="Q176" s="203"/>
      <c r="R176" s="127"/>
      <c r="T176" s="160"/>
      <c r="U176" s="37"/>
      <c r="V176" s="28"/>
      <c r="W176" s="161"/>
      <c r="X176" s="161"/>
      <c r="Y176" s="161"/>
      <c r="Z176" s="161"/>
      <c r="AA176" s="162"/>
      <c r="AR176" s="9" t="s">
        <v>208</v>
      </c>
      <c r="AT176" s="9" t="s">
        <v>146</v>
      </c>
      <c r="AU176" s="9" t="s">
        <v>131</v>
      </c>
      <c r="AY176" s="9" t="s">
        <v>145</v>
      </c>
      <c r="BE176" s="101">
        <f t="shared" si="6"/>
        <v>0</v>
      </c>
      <c r="BF176" s="101">
        <f t="shared" si="7"/>
        <v>0</v>
      </c>
      <c r="BG176" s="101">
        <f t="shared" si="8"/>
        <v>0</v>
      </c>
      <c r="BH176" s="101">
        <f t="shared" si="9"/>
        <v>0</v>
      </c>
      <c r="BI176" s="101">
        <f t="shared" si="10"/>
        <v>0</v>
      </c>
      <c r="BJ176" s="9" t="s">
        <v>131</v>
      </c>
      <c r="BK176" s="101">
        <f t="shared" si="11"/>
        <v>0</v>
      </c>
      <c r="BL176" s="9" t="s">
        <v>208</v>
      </c>
      <c r="BM176" s="9" t="s">
        <v>671</v>
      </c>
    </row>
    <row r="177" spans="2:65" s="26" customFormat="1" ht="22.5" customHeight="1">
      <c r="B177" s="125"/>
      <c r="C177" s="156" t="s">
        <v>378</v>
      </c>
      <c r="D177" s="156" t="s">
        <v>146</v>
      </c>
      <c r="E177" s="157" t="s">
        <v>672</v>
      </c>
      <c r="F177" s="209" t="s">
        <v>834</v>
      </c>
      <c r="G177" s="201"/>
      <c r="H177" s="201"/>
      <c r="I177" s="201"/>
      <c r="J177" s="158"/>
      <c r="K177" s="159">
        <v>34</v>
      </c>
      <c r="L177" s="205">
        <v>0</v>
      </c>
      <c r="M177" s="205"/>
      <c r="N177" s="203">
        <f t="shared" si="5"/>
        <v>0</v>
      </c>
      <c r="O177" s="203"/>
      <c r="P177" s="203"/>
      <c r="Q177" s="203"/>
      <c r="R177" s="127"/>
      <c r="T177" s="160"/>
      <c r="U177" s="37"/>
      <c r="V177" s="28"/>
      <c r="W177" s="161"/>
      <c r="X177" s="161"/>
      <c r="Y177" s="161"/>
      <c r="Z177" s="161"/>
      <c r="AA177" s="162"/>
      <c r="AR177" s="9" t="s">
        <v>208</v>
      </c>
      <c r="AT177" s="9" t="s">
        <v>146</v>
      </c>
      <c r="AU177" s="9" t="s">
        <v>131</v>
      </c>
      <c r="AY177" s="9" t="s">
        <v>145</v>
      </c>
      <c r="BE177" s="101">
        <f t="shared" si="6"/>
        <v>0</v>
      </c>
      <c r="BF177" s="101">
        <f t="shared" si="7"/>
        <v>0</v>
      </c>
      <c r="BG177" s="101">
        <f t="shared" si="8"/>
        <v>0</v>
      </c>
      <c r="BH177" s="101">
        <f t="shared" si="9"/>
        <v>0</v>
      </c>
      <c r="BI177" s="101">
        <f t="shared" si="10"/>
        <v>0</v>
      </c>
      <c r="BJ177" s="9" t="s">
        <v>131</v>
      </c>
      <c r="BK177" s="101">
        <f t="shared" si="11"/>
        <v>0</v>
      </c>
      <c r="BL177" s="9" t="s">
        <v>208</v>
      </c>
      <c r="BM177" s="9" t="s">
        <v>673</v>
      </c>
    </row>
    <row r="178" spans="2:65" s="26" customFormat="1" ht="22.5" customHeight="1">
      <c r="B178" s="125"/>
      <c r="C178" s="156" t="s">
        <v>382</v>
      </c>
      <c r="D178" s="156" t="s">
        <v>146</v>
      </c>
      <c r="E178" s="157" t="s">
        <v>674</v>
      </c>
      <c r="F178" s="209" t="s">
        <v>835</v>
      </c>
      <c r="G178" s="201"/>
      <c r="H178" s="201"/>
      <c r="I178" s="201"/>
      <c r="J178" s="158"/>
      <c r="K178" s="159">
        <v>8</v>
      </c>
      <c r="L178" s="205">
        <v>0</v>
      </c>
      <c r="M178" s="205"/>
      <c r="N178" s="203">
        <f t="shared" si="5"/>
        <v>0</v>
      </c>
      <c r="O178" s="203"/>
      <c r="P178" s="203"/>
      <c r="Q178" s="203"/>
      <c r="R178" s="127"/>
      <c r="T178" s="160"/>
      <c r="U178" s="37"/>
      <c r="V178" s="28"/>
      <c r="W178" s="161"/>
      <c r="X178" s="161"/>
      <c r="Y178" s="161"/>
      <c r="Z178" s="161"/>
      <c r="AA178" s="162"/>
      <c r="AR178" s="9" t="s">
        <v>208</v>
      </c>
      <c r="AT178" s="9" t="s">
        <v>146</v>
      </c>
      <c r="AU178" s="9" t="s">
        <v>131</v>
      </c>
      <c r="AY178" s="9" t="s">
        <v>145</v>
      </c>
      <c r="BE178" s="101">
        <f t="shared" si="6"/>
        <v>0</v>
      </c>
      <c r="BF178" s="101">
        <f t="shared" si="7"/>
        <v>0</v>
      </c>
      <c r="BG178" s="101">
        <f t="shared" si="8"/>
        <v>0</v>
      </c>
      <c r="BH178" s="101">
        <f t="shared" si="9"/>
        <v>0</v>
      </c>
      <c r="BI178" s="101">
        <f t="shared" si="10"/>
        <v>0</v>
      </c>
      <c r="BJ178" s="9" t="s">
        <v>131</v>
      </c>
      <c r="BK178" s="101">
        <f t="shared" si="11"/>
        <v>0</v>
      </c>
      <c r="BL178" s="9" t="s">
        <v>208</v>
      </c>
      <c r="BM178" s="9" t="s">
        <v>675</v>
      </c>
    </row>
    <row r="179" spans="2:65" s="26" customFormat="1" ht="22.5" customHeight="1">
      <c r="B179" s="125"/>
      <c r="C179" s="156" t="s">
        <v>386</v>
      </c>
      <c r="D179" s="156" t="s">
        <v>146</v>
      </c>
      <c r="E179" s="157" t="s">
        <v>676</v>
      </c>
      <c r="F179" s="209" t="s">
        <v>836</v>
      </c>
      <c r="G179" s="201"/>
      <c r="H179" s="201"/>
      <c r="I179" s="201"/>
      <c r="J179" s="158"/>
      <c r="K179" s="159">
        <v>4</v>
      </c>
      <c r="L179" s="205">
        <v>0</v>
      </c>
      <c r="M179" s="205"/>
      <c r="N179" s="203">
        <f t="shared" si="5"/>
        <v>0</v>
      </c>
      <c r="O179" s="203"/>
      <c r="P179" s="203"/>
      <c r="Q179" s="203"/>
      <c r="R179" s="127"/>
      <c r="T179" s="160"/>
      <c r="U179" s="37"/>
      <c r="V179" s="28"/>
      <c r="W179" s="161"/>
      <c r="X179" s="161"/>
      <c r="Y179" s="161"/>
      <c r="Z179" s="161"/>
      <c r="AA179" s="162"/>
      <c r="AR179" s="9" t="s">
        <v>208</v>
      </c>
      <c r="AT179" s="9" t="s">
        <v>146</v>
      </c>
      <c r="AU179" s="9" t="s">
        <v>131</v>
      </c>
      <c r="AY179" s="9" t="s">
        <v>145</v>
      </c>
      <c r="BE179" s="101">
        <f t="shared" si="6"/>
        <v>0</v>
      </c>
      <c r="BF179" s="101">
        <f t="shared" si="7"/>
        <v>0</v>
      </c>
      <c r="BG179" s="101">
        <f t="shared" si="8"/>
        <v>0</v>
      </c>
      <c r="BH179" s="101">
        <f t="shared" si="9"/>
        <v>0</v>
      </c>
      <c r="BI179" s="101">
        <f t="shared" si="10"/>
        <v>0</v>
      </c>
      <c r="BJ179" s="9" t="s">
        <v>131</v>
      </c>
      <c r="BK179" s="101">
        <f t="shared" si="11"/>
        <v>0</v>
      </c>
      <c r="BL179" s="9" t="s">
        <v>208</v>
      </c>
      <c r="BM179" s="9" t="s">
        <v>677</v>
      </c>
    </row>
    <row r="180" spans="2:65" s="26" customFormat="1" ht="22.5" customHeight="1">
      <c r="B180" s="125"/>
      <c r="C180" s="156" t="s">
        <v>390</v>
      </c>
      <c r="D180" s="156" t="s">
        <v>146</v>
      </c>
      <c r="E180" s="157" t="s">
        <v>678</v>
      </c>
      <c r="F180" s="209" t="s">
        <v>837</v>
      </c>
      <c r="G180" s="201"/>
      <c r="H180" s="201"/>
      <c r="I180" s="201"/>
      <c r="J180" s="158"/>
      <c r="K180" s="159">
        <v>4</v>
      </c>
      <c r="L180" s="205">
        <v>0</v>
      </c>
      <c r="M180" s="205"/>
      <c r="N180" s="203">
        <f t="shared" si="5"/>
        <v>0</v>
      </c>
      <c r="O180" s="203"/>
      <c r="P180" s="203"/>
      <c r="Q180" s="203"/>
      <c r="R180" s="127"/>
      <c r="T180" s="160"/>
      <c r="U180" s="37"/>
      <c r="V180" s="28"/>
      <c r="W180" s="161"/>
      <c r="X180" s="161"/>
      <c r="Y180" s="161"/>
      <c r="Z180" s="161"/>
      <c r="AA180" s="162"/>
      <c r="AR180" s="9" t="s">
        <v>208</v>
      </c>
      <c r="AT180" s="9" t="s">
        <v>146</v>
      </c>
      <c r="AU180" s="9" t="s">
        <v>131</v>
      </c>
      <c r="AY180" s="9" t="s">
        <v>145</v>
      </c>
      <c r="BE180" s="101">
        <f t="shared" si="6"/>
        <v>0</v>
      </c>
      <c r="BF180" s="101">
        <f t="shared" si="7"/>
        <v>0</v>
      </c>
      <c r="BG180" s="101">
        <f t="shared" si="8"/>
        <v>0</v>
      </c>
      <c r="BH180" s="101">
        <f t="shared" si="9"/>
        <v>0</v>
      </c>
      <c r="BI180" s="101">
        <f t="shared" si="10"/>
        <v>0</v>
      </c>
      <c r="BJ180" s="9" t="s">
        <v>131</v>
      </c>
      <c r="BK180" s="101">
        <f t="shared" si="11"/>
        <v>0</v>
      </c>
      <c r="BL180" s="9" t="s">
        <v>208</v>
      </c>
      <c r="BM180" s="9" t="s">
        <v>679</v>
      </c>
    </row>
    <row r="181" spans="2:65" s="26" customFormat="1" ht="22.5" customHeight="1">
      <c r="B181" s="125"/>
      <c r="C181" s="156" t="s">
        <v>394</v>
      </c>
      <c r="D181" s="156" t="s">
        <v>146</v>
      </c>
      <c r="E181" s="157" t="s">
        <v>680</v>
      </c>
      <c r="F181" s="209" t="s">
        <v>838</v>
      </c>
      <c r="G181" s="201"/>
      <c r="H181" s="201"/>
      <c r="I181" s="201"/>
      <c r="J181" s="158"/>
      <c r="K181" s="159">
        <v>4</v>
      </c>
      <c r="L181" s="205">
        <v>0</v>
      </c>
      <c r="M181" s="205"/>
      <c r="N181" s="203">
        <f t="shared" si="5"/>
        <v>0</v>
      </c>
      <c r="O181" s="203"/>
      <c r="P181" s="203"/>
      <c r="Q181" s="203"/>
      <c r="R181" s="127"/>
      <c r="T181" s="160"/>
      <c r="U181" s="37"/>
      <c r="V181" s="28"/>
      <c r="W181" s="161"/>
      <c r="X181" s="161"/>
      <c r="Y181" s="161"/>
      <c r="Z181" s="161"/>
      <c r="AA181" s="162"/>
      <c r="AR181" s="9" t="s">
        <v>208</v>
      </c>
      <c r="AT181" s="9" t="s">
        <v>146</v>
      </c>
      <c r="AU181" s="9" t="s">
        <v>131</v>
      </c>
      <c r="AY181" s="9" t="s">
        <v>145</v>
      </c>
      <c r="BE181" s="101">
        <f t="shared" si="6"/>
        <v>0</v>
      </c>
      <c r="BF181" s="101">
        <f t="shared" si="7"/>
        <v>0</v>
      </c>
      <c r="BG181" s="101">
        <f t="shared" si="8"/>
        <v>0</v>
      </c>
      <c r="BH181" s="101">
        <f t="shared" si="9"/>
        <v>0</v>
      </c>
      <c r="BI181" s="101">
        <f t="shared" si="10"/>
        <v>0</v>
      </c>
      <c r="BJ181" s="9" t="s">
        <v>131</v>
      </c>
      <c r="BK181" s="101">
        <f t="shared" si="11"/>
        <v>0</v>
      </c>
      <c r="BL181" s="9" t="s">
        <v>208</v>
      </c>
      <c r="BM181" s="9" t="s">
        <v>681</v>
      </c>
    </row>
    <row r="182" spans="2:65" s="26" customFormat="1" ht="22.5" customHeight="1">
      <c r="B182" s="125"/>
      <c r="C182" s="156" t="s">
        <v>398</v>
      </c>
      <c r="D182" s="156" t="s">
        <v>146</v>
      </c>
      <c r="E182" s="157" t="s">
        <v>682</v>
      </c>
      <c r="F182" s="209" t="s">
        <v>839</v>
      </c>
      <c r="G182" s="201"/>
      <c r="H182" s="201"/>
      <c r="I182" s="201"/>
      <c r="J182" s="158"/>
      <c r="K182" s="159">
        <v>4</v>
      </c>
      <c r="L182" s="205">
        <v>0</v>
      </c>
      <c r="M182" s="205"/>
      <c r="N182" s="203">
        <f t="shared" si="5"/>
        <v>0</v>
      </c>
      <c r="O182" s="203"/>
      <c r="P182" s="203"/>
      <c r="Q182" s="203"/>
      <c r="R182" s="127"/>
      <c r="T182" s="160"/>
      <c r="U182" s="37"/>
      <c r="V182" s="28"/>
      <c r="W182" s="161"/>
      <c r="X182" s="161"/>
      <c r="Y182" s="161"/>
      <c r="Z182" s="161"/>
      <c r="AA182" s="162"/>
      <c r="AR182" s="9" t="s">
        <v>208</v>
      </c>
      <c r="AT182" s="9" t="s">
        <v>146</v>
      </c>
      <c r="AU182" s="9" t="s">
        <v>131</v>
      </c>
      <c r="AY182" s="9" t="s">
        <v>145</v>
      </c>
      <c r="BE182" s="101">
        <f t="shared" si="6"/>
        <v>0</v>
      </c>
      <c r="BF182" s="101">
        <f t="shared" si="7"/>
        <v>0</v>
      </c>
      <c r="BG182" s="101">
        <f t="shared" si="8"/>
        <v>0</v>
      </c>
      <c r="BH182" s="101">
        <f t="shared" si="9"/>
        <v>0</v>
      </c>
      <c r="BI182" s="101">
        <f t="shared" si="10"/>
        <v>0</v>
      </c>
      <c r="BJ182" s="9" t="s">
        <v>131</v>
      </c>
      <c r="BK182" s="101">
        <f t="shared" si="11"/>
        <v>0</v>
      </c>
      <c r="BL182" s="9" t="s">
        <v>208</v>
      </c>
      <c r="BM182" s="9" t="s">
        <v>683</v>
      </c>
    </row>
    <row r="183" spans="2:65" s="26" customFormat="1" ht="22.5" customHeight="1">
      <c r="B183" s="125"/>
      <c r="C183" s="156" t="s">
        <v>402</v>
      </c>
      <c r="D183" s="156" t="s">
        <v>146</v>
      </c>
      <c r="E183" s="157" t="s">
        <v>684</v>
      </c>
      <c r="F183" s="209" t="s">
        <v>840</v>
      </c>
      <c r="G183" s="201"/>
      <c r="H183" s="201"/>
      <c r="I183" s="201"/>
      <c r="J183" s="158"/>
      <c r="K183" s="159">
        <v>10</v>
      </c>
      <c r="L183" s="205">
        <v>0</v>
      </c>
      <c r="M183" s="205"/>
      <c r="N183" s="203">
        <f t="shared" si="5"/>
        <v>0</v>
      </c>
      <c r="O183" s="203"/>
      <c r="P183" s="203"/>
      <c r="Q183" s="203"/>
      <c r="R183" s="127"/>
      <c r="T183" s="160"/>
      <c r="U183" s="37"/>
      <c r="V183" s="28"/>
      <c r="W183" s="161"/>
      <c r="X183" s="161"/>
      <c r="Y183" s="161"/>
      <c r="Z183" s="161"/>
      <c r="AA183" s="162"/>
      <c r="AR183" s="9" t="s">
        <v>208</v>
      </c>
      <c r="AT183" s="9" t="s">
        <v>146</v>
      </c>
      <c r="AU183" s="9" t="s">
        <v>131</v>
      </c>
      <c r="AY183" s="9" t="s">
        <v>145</v>
      </c>
      <c r="BE183" s="101">
        <f t="shared" si="6"/>
        <v>0</v>
      </c>
      <c r="BF183" s="101">
        <f t="shared" si="7"/>
        <v>0</v>
      </c>
      <c r="BG183" s="101">
        <f t="shared" si="8"/>
        <v>0</v>
      </c>
      <c r="BH183" s="101">
        <f t="shared" si="9"/>
        <v>0</v>
      </c>
      <c r="BI183" s="101">
        <f t="shared" si="10"/>
        <v>0</v>
      </c>
      <c r="BJ183" s="9" t="s">
        <v>131</v>
      </c>
      <c r="BK183" s="101">
        <f t="shared" si="11"/>
        <v>0</v>
      </c>
      <c r="BL183" s="9" t="s">
        <v>208</v>
      </c>
      <c r="BM183" s="9" t="s">
        <v>685</v>
      </c>
    </row>
    <row r="184" spans="2:65" s="26" customFormat="1" ht="22.5" customHeight="1">
      <c r="B184" s="125"/>
      <c r="C184" s="156" t="s">
        <v>406</v>
      </c>
      <c r="D184" s="156" t="s">
        <v>146</v>
      </c>
      <c r="E184" s="157" t="s">
        <v>686</v>
      </c>
      <c r="F184" s="209" t="s">
        <v>841</v>
      </c>
      <c r="G184" s="201"/>
      <c r="H184" s="201"/>
      <c r="I184" s="201"/>
      <c r="J184" s="158"/>
      <c r="K184" s="159">
        <v>16</v>
      </c>
      <c r="L184" s="205">
        <v>0</v>
      </c>
      <c r="M184" s="205"/>
      <c r="N184" s="203">
        <f t="shared" si="5"/>
        <v>0</v>
      </c>
      <c r="O184" s="203"/>
      <c r="P184" s="203"/>
      <c r="Q184" s="203"/>
      <c r="R184" s="127"/>
      <c r="T184" s="160"/>
      <c r="U184" s="37"/>
      <c r="V184" s="28"/>
      <c r="W184" s="161"/>
      <c r="X184" s="161"/>
      <c r="Y184" s="161"/>
      <c r="Z184" s="161"/>
      <c r="AA184" s="162"/>
      <c r="AR184" s="9" t="s">
        <v>208</v>
      </c>
      <c r="AT184" s="9" t="s">
        <v>146</v>
      </c>
      <c r="AU184" s="9" t="s">
        <v>131</v>
      </c>
      <c r="AY184" s="9" t="s">
        <v>145</v>
      </c>
      <c r="BE184" s="101">
        <f t="shared" si="6"/>
        <v>0</v>
      </c>
      <c r="BF184" s="101">
        <f t="shared" si="7"/>
        <v>0</v>
      </c>
      <c r="BG184" s="101">
        <f t="shared" si="8"/>
        <v>0</v>
      </c>
      <c r="BH184" s="101">
        <f t="shared" si="9"/>
        <v>0</v>
      </c>
      <c r="BI184" s="101">
        <f t="shared" si="10"/>
        <v>0</v>
      </c>
      <c r="BJ184" s="9" t="s">
        <v>131</v>
      </c>
      <c r="BK184" s="101">
        <f t="shared" si="11"/>
        <v>0</v>
      </c>
      <c r="BL184" s="9" t="s">
        <v>208</v>
      </c>
      <c r="BM184" s="9" t="s">
        <v>687</v>
      </c>
    </row>
    <row r="185" spans="2:65" s="26" customFormat="1" ht="22.5" customHeight="1">
      <c r="B185" s="125"/>
      <c r="C185" s="156" t="s">
        <v>410</v>
      </c>
      <c r="D185" s="156" t="s">
        <v>146</v>
      </c>
      <c r="E185" s="157" t="s">
        <v>688</v>
      </c>
      <c r="F185" s="209" t="s">
        <v>842</v>
      </c>
      <c r="G185" s="201"/>
      <c r="H185" s="201"/>
      <c r="I185" s="201"/>
      <c r="J185" s="158"/>
      <c r="K185" s="159">
        <v>20</v>
      </c>
      <c r="L185" s="205">
        <v>0</v>
      </c>
      <c r="M185" s="205"/>
      <c r="N185" s="203">
        <f t="shared" si="5"/>
        <v>0</v>
      </c>
      <c r="O185" s="203"/>
      <c r="P185" s="203"/>
      <c r="Q185" s="203"/>
      <c r="R185" s="127"/>
      <c r="T185" s="160"/>
      <c r="U185" s="37"/>
      <c r="V185" s="28"/>
      <c r="W185" s="161"/>
      <c r="X185" s="161"/>
      <c r="Y185" s="161"/>
      <c r="Z185" s="161"/>
      <c r="AA185" s="162"/>
      <c r="AR185" s="9" t="s">
        <v>208</v>
      </c>
      <c r="AT185" s="9" t="s">
        <v>146</v>
      </c>
      <c r="AU185" s="9" t="s">
        <v>131</v>
      </c>
      <c r="AY185" s="9" t="s">
        <v>145</v>
      </c>
      <c r="BE185" s="101">
        <f t="shared" si="6"/>
        <v>0</v>
      </c>
      <c r="BF185" s="101">
        <f t="shared" si="7"/>
        <v>0</v>
      </c>
      <c r="BG185" s="101">
        <f t="shared" si="8"/>
        <v>0</v>
      </c>
      <c r="BH185" s="101">
        <f t="shared" si="9"/>
        <v>0</v>
      </c>
      <c r="BI185" s="101">
        <f t="shared" si="10"/>
        <v>0</v>
      </c>
      <c r="BJ185" s="9" t="s">
        <v>131</v>
      </c>
      <c r="BK185" s="101">
        <f t="shared" si="11"/>
        <v>0</v>
      </c>
      <c r="BL185" s="9" t="s">
        <v>208</v>
      </c>
      <c r="BM185" s="9" t="s">
        <v>689</v>
      </c>
    </row>
    <row r="186" spans="2:65" s="26" customFormat="1" ht="22.5" customHeight="1">
      <c r="B186" s="125"/>
      <c r="C186" s="156" t="s">
        <v>413</v>
      </c>
      <c r="D186" s="156" t="s">
        <v>146</v>
      </c>
      <c r="E186" s="157" t="s">
        <v>690</v>
      </c>
      <c r="F186" s="209" t="s">
        <v>843</v>
      </c>
      <c r="G186" s="201"/>
      <c r="H186" s="201"/>
      <c r="I186" s="201"/>
      <c r="J186" s="158"/>
      <c r="K186" s="159">
        <v>20</v>
      </c>
      <c r="L186" s="205">
        <v>0</v>
      </c>
      <c r="M186" s="205"/>
      <c r="N186" s="203">
        <f t="shared" si="5"/>
        <v>0</v>
      </c>
      <c r="O186" s="203"/>
      <c r="P186" s="203"/>
      <c r="Q186" s="203"/>
      <c r="R186" s="127"/>
      <c r="T186" s="160"/>
      <c r="U186" s="37"/>
      <c r="V186" s="28"/>
      <c r="W186" s="161"/>
      <c r="X186" s="161"/>
      <c r="Y186" s="161"/>
      <c r="Z186" s="161"/>
      <c r="AA186" s="162"/>
      <c r="AR186" s="9" t="s">
        <v>208</v>
      </c>
      <c r="AT186" s="9" t="s">
        <v>146</v>
      </c>
      <c r="AU186" s="9" t="s">
        <v>131</v>
      </c>
      <c r="AY186" s="9" t="s">
        <v>145</v>
      </c>
      <c r="BE186" s="101">
        <f t="shared" si="6"/>
        <v>0</v>
      </c>
      <c r="BF186" s="101">
        <f t="shared" si="7"/>
        <v>0</v>
      </c>
      <c r="BG186" s="101">
        <f t="shared" si="8"/>
        <v>0</v>
      </c>
      <c r="BH186" s="101">
        <f t="shared" si="9"/>
        <v>0</v>
      </c>
      <c r="BI186" s="101">
        <f t="shared" si="10"/>
        <v>0</v>
      </c>
      <c r="BJ186" s="9" t="s">
        <v>131</v>
      </c>
      <c r="BK186" s="101">
        <f t="shared" si="11"/>
        <v>0</v>
      </c>
      <c r="BL186" s="9" t="s">
        <v>208</v>
      </c>
      <c r="BM186" s="9" t="s">
        <v>691</v>
      </c>
    </row>
    <row r="187" spans="2:65" s="26" customFormat="1" ht="22.5" customHeight="1">
      <c r="B187" s="125"/>
      <c r="C187" s="156" t="s">
        <v>417</v>
      </c>
      <c r="D187" s="156" t="s">
        <v>146</v>
      </c>
      <c r="E187" s="157" t="s">
        <v>692</v>
      </c>
      <c r="F187" s="209" t="s">
        <v>844</v>
      </c>
      <c r="G187" s="201"/>
      <c r="H187" s="201"/>
      <c r="I187" s="201"/>
      <c r="J187" s="158"/>
      <c r="K187" s="159">
        <v>20</v>
      </c>
      <c r="L187" s="205">
        <v>0</v>
      </c>
      <c r="M187" s="205"/>
      <c r="N187" s="203">
        <f t="shared" si="5"/>
        <v>0</v>
      </c>
      <c r="O187" s="203"/>
      <c r="P187" s="203"/>
      <c r="Q187" s="203"/>
      <c r="R187" s="127"/>
      <c r="T187" s="160"/>
      <c r="U187" s="37"/>
      <c r="V187" s="28"/>
      <c r="W187" s="161"/>
      <c r="X187" s="161"/>
      <c r="Y187" s="161"/>
      <c r="Z187" s="161"/>
      <c r="AA187" s="162"/>
      <c r="AR187" s="9" t="s">
        <v>208</v>
      </c>
      <c r="AT187" s="9" t="s">
        <v>146</v>
      </c>
      <c r="AU187" s="9" t="s">
        <v>131</v>
      </c>
      <c r="AY187" s="9" t="s">
        <v>145</v>
      </c>
      <c r="BE187" s="101">
        <f t="shared" si="6"/>
        <v>0</v>
      </c>
      <c r="BF187" s="101">
        <f t="shared" si="7"/>
        <v>0</v>
      </c>
      <c r="BG187" s="101">
        <f t="shared" si="8"/>
        <v>0</v>
      </c>
      <c r="BH187" s="101">
        <f t="shared" si="9"/>
        <v>0</v>
      </c>
      <c r="BI187" s="101">
        <f t="shared" si="10"/>
        <v>0</v>
      </c>
      <c r="BJ187" s="9" t="s">
        <v>131</v>
      </c>
      <c r="BK187" s="101">
        <f t="shared" si="11"/>
        <v>0</v>
      </c>
      <c r="BL187" s="9" t="s">
        <v>208</v>
      </c>
      <c r="BM187" s="9" t="s">
        <v>693</v>
      </c>
    </row>
    <row r="188" spans="2:65" s="26" customFormat="1" ht="22.5" customHeight="1">
      <c r="B188" s="125"/>
      <c r="C188" s="156" t="s">
        <v>421</v>
      </c>
      <c r="D188" s="156" t="s">
        <v>146</v>
      </c>
      <c r="E188" s="157" t="s">
        <v>694</v>
      </c>
      <c r="F188" s="209" t="s">
        <v>845</v>
      </c>
      <c r="G188" s="201"/>
      <c r="H188" s="201"/>
      <c r="I188" s="201"/>
      <c r="J188" s="158"/>
      <c r="K188" s="159">
        <v>10</v>
      </c>
      <c r="L188" s="205">
        <v>0</v>
      </c>
      <c r="M188" s="205"/>
      <c r="N188" s="203">
        <f t="shared" si="5"/>
        <v>0</v>
      </c>
      <c r="O188" s="203"/>
      <c r="P188" s="203"/>
      <c r="Q188" s="203"/>
      <c r="R188" s="127"/>
      <c r="T188" s="160"/>
      <c r="U188" s="37"/>
      <c r="V188" s="28"/>
      <c r="W188" s="161"/>
      <c r="X188" s="161"/>
      <c r="Y188" s="161"/>
      <c r="Z188" s="161"/>
      <c r="AA188" s="162"/>
      <c r="AR188" s="9" t="s">
        <v>208</v>
      </c>
      <c r="AT188" s="9" t="s">
        <v>146</v>
      </c>
      <c r="AU188" s="9" t="s">
        <v>131</v>
      </c>
      <c r="AY188" s="9" t="s">
        <v>145</v>
      </c>
      <c r="BE188" s="101">
        <f t="shared" si="6"/>
        <v>0</v>
      </c>
      <c r="BF188" s="101">
        <f t="shared" si="7"/>
        <v>0</v>
      </c>
      <c r="BG188" s="101">
        <f t="shared" si="8"/>
        <v>0</v>
      </c>
      <c r="BH188" s="101">
        <f t="shared" si="9"/>
        <v>0</v>
      </c>
      <c r="BI188" s="101">
        <f t="shared" si="10"/>
        <v>0</v>
      </c>
      <c r="BJ188" s="9" t="s">
        <v>131</v>
      </c>
      <c r="BK188" s="101">
        <f t="shared" si="11"/>
        <v>0</v>
      </c>
      <c r="BL188" s="9" t="s">
        <v>208</v>
      </c>
      <c r="BM188" s="9" t="s">
        <v>695</v>
      </c>
    </row>
    <row r="189" spans="2:65" s="26" customFormat="1" ht="22.5" customHeight="1">
      <c r="B189" s="125"/>
      <c r="C189" s="156" t="s">
        <v>425</v>
      </c>
      <c r="D189" s="156" t="s">
        <v>146</v>
      </c>
      <c r="E189" s="157" t="s">
        <v>696</v>
      </c>
      <c r="F189" s="209" t="s">
        <v>846</v>
      </c>
      <c r="G189" s="201"/>
      <c r="H189" s="201"/>
      <c r="I189" s="201"/>
      <c r="J189" s="158"/>
      <c r="K189" s="159">
        <v>1</v>
      </c>
      <c r="L189" s="205">
        <v>0</v>
      </c>
      <c r="M189" s="205"/>
      <c r="N189" s="203">
        <f t="shared" si="5"/>
        <v>0</v>
      </c>
      <c r="O189" s="203"/>
      <c r="P189" s="203"/>
      <c r="Q189" s="203"/>
      <c r="R189" s="127"/>
      <c r="T189" s="160"/>
      <c r="U189" s="37"/>
      <c r="V189" s="28"/>
      <c r="W189" s="161"/>
      <c r="X189" s="161"/>
      <c r="Y189" s="161"/>
      <c r="Z189" s="161"/>
      <c r="AA189" s="162"/>
      <c r="AR189" s="9" t="s">
        <v>208</v>
      </c>
      <c r="AT189" s="9" t="s">
        <v>146</v>
      </c>
      <c r="AU189" s="9" t="s">
        <v>131</v>
      </c>
      <c r="AY189" s="9" t="s">
        <v>145</v>
      </c>
      <c r="BE189" s="101">
        <f t="shared" si="6"/>
        <v>0</v>
      </c>
      <c r="BF189" s="101">
        <f t="shared" si="7"/>
        <v>0</v>
      </c>
      <c r="BG189" s="101">
        <f t="shared" si="8"/>
        <v>0</v>
      </c>
      <c r="BH189" s="101">
        <f t="shared" si="9"/>
        <v>0</v>
      </c>
      <c r="BI189" s="101">
        <f t="shared" si="10"/>
        <v>0</v>
      </c>
      <c r="BJ189" s="9" t="s">
        <v>131</v>
      </c>
      <c r="BK189" s="101">
        <f t="shared" si="11"/>
        <v>0</v>
      </c>
      <c r="BL189" s="9" t="s">
        <v>208</v>
      </c>
      <c r="BM189" s="9" t="s">
        <v>697</v>
      </c>
    </row>
    <row r="190" spans="2:65" s="26" customFormat="1" ht="22.5" customHeight="1">
      <c r="B190" s="125"/>
      <c r="C190" s="156" t="s">
        <v>429</v>
      </c>
      <c r="D190" s="156" t="s">
        <v>146</v>
      </c>
      <c r="E190" s="157" t="s">
        <v>698</v>
      </c>
      <c r="F190" s="209" t="s">
        <v>847</v>
      </c>
      <c r="G190" s="201"/>
      <c r="H190" s="201"/>
      <c r="I190" s="201"/>
      <c r="J190" s="158"/>
      <c r="K190" s="159">
        <v>1</v>
      </c>
      <c r="L190" s="207">
        <v>0</v>
      </c>
      <c r="M190" s="207"/>
      <c r="N190" s="203">
        <f t="shared" si="5"/>
        <v>0</v>
      </c>
      <c r="O190" s="203"/>
      <c r="P190" s="203"/>
      <c r="Q190" s="203"/>
      <c r="R190" s="127"/>
      <c r="T190" s="160"/>
      <c r="U190" s="37"/>
      <c r="V190" s="28"/>
      <c r="W190" s="161"/>
      <c r="X190" s="161"/>
      <c r="Y190" s="161"/>
      <c r="Z190" s="161"/>
      <c r="AA190" s="162"/>
      <c r="AR190" s="9" t="s">
        <v>208</v>
      </c>
      <c r="AT190" s="9" t="s">
        <v>146</v>
      </c>
      <c r="AU190" s="9" t="s">
        <v>131</v>
      </c>
      <c r="AY190" s="9" t="s">
        <v>145</v>
      </c>
      <c r="BE190" s="101">
        <f t="shared" si="6"/>
        <v>0</v>
      </c>
      <c r="BF190" s="101">
        <f t="shared" si="7"/>
        <v>0</v>
      </c>
      <c r="BG190" s="101">
        <f t="shared" si="8"/>
        <v>0</v>
      </c>
      <c r="BH190" s="101">
        <f t="shared" si="9"/>
        <v>0</v>
      </c>
      <c r="BI190" s="101">
        <f t="shared" si="10"/>
        <v>0</v>
      </c>
      <c r="BJ190" s="9" t="s">
        <v>131</v>
      </c>
      <c r="BK190" s="101">
        <f t="shared" si="11"/>
        <v>0</v>
      </c>
      <c r="BL190" s="9" t="s">
        <v>208</v>
      </c>
      <c r="BM190" s="9" t="s">
        <v>699</v>
      </c>
    </row>
    <row r="191" spans="2:65" s="26" customFormat="1" ht="22.5" customHeight="1">
      <c r="B191" s="125"/>
      <c r="C191" s="156" t="s">
        <v>433</v>
      </c>
      <c r="D191" s="156" t="s">
        <v>146</v>
      </c>
      <c r="E191" s="157" t="s">
        <v>700</v>
      </c>
      <c r="F191" s="209" t="s">
        <v>848</v>
      </c>
      <c r="G191" s="201"/>
      <c r="H191" s="201"/>
      <c r="I191" s="201"/>
      <c r="J191" s="158"/>
      <c r="K191" s="159">
        <v>1</v>
      </c>
      <c r="L191" s="207">
        <v>0</v>
      </c>
      <c r="M191" s="207"/>
      <c r="N191" s="203">
        <f t="shared" si="5"/>
        <v>0</v>
      </c>
      <c r="O191" s="203"/>
      <c r="P191" s="203"/>
      <c r="Q191" s="203"/>
      <c r="R191" s="127"/>
      <c r="T191" s="160"/>
      <c r="U191" s="37"/>
      <c r="V191" s="28"/>
      <c r="W191" s="161"/>
      <c r="X191" s="161"/>
      <c r="Y191" s="161"/>
      <c r="Z191" s="161"/>
      <c r="AA191" s="162"/>
      <c r="AR191" s="9" t="s">
        <v>208</v>
      </c>
      <c r="AT191" s="9" t="s">
        <v>146</v>
      </c>
      <c r="AU191" s="9" t="s">
        <v>131</v>
      </c>
      <c r="AY191" s="9" t="s">
        <v>145</v>
      </c>
      <c r="BE191" s="101">
        <f t="shared" si="6"/>
        <v>0</v>
      </c>
      <c r="BF191" s="101">
        <f t="shared" si="7"/>
        <v>0</v>
      </c>
      <c r="BG191" s="101">
        <f t="shared" si="8"/>
        <v>0</v>
      </c>
      <c r="BH191" s="101">
        <f t="shared" si="9"/>
        <v>0</v>
      </c>
      <c r="BI191" s="101">
        <f t="shared" si="10"/>
        <v>0</v>
      </c>
      <c r="BJ191" s="9" t="s">
        <v>131</v>
      </c>
      <c r="BK191" s="101">
        <f t="shared" si="11"/>
        <v>0</v>
      </c>
      <c r="BL191" s="9" t="s">
        <v>208</v>
      </c>
      <c r="BM191" s="9" t="s">
        <v>701</v>
      </c>
    </row>
    <row r="192" spans="2:65" s="26" customFormat="1" ht="22.5" customHeight="1">
      <c r="B192" s="125"/>
      <c r="C192" s="156" t="s">
        <v>437</v>
      </c>
      <c r="D192" s="156" t="s">
        <v>146</v>
      </c>
      <c r="E192" s="157" t="s">
        <v>702</v>
      </c>
      <c r="F192" s="209" t="s">
        <v>849</v>
      </c>
      <c r="G192" s="201"/>
      <c r="H192" s="201"/>
      <c r="I192" s="201"/>
      <c r="J192" s="158"/>
      <c r="K192" s="159">
        <v>1</v>
      </c>
      <c r="L192" s="207">
        <v>0</v>
      </c>
      <c r="M192" s="207"/>
      <c r="N192" s="203">
        <f t="shared" si="5"/>
        <v>0</v>
      </c>
      <c r="O192" s="203"/>
      <c r="P192" s="203"/>
      <c r="Q192" s="203"/>
      <c r="R192" s="127"/>
      <c r="T192" s="160"/>
      <c r="U192" s="37"/>
      <c r="V192" s="28"/>
      <c r="W192" s="161"/>
      <c r="X192" s="161"/>
      <c r="Y192" s="161"/>
      <c r="Z192" s="161"/>
      <c r="AA192" s="162"/>
      <c r="AR192" s="9" t="s">
        <v>208</v>
      </c>
      <c r="AT192" s="9" t="s">
        <v>146</v>
      </c>
      <c r="AU192" s="9" t="s">
        <v>131</v>
      </c>
      <c r="AY192" s="9" t="s">
        <v>145</v>
      </c>
      <c r="BE192" s="101">
        <f t="shared" si="6"/>
        <v>0</v>
      </c>
      <c r="BF192" s="101">
        <f t="shared" si="7"/>
        <v>0</v>
      </c>
      <c r="BG192" s="101">
        <f t="shared" si="8"/>
        <v>0</v>
      </c>
      <c r="BH192" s="101">
        <f t="shared" si="9"/>
        <v>0</v>
      </c>
      <c r="BI192" s="101">
        <f t="shared" si="10"/>
        <v>0</v>
      </c>
      <c r="BJ192" s="9" t="s">
        <v>131</v>
      </c>
      <c r="BK192" s="101">
        <f t="shared" si="11"/>
        <v>0</v>
      </c>
      <c r="BL192" s="9" t="s">
        <v>208</v>
      </c>
      <c r="BM192" s="9" t="s">
        <v>703</v>
      </c>
    </row>
    <row r="193" spans="2:65" s="26" customFormat="1" ht="22.5" customHeight="1">
      <c r="B193" s="125"/>
      <c r="C193" s="156" t="s">
        <v>441</v>
      </c>
      <c r="D193" s="156" t="s">
        <v>146</v>
      </c>
      <c r="E193" s="157" t="s">
        <v>704</v>
      </c>
      <c r="F193" s="209" t="s">
        <v>850</v>
      </c>
      <c r="G193" s="201"/>
      <c r="H193" s="201"/>
      <c r="I193" s="201"/>
      <c r="J193" s="158"/>
      <c r="K193" s="159">
        <v>1</v>
      </c>
      <c r="L193" s="207">
        <v>0</v>
      </c>
      <c r="M193" s="207"/>
      <c r="N193" s="203">
        <f t="shared" si="5"/>
        <v>0</v>
      </c>
      <c r="O193" s="203"/>
      <c r="P193" s="203"/>
      <c r="Q193" s="203"/>
      <c r="R193" s="127"/>
      <c r="T193" s="160"/>
      <c r="U193" s="37"/>
      <c r="V193" s="28"/>
      <c r="W193" s="161"/>
      <c r="X193" s="161"/>
      <c r="Y193" s="161"/>
      <c r="Z193" s="161"/>
      <c r="AA193" s="162"/>
      <c r="AR193" s="9" t="s">
        <v>208</v>
      </c>
      <c r="AT193" s="9" t="s">
        <v>146</v>
      </c>
      <c r="AU193" s="9" t="s">
        <v>131</v>
      </c>
      <c r="AY193" s="9" t="s">
        <v>145</v>
      </c>
      <c r="BE193" s="101">
        <f t="shared" si="6"/>
        <v>0</v>
      </c>
      <c r="BF193" s="101">
        <f t="shared" si="7"/>
        <v>0</v>
      </c>
      <c r="BG193" s="101">
        <f t="shared" si="8"/>
        <v>0</v>
      </c>
      <c r="BH193" s="101">
        <f t="shared" si="9"/>
        <v>0</v>
      </c>
      <c r="BI193" s="101">
        <f t="shared" si="10"/>
        <v>0</v>
      </c>
      <c r="BJ193" s="9" t="s">
        <v>131</v>
      </c>
      <c r="BK193" s="101">
        <f t="shared" si="11"/>
        <v>0</v>
      </c>
      <c r="BL193" s="9" t="s">
        <v>208</v>
      </c>
      <c r="BM193" s="9" t="s">
        <v>705</v>
      </c>
    </row>
    <row r="194" spans="2:65" s="26" customFormat="1" ht="22.5" customHeight="1">
      <c r="B194" s="125"/>
      <c r="C194" s="156" t="s">
        <v>445</v>
      </c>
      <c r="D194" s="156" t="s">
        <v>146</v>
      </c>
      <c r="E194" s="157" t="s">
        <v>706</v>
      </c>
      <c r="F194" s="209" t="s">
        <v>851</v>
      </c>
      <c r="G194" s="201"/>
      <c r="H194" s="201"/>
      <c r="I194" s="201"/>
      <c r="J194" s="158"/>
      <c r="K194" s="159">
        <v>1</v>
      </c>
      <c r="L194" s="207">
        <v>0</v>
      </c>
      <c r="M194" s="207"/>
      <c r="N194" s="203">
        <f t="shared" si="5"/>
        <v>0</v>
      </c>
      <c r="O194" s="203"/>
      <c r="P194" s="203"/>
      <c r="Q194" s="203"/>
      <c r="R194" s="127"/>
      <c r="T194" s="160"/>
      <c r="U194" s="37"/>
      <c r="V194" s="28"/>
      <c r="W194" s="161"/>
      <c r="X194" s="161"/>
      <c r="Y194" s="161"/>
      <c r="Z194" s="161"/>
      <c r="AA194" s="162"/>
      <c r="AR194" s="9" t="s">
        <v>208</v>
      </c>
      <c r="AT194" s="9" t="s">
        <v>146</v>
      </c>
      <c r="AU194" s="9" t="s">
        <v>131</v>
      </c>
      <c r="AY194" s="9" t="s">
        <v>145</v>
      </c>
      <c r="BE194" s="101">
        <f t="shared" si="6"/>
        <v>0</v>
      </c>
      <c r="BF194" s="101">
        <f t="shared" si="7"/>
        <v>0</v>
      </c>
      <c r="BG194" s="101">
        <f t="shared" si="8"/>
        <v>0</v>
      </c>
      <c r="BH194" s="101">
        <f t="shared" si="9"/>
        <v>0</v>
      </c>
      <c r="BI194" s="101">
        <f t="shared" si="10"/>
        <v>0</v>
      </c>
      <c r="BJ194" s="9" t="s">
        <v>131</v>
      </c>
      <c r="BK194" s="101">
        <f t="shared" si="11"/>
        <v>0</v>
      </c>
      <c r="BL194" s="9" t="s">
        <v>208</v>
      </c>
      <c r="BM194" s="9" t="s">
        <v>707</v>
      </c>
    </row>
    <row r="195" spans="2:65" s="26" customFormat="1" ht="22.5" customHeight="1">
      <c r="B195" s="125"/>
      <c r="C195" s="156" t="s">
        <v>449</v>
      </c>
      <c r="D195" s="156" t="s">
        <v>146</v>
      </c>
      <c r="E195" s="157" t="s">
        <v>708</v>
      </c>
      <c r="F195" s="209" t="s">
        <v>852</v>
      </c>
      <c r="G195" s="201"/>
      <c r="H195" s="201"/>
      <c r="I195" s="201"/>
      <c r="J195" s="158"/>
      <c r="K195" s="159">
        <v>1</v>
      </c>
      <c r="L195" s="207">
        <v>0</v>
      </c>
      <c r="M195" s="207"/>
      <c r="N195" s="203">
        <f t="shared" si="5"/>
        <v>0</v>
      </c>
      <c r="O195" s="203"/>
      <c r="P195" s="203"/>
      <c r="Q195" s="203"/>
      <c r="R195" s="127"/>
      <c r="T195" s="160"/>
      <c r="U195" s="37"/>
      <c r="V195" s="28"/>
      <c r="W195" s="161"/>
      <c r="X195" s="161"/>
      <c r="Y195" s="161"/>
      <c r="Z195" s="161"/>
      <c r="AA195" s="162"/>
      <c r="AR195" s="9" t="s">
        <v>208</v>
      </c>
      <c r="AT195" s="9" t="s">
        <v>146</v>
      </c>
      <c r="AU195" s="9" t="s">
        <v>131</v>
      </c>
      <c r="AY195" s="9" t="s">
        <v>145</v>
      </c>
      <c r="BE195" s="101">
        <f t="shared" si="6"/>
        <v>0</v>
      </c>
      <c r="BF195" s="101">
        <f t="shared" si="7"/>
        <v>0</v>
      </c>
      <c r="BG195" s="101">
        <f t="shared" si="8"/>
        <v>0</v>
      </c>
      <c r="BH195" s="101">
        <f t="shared" si="9"/>
        <v>0</v>
      </c>
      <c r="BI195" s="101">
        <f t="shared" si="10"/>
        <v>0</v>
      </c>
      <c r="BJ195" s="9" t="s">
        <v>131</v>
      </c>
      <c r="BK195" s="101">
        <f t="shared" si="11"/>
        <v>0</v>
      </c>
      <c r="BL195" s="9" t="s">
        <v>208</v>
      </c>
      <c r="BM195" s="9" t="s">
        <v>709</v>
      </c>
    </row>
    <row r="196" spans="2:65" s="26" customFormat="1" ht="22.5" customHeight="1">
      <c r="B196" s="125"/>
      <c r="C196" s="156" t="s">
        <v>453</v>
      </c>
      <c r="D196" s="156" t="s">
        <v>146</v>
      </c>
      <c r="E196" s="157" t="s">
        <v>710</v>
      </c>
      <c r="F196" s="209" t="s">
        <v>853</v>
      </c>
      <c r="G196" s="201"/>
      <c r="H196" s="201"/>
      <c r="I196" s="201"/>
      <c r="J196" s="158"/>
      <c r="K196" s="159">
        <v>1</v>
      </c>
      <c r="L196" s="207">
        <v>0</v>
      </c>
      <c r="M196" s="207"/>
      <c r="N196" s="203">
        <f t="shared" si="5"/>
        <v>0</v>
      </c>
      <c r="O196" s="203"/>
      <c r="P196" s="203"/>
      <c r="Q196" s="203"/>
      <c r="R196" s="127"/>
      <c r="T196" s="160"/>
      <c r="U196" s="37"/>
      <c r="V196" s="28"/>
      <c r="W196" s="161"/>
      <c r="X196" s="161"/>
      <c r="Y196" s="161"/>
      <c r="Z196" s="161"/>
      <c r="AA196" s="162"/>
      <c r="AR196" s="9" t="s">
        <v>208</v>
      </c>
      <c r="AT196" s="9" t="s">
        <v>146</v>
      </c>
      <c r="AU196" s="9" t="s">
        <v>131</v>
      </c>
      <c r="AY196" s="9" t="s">
        <v>145</v>
      </c>
      <c r="BE196" s="101">
        <f t="shared" si="6"/>
        <v>0</v>
      </c>
      <c r="BF196" s="101">
        <f t="shared" si="7"/>
        <v>0</v>
      </c>
      <c r="BG196" s="101">
        <f t="shared" si="8"/>
        <v>0</v>
      </c>
      <c r="BH196" s="101">
        <f t="shared" si="9"/>
        <v>0</v>
      </c>
      <c r="BI196" s="101">
        <f t="shared" si="10"/>
        <v>0</v>
      </c>
      <c r="BJ196" s="9" t="s">
        <v>131</v>
      </c>
      <c r="BK196" s="101">
        <f t="shared" si="11"/>
        <v>0</v>
      </c>
      <c r="BL196" s="9" t="s">
        <v>208</v>
      </c>
      <c r="BM196" s="9" t="s">
        <v>711</v>
      </c>
    </row>
    <row r="197" spans="2:65" s="26" customFormat="1" ht="22.5" customHeight="1">
      <c r="B197" s="125"/>
      <c r="C197" s="156" t="s">
        <v>457</v>
      </c>
      <c r="D197" s="156" t="s">
        <v>146</v>
      </c>
      <c r="E197" s="157" t="s">
        <v>712</v>
      </c>
      <c r="F197" s="209" t="s">
        <v>854</v>
      </c>
      <c r="G197" s="201"/>
      <c r="H197" s="201"/>
      <c r="I197" s="201"/>
      <c r="J197" s="158"/>
      <c r="K197" s="159">
        <v>1</v>
      </c>
      <c r="L197" s="207">
        <v>0</v>
      </c>
      <c r="M197" s="207"/>
      <c r="N197" s="203">
        <f t="shared" si="5"/>
        <v>0</v>
      </c>
      <c r="O197" s="203"/>
      <c r="P197" s="203"/>
      <c r="Q197" s="203"/>
      <c r="R197" s="127"/>
      <c r="T197" s="160"/>
      <c r="U197" s="37"/>
      <c r="V197" s="28"/>
      <c r="W197" s="161"/>
      <c r="X197" s="161"/>
      <c r="Y197" s="161"/>
      <c r="Z197" s="161"/>
      <c r="AA197" s="162"/>
      <c r="AR197" s="9" t="s">
        <v>208</v>
      </c>
      <c r="AT197" s="9" t="s">
        <v>146</v>
      </c>
      <c r="AU197" s="9" t="s">
        <v>131</v>
      </c>
      <c r="AY197" s="9" t="s">
        <v>145</v>
      </c>
      <c r="BE197" s="101">
        <f t="shared" si="6"/>
        <v>0</v>
      </c>
      <c r="BF197" s="101">
        <f t="shared" si="7"/>
        <v>0</v>
      </c>
      <c r="BG197" s="101">
        <f t="shared" si="8"/>
        <v>0</v>
      </c>
      <c r="BH197" s="101">
        <f t="shared" si="9"/>
        <v>0</v>
      </c>
      <c r="BI197" s="101">
        <f t="shared" si="10"/>
        <v>0</v>
      </c>
      <c r="BJ197" s="9" t="s">
        <v>131</v>
      </c>
      <c r="BK197" s="101">
        <f t="shared" si="11"/>
        <v>0</v>
      </c>
      <c r="BL197" s="9" t="s">
        <v>208</v>
      </c>
      <c r="BM197" s="9" t="s">
        <v>713</v>
      </c>
    </row>
    <row r="198" spans="2:65" s="26" customFormat="1" ht="22.5" customHeight="1">
      <c r="B198" s="125"/>
      <c r="C198" s="156" t="s">
        <v>461</v>
      </c>
      <c r="D198" s="156" t="s">
        <v>146</v>
      </c>
      <c r="E198" s="157" t="s">
        <v>714</v>
      </c>
      <c r="F198" s="209" t="s">
        <v>855</v>
      </c>
      <c r="G198" s="201"/>
      <c r="H198" s="201"/>
      <c r="I198" s="201"/>
      <c r="J198" s="158"/>
      <c r="K198" s="159">
        <v>1</v>
      </c>
      <c r="L198" s="207">
        <v>0</v>
      </c>
      <c r="M198" s="207"/>
      <c r="N198" s="203">
        <f t="shared" si="5"/>
        <v>0</v>
      </c>
      <c r="O198" s="203"/>
      <c r="P198" s="203"/>
      <c r="Q198" s="203"/>
      <c r="R198" s="127"/>
      <c r="T198" s="160"/>
      <c r="U198" s="37"/>
      <c r="V198" s="28"/>
      <c r="W198" s="161"/>
      <c r="X198" s="161"/>
      <c r="Y198" s="161"/>
      <c r="Z198" s="161"/>
      <c r="AA198" s="162"/>
      <c r="AR198" s="9" t="s">
        <v>208</v>
      </c>
      <c r="AT198" s="9" t="s">
        <v>146</v>
      </c>
      <c r="AU198" s="9" t="s">
        <v>131</v>
      </c>
      <c r="AY198" s="9" t="s">
        <v>145</v>
      </c>
      <c r="BE198" s="101">
        <f t="shared" si="6"/>
        <v>0</v>
      </c>
      <c r="BF198" s="101">
        <f t="shared" si="7"/>
        <v>0</v>
      </c>
      <c r="BG198" s="101">
        <f t="shared" si="8"/>
        <v>0</v>
      </c>
      <c r="BH198" s="101">
        <f t="shared" si="9"/>
        <v>0</v>
      </c>
      <c r="BI198" s="101">
        <f t="shared" si="10"/>
        <v>0</v>
      </c>
      <c r="BJ198" s="9" t="s">
        <v>131</v>
      </c>
      <c r="BK198" s="101">
        <f t="shared" si="11"/>
        <v>0</v>
      </c>
      <c r="BL198" s="9" t="s">
        <v>208</v>
      </c>
      <c r="BM198" s="9" t="s">
        <v>715</v>
      </c>
    </row>
    <row r="199" spans="2:63" s="26" customFormat="1" ht="49.5" customHeight="1">
      <c r="B199" s="27"/>
      <c r="C199" s="28"/>
      <c r="D199" s="147" t="s">
        <v>549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199">
        <f>BK199</f>
        <v>0</v>
      </c>
      <c r="O199" s="199"/>
      <c r="P199" s="199"/>
      <c r="Q199" s="199"/>
      <c r="R199" s="29"/>
      <c r="T199" s="169"/>
      <c r="U199" s="49"/>
      <c r="V199" s="49"/>
      <c r="W199" s="49"/>
      <c r="X199" s="49"/>
      <c r="Y199" s="49"/>
      <c r="Z199" s="49"/>
      <c r="AA199" s="51"/>
      <c r="AT199" s="9" t="s">
        <v>71</v>
      </c>
      <c r="AU199" s="9" t="s">
        <v>72</v>
      </c>
      <c r="AY199" s="9" t="s">
        <v>550</v>
      </c>
      <c r="BK199" s="101">
        <v>0</v>
      </c>
    </row>
    <row r="200" spans="2:18" s="26" customFormat="1" ht="6.75" customHeight="1">
      <c r="B200" s="52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4"/>
    </row>
  </sheetData>
  <sheetProtection selectLockedCells="1" selectUnlockedCells="1"/>
  <mergeCells count="305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8:I198"/>
    <mergeCell ref="L198:M198"/>
    <mergeCell ref="N198:Q198"/>
    <mergeCell ref="N199:Q199"/>
    <mergeCell ref="F196:I196"/>
    <mergeCell ref="L196:M196"/>
    <mergeCell ref="N196:Q196"/>
    <mergeCell ref="F197:I197"/>
    <mergeCell ref="L197:M197"/>
    <mergeCell ref="N197:Q197"/>
  </mergeCells>
  <hyperlinks>
    <hyperlink ref="F1" location="C2" display="1) Krycí list rozpočtu"/>
    <hyperlink ref="H1" location="C86" display="2) Rekapitulácia rozpočtu"/>
    <hyperlink ref="L1" location="C116" display="3) Rozpočet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4"/>
  <sheetViews>
    <sheetView showGridLines="0" zoomScale="90" zoomScaleNormal="90" zoomScalePageLayoutView="0" workbookViewId="0" topLeftCell="A1">
      <pane ySplit="1" topLeftCell="A101" activePane="bottomLeft" state="frozen"/>
      <selection pane="topLeft" activeCell="A1" sqref="A1"/>
      <selection pane="bottomLeft" activeCell="AF149" sqref="AF149"/>
    </sheetView>
  </sheetViews>
  <sheetFormatPr defaultColWidth="9.33203125" defaultRowHeight="13.5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9.16015625" style="0" customWidth="1"/>
    <col min="44" max="64" width="9.33203125" style="1" hidden="1" customWidth="1"/>
  </cols>
  <sheetData>
    <row r="1" spans="1:66" ht="21.75" customHeight="1">
      <c r="A1" s="109"/>
      <c r="B1" s="3"/>
      <c r="C1" s="3"/>
      <c r="D1" s="4" t="s">
        <v>1</v>
      </c>
      <c r="E1" s="3"/>
      <c r="F1" s="5" t="s">
        <v>97</v>
      </c>
      <c r="G1" s="5"/>
      <c r="H1" s="223" t="s">
        <v>98</v>
      </c>
      <c r="I1" s="223"/>
      <c r="J1" s="223"/>
      <c r="K1" s="223"/>
      <c r="L1" s="5" t="s">
        <v>99</v>
      </c>
      <c r="M1" s="3"/>
      <c r="N1" s="3"/>
      <c r="O1" s="4" t="s">
        <v>100</v>
      </c>
      <c r="P1" s="3"/>
      <c r="Q1" s="3"/>
      <c r="R1" s="3"/>
      <c r="S1" s="5"/>
      <c r="T1" s="5"/>
      <c r="U1" s="109"/>
      <c r="V1" s="109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3:46" ht="36.75" customHeight="1">
      <c r="C2" s="191" t="s">
        <v>6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T2" s="9" t="s">
        <v>87</v>
      </c>
    </row>
    <row r="3" spans="2:46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AT3" s="9" t="s">
        <v>72</v>
      </c>
    </row>
    <row r="4" spans="2:46" ht="36.75" customHeight="1">
      <c r="B4" s="13"/>
      <c r="C4" s="189" t="s">
        <v>101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4"/>
      <c r="T4" s="15"/>
      <c r="AT4" s="9" t="s">
        <v>5</v>
      </c>
    </row>
    <row r="5" spans="2:18" ht="6.75" customHeight="1">
      <c r="B5" s="13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4"/>
    </row>
    <row r="6" spans="2:18" ht="24.75" customHeight="1">
      <c r="B6" s="13"/>
      <c r="C6" s="17"/>
      <c r="D6" s="21" t="s">
        <v>17</v>
      </c>
      <c r="E6" s="17"/>
      <c r="F6" s="216" t="str">
        <f>'Rekapitulácia stavby'!K6</f>
        <v>Zníženie energetickej náročnosti budovy OÚ a MŠ v obci Vyšná Slaná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17"/>
      <c r="R6" s="14"/>
    </row>
    <row r="7" spans="2:18" s="26" customFormat="1" ht="32.25" customHeight="1">
      <c r="B7" s="27"/>
      <c r="C7" s="28"/>
      <c r="D7" s="20" t="s">
        <v>102</v>
      </c>
      <c r="E7" s="28"/>
      <c r="F7" s="195" t="s">
        <v>716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8"/>
      <c r="R7" s="29"/>
    </row>
    <row r="8" spans="2:18" s="26" customFormat="1" ht="14.25" customHeight="1">
      <c r="B8" s="27"/>
      <c r="C8" s="28"/>
      <c r="D8" s="21" t="s">
        <v>19</v>
      </c>
      <c r="E8" s="28"/>
      <c r="F8" s="19"/>
      <c r="G8" s="28"/>
      <c r="H8" s="28"/>
      <c r="I8" s="28"/>
      <c r="J8" s="28"/>
      <c r="K8" s="28"/>
      <c r="L8" s="28"/>
      <c r="M8" s="21" t="s">
        <v>20</v>
      </c>
      <c r="N8" s="28"/>
      <c r="O8" s="19"/>
      <c r="P8" s="28"/>
      <c r="Q8" s="28"/>
      <c r="R8" s="29"/>
    </row>
    <row r="9" spans="2:18" s="26" customFormat="1" ht="14.25" customHeight="1">
      <c r="B9" s="27"/>
      <c r="C9" s="28"/>
      <c r="D9" s="21" t="s">
        <v>21</v>
      </c>
      <c r="E9" s="28"/>
      <c r="F9" s="19" t="s">
        <v>22</v>
      </c>
      <c r="G9" s="28"/>
      <c r="H9" s="28"/>
      <c r="I9" s="28"/>
      <c r="J9" s="28"/>
      <c r="K9" s="28"/>
      <c r="L9" s="28"/>
      <c r="M9" s="21" t="s">
        <v>23</v>
      </c>
      <c r="N9" s="28"/>
      <c r="O9" s="221"/>
      <c r="P9" s="221"/>
      <c r="Q9" s="28"/>
      <c r="R9" s="29"/>
    </row>
    <row r="10" spans="2:18" s="26" customFormat="1" ht="10.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</row>
    <row r="11" spans="2:18" s="26" customFormat="1" ht="14.25" customHeight="1">
      <c r="B11" s="27"/>
      <c r="C11" s="28"/>
      <c r="D11" s="21" t="s">
        <v>24</v>
      </c>
      <c r="E11" s="28"/>
      <c r="F11" s="28"/>
      <c r="G11" s="28"/>
      <c r="H11" s="28"/>
      <c r="I11" s="28"/>
      <c r="J11" s="28"/>
      <c r="K11" s="28"/>
      <c r="L11" s="28"/>
      <c r="M11" s="21" t="s">
        <v>25</v>
      </c>
      <c r="N11" s="28"/>
      <c r="O11" s="193">
        <f>IF('Rekapitulácia stavby'!AN10="","",'Rekapitulácia stavby'!AN10)</f>
      </c>
      <c r="P11" s="193"/>
      <c r="Q11" s="28"/>
      <c r="R11" s="29"/>
    </row>
    <row r="12" spans="2:18" s="26" customFormat="1" ht="18" customHeight="1">
      <c r="B12" s="27"/>
      <c r="C12" s="28"/>
      <c r="D12" s="28"/>
      <c r="E12" s="19" t="str">
        <f>IF('Rekapitulácia stavby'!E11="","",'Rekapitulácia stavby'!E11)</f>
        <v> </v>
      </c>
      <c r="F12" s="28"/>
      <c r="G12" s="28"/>
      <c r="H12" s="28"/>
      <c r="I12" s="28"/>
      <c r="J12" s="28"/>
      <c r="K12" s="28"/>
      <c r="L12" s="28"/>
      <c r="M12" s="21" t="s">
        <v>26</v>
      </c>
      <c r="N12" s="28"/>
      <c r="O12" s="193">
        <f>IF('Rekapitulácia stavby'!AN11="","",'Rekapitulácia stavby'!AN11)</f>
      </c>
      <c r="P12" s="193"/>
      <c r="Q12" s="28"/>
      <c r="R12" s="29"/>
    </row>
    <row r="13" spans="2:18" s="26" customFormat="1" ht="6.75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</row>
    <row r="14" spans="2:18" s="26" customFormat="1" ht="14.25" customHeight="1">
      <c r="B14" s="27"/>
      <c r="C14" s="28"/>
      <c r="D14" s="21" t="s">
        <v>27</v>
      </c>
      <c r="E14" s="28"/>
      <c r="F14" s="28"/>
      <c r="G14" s="28"/>
      <c r="H14" s="28"/>
      <c r="I14" s="28"/>
      <c r="J14" s="28"/>
      <c r="K14" s="28"/>
      <c r="L14" s="28"/>
      <c r="M14" s="21" t="s">
        <v>25</v>
      </c>
      <c r="N14" s="28"/>
      <c r="O14" s="222" t="str">
        <f>IF('Rekapitulácia stavby'!AN13="","",'Rekapitulácia stavby'!AN13)</f>
        <v>Vyplň údaj</v>
      </c>
      <c r="P14" s="222"/>
      <c r="Q14" s="28"/>
      <c r="R14" s="29"/>
    </row>
    <row r="15" spans="2:18" s="26" customFormat="1" ht="18" customHeight="1">
      <c r="B15" s="27"/>
      <c r="C15" s="28"/>
      <c r="D15" s="28"/>
      <c r="E15" s="222" t="str">
        <f>IF('Rekapitulácia stavby'!E14="","",'Rekapitulácia stavby'!E14)</f>
        <v>Vyplň údaj</v>
      </c>
      <c r="F15" s="222"/>
      <c r="G15" s="222"/>
      <c r="H15" s="222"/>
      <c r="I15" s="222"/>
      <c r="J15" s="222"/>
      <c r="K15" s="222"/>
      <c r="L15" s="222"/>
      <c r="M15" s="21" t="s">
        <v>26</v>
      </c>
      <c r="N15" s="28"/>
      <c r="O15" s="222" t="str">
        <f>IF('Rekapitulácia stavby'!AN14="","",'Rekapitulácia stavby'!AN14)</f>
        <v>Vyplň údaj</v>
      </c>
      <c r="P15" s="222"/>
      <c r="Q15" s="28"/>
      <c r="R15" s="29"/>
    </row>
    <row r="16" spans="2:18" s="26" customFormat="1" ht="6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</row>
    <row r="17" spans="2:18" s="26" customFormat="1" ht="14.25" customHeight="1">
      <c r="B17" s="27"/>
      <c r="C17" s="28"/>
      <c r="D17" s="21" t="s">
        <v>29</v>
      </c>
      <c r="E17" s="28"/>
      <c r="F17" s="28"/>
      <c r="G17" s="28"/>
      <c r="H17" s="28"/>
      <c r="I17" s="28"/>
      <c r="J17" s="28"/>
      <c r="K17" s="28"/>
      <c r="L17" s="28"/>
      <c r="M17" s="21" t="s">
        <v>25</v>
      </c>
      <c r="N17" s="28"/>
      <c r="O17" s="193">
        <f>IF('Rekapitulácia stavby'!AN16="","",'Rekapitulácia stavby'!AN16)</f>
      </c>
      <c r="P17" s="193"/>
      <c r="Q17" s="28"/>
      <c r="R17" s="29"/>
    </row>
    <row r="18" spans="2:18" s="26" customFormat="1" ht="18" customHeight="1">
      <c r="B18" s="27"/>
      <c r="C18" s="28"/>
      <c r="D18" s="28"/>
      <c r="E18" s="19" t="str">
        <f>IF('Rekapitulácia stavby'!E17="","",'Rekapitulácia stavby'!E17)</f>
        <v> </v>
      </c>
      <c r="F18" s="28"/>
      <c r="G18" s="28"/>
      <c r="H18" s="28"/>
      <c r="I18" s="28"/>
      <c r="J18" s="28"/>
      <c r="K18" s="28"/>
      <c r="L18" s="28"/>
      <c r="M18" s="21" t="s">
        <v>26</v>
      </c>
      <c r="N18" s="28"/>
      <c r="O18" s="193">
        <f>IF('Rekapitulácia stavby'!AN17="","",'Rekapitulácia stavby'!AN17)</f>
      </c>
      <c r="P18" s="193"/>
      <c r="Q18" s="28"/>
      <c r="R18" s="29"/>
    </row>
    <row r="19" spans="2:18" s="26" customFormat="1" ht="6.75" customHeight="1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</row>
    <row r="20" spans="2:18" s="26" customFormat="1" ht="14.25" customHeight="1">
      <c r="B20" s="27"/>
      <c r="C20" s="28"/>
      <c r="D20" s="21" t="s">
        <v>31</v>
      </c>
      <c r="E20" s="28"/>
      <c r="F20" s="28"/>
      <c r="G20" s="28"/>
      <c r="H20" s="28"/>
      <c r="I20" s="28"/>
      <c r="J20" s="28"/>
      <c r="K20" s="28"/>
      <c r="L20" s="28"/>
      <c r="M20" s="21" t="s">
        <v>25</v>
      </c>
      <c r="N20" s="28"/>
      <c r="O20" s="193">
        <f>IF('Rekapitulácia stavby'!AN19="","",'Rekapitulácia stavby'!AN19)</f>
      </c>
      <c r="P20" s="193"/>
      <c r="Q20" s="28"/>
      <c r="R20" s="29"/>
    </row>
    <row r="21" spans="2:18" s="26" customFormat="1" ht="18" customHeight="1">
      <c r="B21" s="27"/>
      <c r="C21" s="28"/>
      <c r="D21" s="28"/>
      <c r="E21" s="19" t="str">
        <f>IF('Rekapitulácia stavby'!E20="","",'Rekapitulácia stavby'!E20)</f>
        <v> </v>
      </c>
      <c r="F21" s="28"/>
      <c r="G21" s="28"/>
      <c r="H21" s="28"/>
      <c r="I21" s="28"/>
      <c r="J21" s="28"/>
      <c r="K21" s="28"/>
      <c r="L21" s="28"/>
      <c r="M21" s="21" t="s">
        <v>26</v>
      </c>
      <c r="N21" s="28"/>
      <c r="O21" s="193">
        <f>IF('Rekapitulácia stavby'!AN20="","",'Rekapitulácia stavby'!AN20)</f>
      </c>
      <c r="P21" s="193"/>
      <c r="Q21" s="28"/>
      <c r="R21" s="29"/>
    </row>
    <row r="22" spans="2:18" s="26" customFormat="1" ht="6.75" customHeight="1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26" customFormat="1" ht="14.25" customHeight="1">
      <c r="B23" s="27"/>
      <c r="C23" s="28"/>
      <c r="D23" s="21" t="s">
        <v>32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9"/>
    </row>
    <row r="24" spans="2:18" s="26" customFormat="1" ht="22.5" customHeight="1">
      <c r="B24" s="27"/>
      <c r="C24" s="28"/>
      <c r="D24" s="28"/>
      <c r="E24" s="197"/>
      <c r="F24" s="197"/>
      <c r="G24" s="197"/>
      <c r="H24" s="197"/>
      <c r="I24" s="197"/>
      <c r="J24" s="197"/>
      <c r="K24" s="197"/>
      <c r="L24" s="197"/>
      <c r="M24" s="28"/>
      <c r="N24" s="28"/>
      <c r="O24" s="28"/>
      <c r="P24" s="28"/>
      <c r="Q24" s="28"/>
      <c r="R24" s="29"/>
    </row>
    <row r="25" spans="2:18" s="26" customFormat="1" ht="6.75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/>
    </row>
    <row r="26" spans="2:18" s="26" customFormat="1" ht="6.75" customHeight="1">
      <c r="B26" s="27"/>
      <c r="C26" s="28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28"/>
      <c r="R26" s="29"/>
    </row>
    <row r="27" spans="2:18" s="26" customFormat="1" ht="14.25" customHeight="1">
      <c r="B27" s="27"/>
      <c r="C27" s="28"/>
      <c r="D27" s="110" t="s">
        <v>104</v>
      </c>
      <c r="E27" s="28"/>
      <c r="F27" s="28"/>
      <c r="G27" s="28"/>
      <c r="H27" s="28"/>
      <c r="I27" s="28"/>
      <c r="J27" s="28"/>
      <c r="K27" s="28"/>
      <c r="L27" s="28"/>
      <c r="M27" s="198">
        <f>N88</f>
        <v>0</v>
      </c>
      <c r="N27" s="198"/>
      <c r="O27" s="198"/>
      <c r="P27" s="198"/>
      <c r="Q27" s="28"/>
      <c r="R27" s="29"/>
    </row>
    <row r="28" spans="2:18" s="26" customFormat="1" ht="14.25" customHeight="1">
      <c r="B28" s="27"/>
      <c r="C28" s="28"/>
      <c r="D28" s="25" t="s">
        <v>91</v>
      </c>
      <c r="E28" s="28"/>
      <c r="F28" s="28"/>
      <c r="G28" s="28"/>
      <c r="H28" s="28"/>
      <c r="I28" s="28"/>
      <c r="J28" s="28"/>
      <c r="K28" s="28"/>
      <c r="L28" s="28"/>
      <c r="M28" s="198">
        <f>N98</f>
        <v>0</v>
      </c>
      <c r="N28" s="198"/>
      <c r="O28" s="198"/>
      <c r="P28" s="198"/>
      <c r="Q28" s="28"/>
      <c r="R28" s="29"/>
    </row>
    <row r="29" spans="2:18" s="26" customFormat="1" ht="6.75" customHeight="1"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</row>
    <row r="30" spans="2:18" s="26" customFormat="1" ht="24.75" customHeight="1">
      <c r="B30" s="27"/>
      <c r="C30" s="28"/>
      <c r="D30" s="111" t="s">
        <v>35</v>
      </c>
      <c r="E30" s="28"/>
      <c r="F30" s="28"/>
      <c r="G30" s="28"/>
      <c r="H30" s="28"/>
      <c r="I30" s="28"/>
      <c r="J30" s="28"/>
      <c r="K30" s="28"/>
      <c r="L30" s="28"/>
      <c r="M30" s="220">
        <f>ROUND(M27+M28,2)</f>
        <v>0</v>
      </c>
      <c r="N30" s="220"/>
      <c r="O30" s="220"/>
      <c r="P30" s="220"/>
      <c r="Q30" s="28"/>
      <c r="R30" s="29"/>
    </row>
    <row r="31" spans="2:18" s="26" customFormat="1" ht="6.75" customHeight="1">
      <c r="B31" s="27"/>
      <c r="C31" s="28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28"/>
      <c r="R31" s="29"/>
    </row>
    <row r="32" spans="2:18" s="26" customFormat="1" ht="14.25" customHeight="1">
      <c r="B32" s="27"/>
      <c r="C32" s="28"/>
      <c r="D32" s="35" t="s">
        <v>36</v>
      </c>
      <c r="E32" s="35" t="s">
        <v>37</v>
      </c>
      <c r="F32" s="36">
        <v>0.2</v>
      </c>
      <c r="G32" s="112" t="s">
        <v>38</v>
      </c>
      <c r="H32" s="219">
        <f>M30</f>
        <v>0</v>
      </c>
      <c r="I32" s="219"/>
      <c r="J32" s="219"/>
      <c r="K32" s="28"/>
      <c r="L32" s="28"/>
      <c r="M32" s="219">
        <f>H32*0.2</f>
        <v>0</v>
      </c>
      <c r="N32" s="219"/>
      <c r="O32" s="219"/>
      <c r="P32" s="219"/>
      <c r="Q32" s="28"/>
      <c r="R32" s="29"/>
    </row>
    <row r="33" spans="2:18" s="26" customFormat="1" ht="14.25" customHeight="1">
      <c r="B33" s="27"/>
      <c r="C33" s="28"/>
      <c r="D33" s="28"/>
      <c r="E33" s="35" t="s">
        <v>39</v>
      </c>
      <c r="F33" s="36">
        <v>0.2</v>
      </c>
      <c r="G33" s="112" t="s">
        <v>38</v>
      </c>
      <c r="H33" s="219">
        <f>(SUM(BF98:BF105)+SUM(BF123:BF162))</f>
        <v>0</v>
      </c>
      <c r="I33" s="219"/>
      <c r="J33" s="219"/>
      <c r="K33" s="28"/>
      <c r="L33" s="28"/>
      <c r="M33" s="219">
        <f>ROUND((SUM(BF98:BF105)+SUM(BF123:BF162)),2)*F33</f>
        <v>0</v>
      </c>
      <c r="N33" s="219"/>
      <c r="O33" s="219"/>
      <c r="P33" s="219"/>
      <c r="Q33" s="28"/>
      <c r="R33" s="29"/>
    </row>
    <row r="34" spans="2:18" s="26" customFormat="1" ht="14.25" customHeight="1" hidden="1">
      <c r="B34" s="27"/>
      <c r="C34" s="28"/>
      <c r="D34" s="28"/>
      <c r="E34" s="35" t="s">
        <v>40</v>
      </c>
      <c r="F34" s="36">
        <v>0.2</v>
      </c>
      <c r="G34" s="112" t="s">
        <v>38</v>
      </c>
      <c r="H34" s="219">
        <f>(SUM(BG98:BG105)+SUM(BG123:BG162))</f>
        <v>0</v>
      </c>
      <c r="I34" s="219"/>
      <c r="J34" s="219"/>
      <c r="K34" s="28"/>
      <c r="L34" s="28"/>
      <c r="M34" s="219">
        <v>0</v>
      </c>
      <c r="N34" s="219"/>
      <c r="O34" s="219"/>
      <c r="P34" s="219"/>
      <c r="Q34" s="28"/>
      <c r="R34" s="29"/>
    </row>
    <row r="35" spans="2:18" s="26" customFormat="1" ht="14.25" customHeight="1" hidden="1">
      <c r="B35" s="27"/>
      <c r="C35" s="28"/>
      <c r="D35" s="28"/>
      <c r="E35" s="35" t="s">
        <v>41</v>
      </c>
      <c r="F35" s="36">
        <v>0.2</v>
      </c>
      <c r="G35" s="112" t="s">
        <v>38</v>
      </c>
      <c r="H35" s="219">
        <f>(SUM(BH98:BH105)+SUM(BH123:BH162))</f>
        <v>0</v>
      </c>
      <c r="I35" s="219"/>
      <c r="J35" s="219"/>
      <c r="K35" s="28"/>
      <c r="L35" s="28"/>
      <c r="M35" s="219">
        <v>0</v>
      </c>
      <c r="N35" s="219"/>
      <c r="O35" s="219"/>
      <c r="P35" s="219"/>
      <c r="Q35" s="28"/>
      <c r="R35" s="29"/>
    </row>
    <row r="36" spans="2:18" s="26" customFormat="1" ht="14.25" customHeight="1" hidden="1">
      <c r="B36" s="27"/>
      <c r="C36" s="28"/>
      <c r="D36" s="28"/>
      <c r="E36" s="35" t="s">
        <v>42</v>
      </c>
      <c r="F36" s="36">
        <v>0</v>
      </c>
      <c r="G36" s="112" t="s">
        <v>38</v>
      </c>
      <c r="H36" s="219">
        <f>(SUM(BI98:BI105)+SUM(BI123:BI162))</f>
        <v>0</v>
      </c>
      <c r="I36" s="219"/>
      <c r="J36" s="219"/>
      <c r="K36" s="28"/>
      <c r="L36" s="28"/>
      <c r="M36" s="219">
        <v>0</v>
      </c>
      <c r="N36" s="219"/>
      <c r="O36" s="219"/>
      <c r="P36" s="219"/>
      <c r="Q36" s="28"/>
      <c r="R36" s="29"/>
    </row>
    <row r="37" spans="2:18" s="26" customFormat="1" ht="6.75" customHeight="1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/>
    </row>
    <row r="38" spans="2:18" s="26" customFormat="1" ht="24.75" customHeight="1">
      <c r="B38" s="27"/>
      <c r="C38" s="39"/>
      <c r="D38" s="40" t="s">
        <v>43</v>
      </c>
      <c r="E38" s="41"/>
      <c r="F38" s="41"/>
      <c r="G38" s="113" t="s">
        <v>44</v>
      </c>
      <c r="H38" s="42" t="s">
        <v>45</v>
      </c>
      <c r="I38" s="41"/>
      <c r="J38" s="41"/>
      <c r="K38" s="41"/>
      <c r="L38" s="188">
        <f>SUM(M30:M36)</f>
        <v>0</v>
      </c>
      <c r="M38" s="188"/>
      <c r="N38" s="188"/>
      <c r="O38" s="188"/>
      <c r="P38" s="188"/>
      <c r="Q38" s="39"/>
      <c r="R38" s="29"/>
    </row>
    <row r="39" spans="2:18" s="26" customFormat="1" ht="14.25" customHeight="1" hidden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s="26" customFormat="1" ht="14.25" customHeight="1" hidden="1"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</row>
    <row r="41" spans="2:18" ht="12" hidden="1">
      <c r="B41" s="1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4"/>
    </row>
    <row r="42" spans="2:18" ht="12" hidden="1">
      <c r="B42" s="13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4"/>
    </row>
    <row r="43" spans="2:18" ht="12" hidden="1">
      <c r="B43" s="13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4"/>
    </row>
    <row r="44" spans="2:18" ht="12" hidden="1">
      <c r="B44" s="13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4"/>
    </row>
    <row r="45" spans="2:18" ht="12" hidden="1">
      <c r="B45" s="13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4"/>
    </row>
    <row r="46" spans="2:18" ht="12" hidden="1">
      <c r="B46" s="1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4"/>
    </row>
    <row r="47" spans="2:18" ht="12">
      <c r="B47" s="1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4"/>
    </row>
    <row r="48" spans="2:18" ht="12">
      <c r="B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/>
    </row>
    <row r="49" spans="2:18" ht="12">
      <c r="B49" s="13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2:18" s="26" customFormat="1" ht="14.25">
      <c r="B50" s="27"/>
      <c r="C50" s="28"/>
      <c r="D50" s="43" t="s">
        <v>46</v>
      </c>
      <c r="E50" s="44"/>
      <c r="F50" s="44"/>
      <c r="G50" s="44"/>
      <c r="H50" s="45"/>
      <c r="I50" s="28"/>
      <c r="J50" s="43" t="s">
        <v>47</v>
      </c>
      <c r="K50" s="44"/>
      <c r="L50" s="44"/>
      <c r="M50" s="44"/>
      <c r="N50" s="44"/>
      <c r="O50" s="44"/>
      <c r="P50" s="45"/>
      <c r="Q50" s="28"/>
      <c r="R50" s="29"/>
    </row>
    <row r="51" spans="2:18" ht="12">
      <c r="B51" s="13"/>
      <c r="C51" s="17"/>
      <c r="D51" s="46"/>
      <c r="E51" s="17"/>
      <c r="F51" s="17"/>
      <c r="G51" s="17"/>
      <c r="H51" s="47"/>
      <c r="I51" s="17"/>
      <c r="J51" s="46"/>
      <c r="K51" s="17"/>
      <c r="L51" s="17"/>
      <c r="M51" s="17"/>
      <c r="N51" s="17"/>
      <c r="O51" s="17"/>
      <c r="P51" s="47"/>
      <c r="Q51" s="17"/>
      <c r="R51" s="14"/>
    </row>
    <row r="52" spans="2:18" ht="12">
      <c r="B52" s="13"/>
      <c r="C52" s="17"/>
      <c r="D52" s="46"/>
      <c r="E52" s="17"/>
      <c r="F52" s="17"/>
      <c r="G52" s="17"/>
      <c r="H52" s="47"/>
      <c r="I52" s="17"/>
      <c r="J52" s="46"/>
      <c r="K52" s="17"/>
      <c r="L52" s="17"/>
      <c r="M52" s="17"/>
      <c r="N52" s="17"/>
      <c r="O52" s="17"/>
      <c r="P52" s="47"/>
      <c r="Q52" s="17"/>
      <c r="R52" s="14"/>
    </row>
    <row r="53" spans="2:18" ht="12">
      <c r="B53" s="13"/>
      <c r="C53" s="17"/>
      <c r="D53" s="46"/>
      <c r="E53" s="17"/>
      <c r="F53" s="17"/>
      <c r="G53" s="17"/>
      <c r="H53" s="47"/>
      <c r="I53" s="17"/>
      <c r="J53" s="46"/>
      <c r="K53" s="17"/>
      <c r="L53" s="17"/>
      <c r="M53" s="17"/>
      <c r="N53" s="17"/>
      <c r="O53" s="17"/>
      <c r="P53" s="47"/>
      <c r="Q53" s="17"/>
      <c r="R53" s="14"/>
    </row>
    <row r="54" spans="2:18" ht="12">
      <c r="B54" s="13"/>
      <c r="C54" s="17"/>
      <c r="D54" s="46"/>
      <c r="E54" s="17"/>
      <c r="F54" s="17"/>
      <c r="G54" s="17"/>
      <c r="H54" s="47"/>
      <c r="I54" s="17"/>
      <c r="J54" s="46"/>
      <c r="K54" s="17"/>
      <c r="L54" s="17"/>
      <c r="M54" s="17"/>
      <c r="N54" s="17"/>
      <c r="O54" s="17"/>
      <c r="P54" s="47"/>
      <c r="Q54" s="17"/>
      <c r="R54" s="14"/>
    </row>
    <row r="55" spans="2:18" ht="12">
      <c r="B55" s="13"/>
      <c r="C55" s="17"/>
      <c r="D55" s="46"/>
      <c r="E55" s="17"/>
      <c r="F55" s="17"/>
      <c r="G55" s="17"/>
      <c r="H55" s="47"/>
      <c r="I55" s="17"/>
      <c r="J55" s="46"/>
      <c r="K55" s="17"/>
      <c r="L55" s="17"/>
      <c r="M55" s="17"/>
      <c r="N55" s="17"/>
      <c r="O55" s="17"/>
      <c r="P55" s="47"/>
      <c r="Q55" s="17"/>
      <c r="R55" s="14"/>
    </row>
    <row r="56" spans="2:18" ht="12">
      <c r="B56" s="13"/>
      <c r="C56" s="17"/>
      <c r="D56" s="46"/>
      <c r="E56" s="17"/>
      <c r="F56" s="17"/>
      <c r="G56" s="17"/>
      <c r="H56" s="47"/>
      <c r="I56" s="17"/>
      <c r="J56" s="46"/>
      <c r="K56" s="17"/>
      <c r="L56" s="17"/>
      <c r="M56" s="17"/>
      <c r="N56" s="17"/>
      <c r="O56" s="17"/>
      <c r="P56" s="47"/>
      <c r="Q56" s="17"/>
      <c r="R56" s="14"/>
    </row>
    <row r="57" spans="2:18" ht="12">
      <c r="B57" s="13"/>
      <c r="C57" s="17"/>
      <c r="D57" s="46"/>
      <c r="E57" s="17"/>
      <c r="F57" s="17"/>
      <c r="G57" s="17"/>
      <c r="H57" s="47"/>
      <c r="I57" s="17"/>
      <c r="J57" s="46"/>
      <c r="K57" s="17"/>
      <c r="L57" s="17"/>
      <c r="M57" s="17"/>
      <c r="N57" s="17"/>
      <c r="O57" s="17"/>
      <c r="P57" s="47"/>
      <c r="Q57" s="17"/>
      <c r="R57" s="14"/>
    </row>
    <row r="58" spans="2:18" ht="12">
      <c r="B58" s="13"/>
      <c r="C58" s="17"/>
      <c r="D58" s="46"/>
      <c r="E58" s="17"/>
      <c r="F58" s="17"/>
      <c r="G58" s="17"/>
      <c r="H58" s="47"/>
      <c r="I58" s="17"/>
      <c r="J58" s="46"/>
      <c r="K58" s="17"/>
      <c r="L58" s="17"/>
      <c r="M58" s="17"/>
      <c r="N58" s="17"/>
      <c r="O58" s="17"/>
      <c r="P58" s="47"/>
      <c r="Q58" s="17"/>
      <c r="R58" s="14"/>
    </row>
    <row r="59" spans="2:18" s="26" customFormat="1" ht="14.25">
      <c r="B59" s="27"/>
      <c r="C59" s="28"/>
      <c r="D59" s="48" t="s">
        <v>48</v>
      </c>
      <c r="E59" s="49"/>
      <c r="F59" s="49"/>
      <c r="G59" s="50" t="s">
        <v>49</v>
      </c>
      <c r="H59" s="51"/>
      <c r="I59" s="28"/>
      <c r="J59" s="48" t="s">
        <v>48</v>
      </c>
      <c r="K59" s="49"/>
      <c r="L59" s="49"/>
      <c r="M59" s="49"/>
      <c r="N59" s="50" t="s">
        <v>49</v>
      </c>
      <c r="O59" s="49"/>
      <c r="P59" s="51"/>
      <c r="Q59" s="28"/>
      <c r="R59" s="29"/>
    </row>
    <row r="60" spans="2:18" ht="12">
      <c r="B60" s="13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4"/>
    </row>
    <row r="61" spans="2:18" s="26" customFormat="1" ht="14.25">
      <c r="B61" s="27"/>
      <c r="C61" s="28"/>
      <c r="D61" s="43" t="s">
        <v>50</v>
      </c>
      <c r="E61" s="44"/>
      <c r="F61" s="44"/>
      <c r="G61" s="44"/>
      <c r="H61" s="45"/>
      <c r="I61" s="28"/>
      <c r="J61" s="43" t="s">
        <v>51</v>
      </c>
      <c r="K61" s="44"/>
      <c r="L61" s="44"/>
      <c r="M61" s="44"/>
      <c r="N61" s="44"/>
      <c r="O61" s="44"/>
      <c r="P61" s="45"/>
      <c r="Q61" s="28"/>
      <c r="R61" s="29"/>
    </row>
    <row r="62" spans="2:18" ht="12">
      <c r="B62" s="13"/>
      <c r="C62" s="17"/>
      <c r="D62" s="46"/>
      <c r="E62" s="17"/>
      <c r="F62" s="17"/>
      <c r="G62" s="17"/>
      <c r="H62" s="47"/>
      <c r="I62" s="17"/>
      <c r="J62" s="46"/>
      <c r="K62" s="17"/>
      <c r="L62" s="17"/>
      <c r="M62" s="17"/>
      <c r="N62" s="17"/>
      <c r="O62" s="17"/>
      <c r="P62" s="47"/>
      <c r="Q62" s="17"/>
      <c r="R62" s="14"/>
    </row>
    <row r="63" spans="2:18" ht="12">
      <c r="B63" s="13"/>
      <c r="C63" s="17"/>
      <c r="D63" s="46"/>
      <c r="E63" s="17"/>
      <c r="F63" s="17"/>
      <c r="G63" s="17"/>
      <c r="H63" s="47"/>
      <c r="I63" s="17"/>
      <c r="J63" s="46"/>
      <c r="K63" s="17"/>
      <c r="L63" s="17"/>
      <c r="M63" s="17"/>
      <c r="N63" s="17"/>
      <c r="O63" s="17"/>
      <c r="P63" s="47"/>
      <c r="Q63" s="17"/>
      <c r="R63" s="14"/>
    </row>
    <row r="64" spans="2:18" ht="12">
      <c r="B64" s="13"/>
      <c r="C64" s="17"/>
      <c r="D64" s="46"/>
      <c r="E64" s="17"/>
      <c r="F64" s="17"/>
      <c r="G64" s="17"/>
      <c r="H64" s="47"/>
      <c r="I64" s="17"/>
      <c r="J64" s="46"/>
      <c r="K64" s="17"/>
      <c r="L64" s="17"/>
      <c r="M64" s="17"/>
      <c r="N64" s="17"/>
      <c r="O64" s="17"/>
      <c r="P64" s="47"/>
      <c r="Q64" s="17"/>
      <c r="R64" s="14"/>
    </row>
    <row r="65" spans="2:18" ht="12">
      <c r="B65" s="13"/>
      <c r="C65" s="17"/>
      <c r="D65" s="46"/>
      <c r="E65" s="17"/>
      <c r="F65" s="17"/>
      <c r="G65" s="17"/>
      <c r="H65" s="47"/>
      <c r="I65" s="17"/>
      <c r="J65" s="46"/>
      <c r="K65" s="17"/>
      <c r="L65" s="17"/>
      <c r="M65" s="17"/>
      <c r="N65" s="17"/>
      <c r="O65" s="17"/>
      <c r="P65" s="47"/>
      <c r="Q65" s="17"/>
      <c r="R65" s="14"/>
    </row>
    <row r="66" spans="2:18" ht="12">
      <c r="B66" s="13"/>
      <c r="C66" s="17"/>
      <c r="D66" s="46"/>
      <c r="E66" s="17"/>
      <c r="F66" s="17"/>
      <c r="G66" s="17"/>
      <c r="H66" s="47"/>
      <c r="I66" s="17"/>
      <c r="J66" s="46"/>
      <c r="K66" s="17"/>
      <c r="L66" s="17"/>
      <c r="M66" s="17"/>
      <c r="N66" s="17"/>
      <c r="O66" s="17"/>
      <c r="P66" s="47"/>
      <c r="Q66" s="17"/>
      <c r="R66" s="14"/>
    </row>
    <row r="67" spans="2:18" ht="12">
      <c r="B67" s="13"/>
      <c r="C67" s="17"/>
      <c r="D67" s="46"/>
      <c r="E67" s="17"/>
      <c r="F67" s="17"/>
      <c r="G67" s="17"/>
      <c r="H67" s="47"/>
      <c r="I67" s="17"/>
      <c r="J67" s="46"/>
      <c r="K67" s="17"/>
      <c r="L67" s="17"/>
      <c r="M67" s="17"/>
      <c r="N67" s="17"/>
      <c r="O67" s="17"/>
      <c r="P67" s="47"/>
      <c r="Q67" s="17"/>
      <c r="R67" s="14"/>
    </row>
    <row r="68" spans="2:18" ht="12">
      <c r="B68" s="13"/>
      <c r="C68" s="17"/>
      <c r="D68" s="46"/>
      <c r="E68" s="17"/>
      <c r="F68" s="17"/>
      <c r="G68" s="17"/>
      <c r="H68" s="47"/>
      <c r="I68" s="17"/>
      <c r="J68" s="46"/>
      <c r="K68" s="17"/>
      <c r="L68" s="17"/>
      <c r="M68" s="17"/>
      <c r="N68" s="17"/>
      <c r="O68" s="17"/>
      <c r="P68" s="47"/>
      <c r="Q68" s="17"/>
      <c r="R68" s="14"/>
    </row>
    <row r="69" spans="2:18" ht="12">
      <c r="B69" s="13"/>
      <c r="C69" s="17"/>
      <c r="D69" s="46"/>
      <c r="E69" s="17"/>
      <c r="F69" s="17"/>
      <c r="G69" s="17"/>
      <c r="H69" s="47"/>
      <c r="I69" s="17"/>
      <c r="J69" s="46"/>
      <c r="K69" s="17"/>
      <c r="L69" s="17"/>
      <c r="M69" s="17"/>
      <c r="N69" s="17"/>
      <c r="O69" s="17"/>
      <c r="P69" s="47"/>
      <c r="Q69" s="17"/>
      <c r="R69" s="14"/>
    </row>
    <row r="70" spans="2:18" s="26" customFormat="1" ht="14.25">
      <c r="B70" s="27"/>
      <c r="C70" s="28"/>
      <c r="D70" s="48" t="s">
        <v>48</v>
      </c>
      <c r="E70" s="49"/>
      <c r="F70" s="49"/>
      <c r="G70" s="50" t="s">
        <v>49</v>
      </c>
      <c r="H70" s="51"/>
      <c r="I70" s="28"/>
      <c r="J70" s="48" t="s">
        <v>48</v>
      </c>
      <c r="K70" s="49"/>
      <c r="L70" s="49"/>
      <c r="M70" s="49"/>
      <c r="N70" s="50" t="s">
        <v>49</v>
      </c>
      <c r="O70" s="49"/>
      <c r="P70" s="51"/>
      <c r="Q70" s="28"/>
      <c r="R70" s="29"/>
    </row>
    <row r="71" spans="2:18" s="26" customFormat="1" ht="14.25" customHeight="1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</row>
    <row r="75" spans="2:18" s="26" customFormat="1" ht="6.7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</row>
    <row r="76" spans="2:18" s="26" customFormat="1" ht="36.75" customHeight="1">
      <c r="B76" s="27"/>
      <c r="C76" s="189" t="s">
        <v>105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29"/>
    </row>
    <row r="77" spans="2:18" s="26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26" customFormat="1" ht="30" customHeight="1">
      <c r="B78" s="27"/>
      <c r="C78" s="21" t="s">
        <v>17</v>
      </c>
      <c r="D78" s="28"/>
      <c r="E78" s="28"/>
      <c r="F78" s="216" t="str">
        <f>F6</f>
        <v>Zníženie energetickej náročnosti budovy OÚ a MŠ v obci Vyšná Slaná</v>
      </c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8"/>
      <c r="R78" s="29"/>
    </row>
    <row r="79" spans="2:18" s="26" customFormat="1" ht="36.75" customHeight="1">
      <c r="B79" s="27"/>
      <c r="C79" s="64" t="s">
        <v>102</v>
      </c>
      <c r="D79" s="28"/>
      <c r="E79" s="28"/>
      <c r="F79" s="179" t="str">
        <f>F7</f>
        <v>03 - Rekuperácia</v>
      </c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28"/>
      <c r="R79" s="29"/>
    </row>
    <row r="80" spans="2:18" s="26" customFormat="1" ht="6.7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/>
    </row>
    <row r="81" spans="2:18" s="26" customFormat="1" ht="18" customHeight="1">
      <c r="B81" s="27"/>
      <c r="C81" s="21" t="s">
        <v>21</v>
      </c>
      <c r="D81" s="28"/>
      <c r="E81" s="28"/>
      <c r="F81" s="19" t="str">
        <f>F9</f>
        <v> </v>
      </c>
      <c r="G81" s="28"/>
      <c r="H81" s="28"/>
      <c r="I81" s="28"/>
      <c r="J81" s="28"/>
      <c r="K81" s="21" t="s">
        <v>23</v>
      </c>
      <c r="L81" s="28"/>
      <c r="M81" s="212">
        <f>IF(O9="","",O9)</f>
      </c>
      <c r="N81" s="212"/>
      <c r="O81" s="212"/>
      <c r="P81" s="212"/>
      <c r="Q81" s="28"/>
      <c r="R81" s="29"/>
    </row>
    <row r="82" spans="2:18" s="26" customFormat="1" ht="6.7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9"/>
    </row>
    <row r="83" spans="2:18" s="26" customFormat="1" ht="12.75">
      <c r="B83" s="27"/>
      <c r="C83" s="21" t="s">
        <v>24</v>
      </c>
      <c r="D83" s="28"/>
      <c r="E83" s="28"/>
      <c r="F83" s="19" t="str">
        <f>E12</f>
        <v> </v>
      </c>
      <c r="G83" s="28"/>
      <c r="H83" s="28"/>
      <c r="I83" s="28"/>
      <c r="J83" s="28"/>
      <c r="K83" s="21" t="s">
        <v>29</v>
      </c>
      <c r="L83" s="28"/>
      <c r="M83" s="193" t="str">
        <f>E18</f>
        <v> </v>
      </c>
      <c r="N83" s="193"/>
      <c r="O83" s="193"/>
      <c r="P83" s="193"/>
      <c r="Q83" s="193"/>
      <c r="R83" s="29"/>
    </row>
    <row r="84" spans="2:18" s="26" customFormat="1" ht="14.25" customHeight="1">
      <c r="B84" s="27"/>
      <c r="C84" s="21" t="s">
        <v>27</v>
      </c>
      <c r="D84" s="28"/>
      <c r="E84" s="28"/>
      <c r="F84" s="19" t="str">
        <f>IF(E15="","",E15)</f>
        <v>Vyplň údaj</v>
      </c>
      <c r="G84" s="28"/>
      <c r="H84" s="28"/>
      <c r="I84" s="28"/>
      <c r="J84" s="28"/>
      <c r="K84" s="21" t="s">
        <v>31</v>
      </c>
      <c r="L84" s="28"/>
      <c r="M84" s="193" t="str">
        <f>E21</f>
        <v> </v>
      </c>
      <c r="N84" s="193"/>
      <c r="O84" s="193"/>
      <c r="P84" s="193"/>
      <c r="Q84" s="193"/>
      <c r="R84" s="29"/>
    </row>
    <row r="85" spans="2:18" s="26" customFormat="1" ht="9.75" customHeight="1"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9"/>
    </row>
    <row r="86" spans="2:18" s="26" customFormat="1" ht="29.25" customHeight="1">
      <c r="B86" s="27"/>
      <c r="C86" s="218" t="s">
        <v>106</v>
      </c>
      <c r="D86" s="218"/>
      <c r="E86" s="218"/>
      <c r="F86" s="218"/>
      <c r="G86" s="218"/>
      <c r="H86" s="39"/>
      <c r="I86" s="39"/>
      <c r="J86" s="39"/>
      <c r="K86" s="39"/>
      <c r="L86" s="39"/>
      <c r="M86" s="39"/>
      <c r="N86" s="218" t="s">
        <v>107</v>
      </c>
      <c r="O86" s="218"/>
      <c r="P86" s="218"/>
      <c r="Q86" s="218"/>
      <c r="R86" s="29"/>
    </row>
    <row r="87" spans="2:18" s="26" customFormat="1" ht="9.75" customHeight="1"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9"/>
    </row>
    <row r="88" spans="2:47" s="26" customFormat="1" ht="29.25" customHeight="1">
      <c r="B88" s="27"/>
      <c r="C88" s="74" t="s">
        <v>108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75">
        <f>N123</f>
        <v>0</v>
      </c>
      <c r="O88" s="175"/>
      <c r="P88" s="175"/>
      <c r="Q88" s="175"/>
      <c r="R88" s="29"/>
      <c r="AU88" s="9" t="s">
        <v>109</v>
      </c>
    </row>
    <row r="89" spans="2:18" s="114" customFormat="1" ht="24.75" customHeight="1">
      <c r="B89" s="115"/>
      <c r="C89" s="116"/>
      <c r="D89" s="117" t="s">
        <v>117</v>
      </c>
      <c r="E89" s="116"/>
      <c r="F89" s="116"/>
      <c r="G89" s="116"/>
      <c r="H89" s="116"/>
      <c r="I89" s="116"/>
      <c r="J89" s="116"/>
      <c r="K89" s="116"/>
      <c r="L89" s="116"/>
      <c r="M89" s="116"/>
      <c r="N89" s="217">
        <f>N124</f>
        <v>0</v>
      </c>
      <c r="O89" s="217"/>
      <c r="P89" s="217"/>
      <c r="Q89" s="217"/>
      <c r="R89" s="118"/>
    </row>
    <row r="90" spans="2:18" s="119" customFormat="1" ht="19.5" customHeight="1">
      <c r="B90" s="120"/>
      <c r="C90" s="121"/>
      <c r="D90" s="97" t="s">
        <v>717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74">
        <f>N125</f>
        <v>0</v>
      </c>
      <c r="O90" s="174"/>
      <c r="P90" s="174"/>
      <c r="Q90" s="174"/>
      <c r="R90" s="122"/>
    </row>
    <row r="91" spans="2:18" s="119" customFormat="1" ht="14.25" customHeight="1">
      <c r="B91" s="120"/>
      <c r="C91" s="121"/>
      <c r="D91" s="97" t="s">
        <v>718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74">
        <f>N126</f>
        <v>0</v>
      </c>
      <c r="O91" s="174"/>
      <c r="P91" s="174"/>
      <c r="Q91" s="174"/>
      <c r="R91" s="122"/>
    </row>
    <row r="92" spans="2:18" s="119" customFormat="1" ht="14.25" customHeight="1">
      <c r="B92" s="120"/>
      <c r="C92" s="121"/>
      <c r="D92" s="97" t="s">
        <v>719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74">
        <f>N133</f>
        <v>0</v>
      </c>
      <c r="O92" s="174"/>
      <c r="P92" s="174"/>
      <c r="Q92" s="174"/>
      <c r="R92" s="122"/>
    </row>
    <row r="93" spans="2:18" s="119" customFormat="1" ht="14.25" customHeight="1">
      <c r="B93" s="120"/>
      <c r="C93" s="121"/>
      <c r="D93" s="97" t="s">
        <v>720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74">
        <f>N141</f>
        <v>0</v>
      </c>
      <c r="O93" s="174"/>
      <c r="P93" s="174"/>
      <c r="Q93" s="174"/>
      <c r="R93" s="122"/>
    </row>
    <row r="94" spans="2:18" s="119" customFormat="1" ht="14.25" customHeight="1">
      <c r="B94" s="120"/>
      <c r="C94" s="121"/>
      <c r="D94" s="97" t="s">
        <v>721</v>
      </c>
      <c r="E94" s="121"/>
      <c r="F94" s="121"/>
      <c r="G94" s="121"/>
      <c r="H94" s="121"/>
      <c r="I94" s="121"/>
      <c r="J94" s="121"/>
      <c r="K94" s="121"/>
      <c r="L94" s="121"/>
      <c r="M94" s="121"/>
      <c r="N94" s="174">
        <f>N146</f>
        <v>0</v>
      </c>
      <c r="O94" s="174"/>
      <c r="P94" s="174"/>
      <c r="Q94" s="174"/>
      <c r="R94" s="122"/>
    </row>
    <row r="95" spans="2:18" s="119" customFormat="1" ht="14.25" customHeight="1">
      <c r="B95" s="120"/>
      <c r="C95" s="121"/>
      <c r="D95" s="97" t="s">
        <v>722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74">
        <f>N153</f>
        <v>0</v>
      </c>
      <c r="O95" s="174"/>
      <c r="P95" s="174"/>
      <c r="Q95" s="174"/>
      <c r="R95" s="122"/>
    </row>
    <row r="96" spans="2:18" s="119" customFormat="1" ht="14.25" customHeight="1">
      <c r="B96" s="120"/>
      <c r="C96" s="121"/>
      <c r="D96" s="97" t="s">
        <v>723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74">
        <f>N159</f>
        <v>0</v>
      </c>
      <c r="O96" s="174"/>
      <c r="P96" s="174"/>
      <c r="Q96" s="174"/>
      <c r="R96" s="122"/>
    </row>
    <row r="97" spans="2:18" s="26" customFormat="1" ht="21.75" customHeight="1">
      <c r="B97" s="27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9"/>
    </row>
    <row r="98" spans="2:21" s="26" customFormat="1" ht="29.25" customHeight="1">
      <c r="B98" s="27"/>
      <c r="C98" s="74" t="s">
        <v>128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75">
        <f>ROUND(N99+N100+N101+N102+N103+N104,2)</f>
        <v>0</v>
      </c>
      <c r="O98" s="175"/>
      <c r="P98" s="175"/>
      <c r="Q98" s="175"/>
      <c r="R98" s="29"/>
      <c r="T98" s="123"/>
      <c r="U98" s="124"/>
    </row>
    <row r="99" spans="2:65" s="26" customFormat="1" ht="18" customHeight="1">
      <c r="B99" s="125"/>
      <c r="C99" s="126"/>
      <c r="D99" s="172" t="s">
        <v>129</v>
      </c>
      <c r="E99" s="172"/>
      <c r="F99" s="172"/>
      <c r="G99" s="172"/>
      <c r="H99" s="172"/>
      <c r="I99" s="126"/>
      <c r="J99" s="126"/>
      <c r="K99" s="126"/>
      <c r="L99" s="126"/>
      <c r="M99" s="126"/>
      <c r="N99" s="173">
        <f>ROUND(N88*T99,2)</f>
        <v>0</v>
      </c>
      <c r="O99" s="173"/>
      <c r="P99" s="173"/>
      <c r="Q99" s="173"/>
      <c r="R99" s="127"/>
      <c r="S99" s="126"/>
      <c r="T99" s="128"/>
      <c r="U99" s="129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1" t="s">
        <v>130</v>
      </c>
      <c r="AZ99" s="130"/>
      <c r="BA99" s="130"/>
      <c r="BB99" s="130"/>
      <c r="BC99" s="130"/>
      <c r="BD99" s="130"/>
      <c r="BE99" s="132">
        <f aca="true" t="shared" si="0" ref="BE99:BE104">IF(U99="základná",N99,0)</f>
        <v>0</v>
      </c>
      <c r="BF99" s="132">
        <f aca="true" t="shared" si="1" ref="BF99:BF104">IF(U99="znížená",N99,0)</f>
        <v>0</v>
      </c>
      <c r="BG99" s="132">
        <f aca="true" t="shared" si="2" ref="BG99:BG104">IF(U99="zákl. prenesená",N99,0)</f>
        <v>0</v>
      </c>
      <c r="BH99" s="132">
        <f aca="true" t="shared" si="3" ref="BH99:BH104">IF(U99="zníž. prenesená",N99,0)</f>
        <v>0</v>
      </c>
      <c r="BI99" s="132">
        <f aca="true" t="shared" si="4" ref="BI99:BI104">IF(U99="nulová",N99,0)</f>
        <v>0</v>
      </c>
      <c r="BJ99" s="131" t="s">
        <v>131</v>
      </c>
      <c r="BK99" s="130"/>
      <c r="BL99" s="130"/>
      <c r="BM99" s="130"/>
    </row>
    <row r="100" spans="2:65" s="26" customFormat="1" ht="18" customHeight="1">
      <c r="B100" s="125"/>
      <c r="C100" s="126"/>
      <c r="D100" s="172" t="s">
        <v>132</v>
      </c>
      <c r="E100" s="172"/>
      <c r="F100" s="172"/>
      <c r="G100" s="172"/>
      <c r="H100" s="172"/>
      <c r="I100" s="126"/>
      <c r="J100" s="126"/>
      <c r="K100" s="126"/>
      <c r="L100" s="126"/>
      <c r="M100" s="126"/>
      <c r="N100" s="173">
        <f>ROUND(N88*T100,2)</f>
        <v>0</v>
      </c>
      <c r="O100" s="173"/>
      <c r="P100" s="173"/>
      <c r="Q100" s="173"/>
      <c r="R100" s="127"/>
      <c r="S100" s="126"/>
      <c r="T100" s="128"/>
      <c r="U100" s="129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1" t="s">
        <v>130</v>
      </c>
      <c r="AZ100" s="130"/>
      <c r="BA100" s="130"/>
      <c r="BB100" s="130"/>
      <c r="BC100" s="130"/>
      <c r="BD100" s="130"/>
      <c r="BE100" s="132">
        <f t="shared" si="0"/>
        <v>0</v>
      </c>
      <c r="BF100" s="132">
        <f t="shared" si="1"/>
        <v>0</v>
      </c>
      <c r="BG100" s="132">
        <f t="shared" si="2"/>
        <v>0</v>
      </c>
      <c r="BH100" s="132">
        <f t="shared" si="3"/>
        <v>0</v>
      </c>
      <c r="BI100" s="132">
        <f t="shared" si="4"/>
        <v>0</v>
      </c>
      <c r="BJ100" s="131" t="s">
        <v>131</v>
      </c>
      <c r="BK100" s="130"/>
      <c r="BL100" s="130"/>
      <c r="BM100" s="130"/>
    </row>
    <row r="101" spans="2:65" s="26" customFormat="1" ht="18" customHeight="1">
      <c r="B101" s="125"/>
      <c r="C101" s="126"/>
      <c r="D101" s="172" t="s">
        <v>133</v>
      </c>
      <c r="E101" s="172"/>
      <c r="F101" s="172"/>
      <c r="G101" s="172"/>
      <c r="H101" s="172"/>
      <c r="I101" s="126"/>
      <c r="J101" s="126"/>
      <c r="K101" s="126"/>
      <c r="L101" s="126"/>
      <c r="M101" s="126"/>
      <c r="N101" s="173">
        <f>ROUND(N88*T101,2)</f>
        <v>0</v>
      </c>
      <c r="O101" s="173"/>
      <c r="P101" s="173"/>
      <c r="Q101" s="173"/>
      <c r="R101" s="127"/>
      <c r="S101" s="126"/>
      <c r="T101" s="128"/>
      <c r="U101" s="129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1" t="s">
        <v>130</v>
      </c>
      <c r="AZ101" s="130"/>
      <c r="BA101" s="130"/>
      <c r="BB101" s="130"/>
      <c r="BC101" s="130"/>
      <c r="BD101" s="130"/>
      <c r="BE101" s="132">
        <f t="shared" si="0"/>
        <v>0</v>
      </c>
      <c r="BF101" s="132">
        <f t="shared" si="1"/>
        <v>0</v>
      </c>
      <c r="BG101" s="132">
        <f t="shared" si="2"/>
        <v>0</v>
      </c>
      <c r="BH101" s="132">
        <f t="shared" si="3"/>
        <v>0</v>
      </c>
      <c r="BI101" s="132">
        <f t="shared" si="4"/>
        <v>0</v>
      </c>
      <c r="BJ101" s="131" t="s">
        <v>131</v>
      </c>
      <c r="BK101" s="130"/>
      <c r="BL101" s="130"/>
      <c r="BM101" s="130"/>
    </row>
    <row r="102" spans="2:65" s="26" customFormat="1" ht="18" customHeight="1">
      <c r="B102" s="125"/>
      <c r="C102" s="126"/>
      <c r="D102" s="172" t="s">
        <v>134</v>
      </c>
      <c r="E102" s="172"/>
      <c r="F102" s="172"/>
      <c r="G102" s="172"/>
      <c r="H102" s="172"/>
      <c r="I102" s="126"/>
      <c r="J102" s="126"/>
      <c r="K102" s="126"/>
      <c r="L102" s="126"/>
      <c r="M102" s="126"/>
      <c r="N102" s="173">
        <f>ROUND(N88*T102,2)</f>
        <v>0</v>
      </c>
      <c r="O102" s="173"/>
      <c r="P102" s="173"/>
      <c r="Q102" s="173"/>
      <c r="R102" s="127"/>
      <c r="S102" s="126"/>
      <c r="T102" s="128"/>
      <c r="U102" s="129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  <c r="AK102" s="130"/>
      <c r="AL102" s="130"/>
      <c r="AM102" s="130"/>
      <c r="AN102" s="130"/>
      <c r="AO102" s="130"/>
      <c r="AP102" s="130"/>
      <c r="AQ102" s="130"/>
      <c r="AR102" s="130"/>
      <c r="AS102" s="130"/>
      <c r="AT102" s="130"/>
      <c r="AU102" s="130"/>
      <c r="AV102" s="130"/>
      <c r="AW102" s="130"/>
      <c r="AX102" s="130"/>
      <c r="AY102" s="131" t="s">
        <v>130</v>
      </c>
      <c r="AZ102" s="130"/>
      <c r="BA102" s="130"/>
      <c r="BB102" s="130"/>
      <c r="BC102" s="130"/>
      <c r="BD102" s="130"/>
      <c r="BE102" s="132">
        <f t="shared" si="0"/>
        <v>0</v>
      </c>
      <c r="BF102" s="132">
        <f t="shared" si="1"/>
        <v>0</v>
      </c>
      <c r="BG102" s="132">
        <f t="shared" si="2"/>
        <v>0</v>
      </c>
      <c r="BH102" s="132">
        <f t="shared" si="3"/>
        <v>0</v>
      </c>
      <c r="BI102" s="132">
        <f t="shared" si="4"/>
        <v>0</v>
      </c>
      <c r="BJ102" s="131" t="s">
        <v>131</v>
      </c>
      <c r="BK102" s="130"/>
      <c r="BL102" s="130"/>
      <c r="BM102" s="130"/>
    </row>
    <row r="103" spans="2:65" s="26" customFormat="1" ht="18" customHeight="1">
      <c r="B103" s="125"/>
      <c r="C103" s="126"/>
      <c r="D103" s="172" t="s">
        <v>135</v>
      </c>
      <c r="E103" s="172"/>
      <c r="F103" s="172"/>
      <c r="G103" s="172"/>
      <c r="H103" s="172"/>
      <c r="I103" s="126"/>
      <c r="J103" s="126"/>
      <c r="K103" s="126"/>
      <c r="L103" s="126"/>
      <c r="M103" s="126"/>
      <c r="N103" s="173">
        <f>ROUND(N88*T103,2)</f>
        <v>0</v>
      </c>
      <c r="O103" s="173"/>
      <c r="P103" s="173"/>
      <c r="Q103" s="173"/>
      <c r="R103" s="127"/>
      <c r="S103" s="126"/>
      <c r="T103" s="128"/>
      <c r="U103" s="129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1" t="s">
        <v>130</v>
      </c>
      <c r="AZ103" s="130"/>
      <c r="BA103" s="130"/>
      <c r="BB103" s="130"/>
      <c r="BC103" s="130"/>
      <c r="BD103" s="130"/>
      <c r="BE103" s="132">
        <f t="shared" si="0"/>
        <v>0</v>
      </c>
      <c r="BF103" s="132">
        <f t="shared" si="1"/>
        <v>0</v>
      </c>
      <c r="BG103" s="132">
        <f t="shared" si="2"/>
        <v>0</v>
      </c>
      <c r="BH103" s="132">
        <f t="shared" si="3"/>
        <v>0</v>
      </c>
      <c r="BI103" s="132">
        <f t="shared" si="4"/>
        <v>0</v>
      </c>
      <c r="BJ103" s="131" t="s">
        <v>131</v>
      </c>
      <c r="BK103" s="130"/>
      <c r="BL103" s="130"/>
      <c r="BM103" s="130"/>
    </row>
    <row r="104" spans="2:65" s="26" customFormat="1" ht="18" customHeight="1">
      <c r="B104" s="125"/>
      <c r="C104" s="126"/>
      <c r="D104" s="133" t="s">
        <v>136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173">
        <f>ROUND(N88*T104,2)</f>
        <v>0</v>
      </c>
      <c r="O104" s="173"/>
      <c r="P104" s="173"/>
      <c r="Q104" s="173"/>
      <c r="R104" s="127"/>
      <c r="S104" s="126"/>
      <c r="T104" s="134"/>
      <c r="U104" s="135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30"/>
      <c r="AU104" s="130"/>
      <c r="AV104" s="130"/>
      <c r="AW104" s="130"/>
      <c r="AX104" s="130"/>
      <c r="AY104" s="131" t="s">
        <v>137</v>
      </c>
      <c r="AZ104" s="130"/>
      <c r="BA104" s="130"/>
      <c r="BB104" s="130"/>
      <c r="BC104" s="130"/>
      <c r="BD104" s="130"/>
      <c r="BE104" s="132">
        <f t="shared" si="0"/>
        <v>0</v>
      </c>
      <c r="BF104" s="132">
        <f t="shared" si="1"/>
        <v>0</v>
      </c>
      <c r="BG104" s="132">
        <f t="shared" si="2"/>
        <v>0</v>
      </c>
      <c r="BH104" s="132">
        <f t="shared" si="3"/>
        <v>0</v>
      </c>
      <c r="BI104" s="132">
        <f t="shared" si="4"/>
        <v>0</v>
      </c>
      <c r="BJ104" s="131" t="s">
        <v>131</v>
      </c>
      <c r="BK104" s="130"/>
      <c r="BL104" s="130"/>
      <c r="BM104" s="130"/>
    </row>
    <row r="105" spans="2:18" s="26" customFormat="1" ht="12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9"/>
    </row>
    <row r="106" spans="2:18" s="26" customFormat="1" ht="29.25" customHeight="1">
      <c r="B106" s="27"/>
      <c r="C106" s="108" t="s">
        <v>96</v>
      </c>
      <c r="D106" s="39"/>
      <c r="E106" s="39"/>
      <c r="F106" s="39"/>
      <c r="G106" s="39"/>
      <c r="H106" s="39"/>
      <c r="I106" s="39"/>
      <c r="J106" s="39"/>
      <c r="K106" s="39"/>
      <c r="L106" s="171">
        <f>ROUND(SUM(N88+N98),2)</f>
        <v>0</v>
      </c>
      <c r="M106" s="171"/>
      <c r="N106" s="171"/>
      <c r="O106" s="171"/>
      <c r="P106" s="171"/>
      <c r="Q106" s="171"/>
      <c r="R106" s="29"/>
    </row>
    <row r="107" spans="2:18" s="26" customFormat="1" ht="6.75" customHeight="1"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4"/>
    </row>
    <row r="111" spans="2:18" s="26" customFormat="1" ht="6.75" customHeight="1"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7"/>
    </row>
    <row r="112" spans="2:18" s="26" customFormat="1" ht="36.75" customHeight="1">
      <c r="B112" s="27"/>
      <c r="C112" s="189" t="s">
        <v>138</v>
      </c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29"/>
    </row>
    <row r="113" spans="2:18" s="26" customFormat="1" ht="6.75" customHeight="1">
      <c r="B113" s="27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9"/>
    </row>
    <row r="114" spans="2:18" s="26" customFormat="1" ht="30" customHeight="1">
      <c r="B114" s="27"/>
      <c r="C114" s="21" t="s">
        <v>17</v>
      </c>
      <c r="D114" s="28"/>
      <c r="E114" s="28"/>
      <c r="F114" s="216" t="str">
        <f>F6</f>
        <v>Zníženie energetickej náročnosti budovy OÚ a MŠ v obci Vyšná Slaná</v>
      </c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8"/>
      <c r="R114" s="29"/>
    </row>
    <row r="115" spans="2:18" s="26" customFormat="1" ht="36.75" customHeight="1">
      <c r="B115" s="27"/>
      <c r="C115" s="64" t="s">
        <v>102</v>
      </c>
      <c r="D115" s="28"/>
      <c r="E115" s="28"/>
      <c r="F115" s="179" t="str">
        <f>F7</f>
        <v>03 - Rekuperácia</v>
      </c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28"/>
      <c r="R115" s="29"/>
    </row>
    <row r="116" spans="2:18" s="26" customFormat="1" ht="6.75" customHeight="1">
      <c r="B116" s="27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9"/>
    </row>
    <row r="117" spans="2:18" s="26" customFormat="1" ht="18" customHeight="1">
      <c r="B117" s="27"/>
      <c r="C117" s="21" t="s">
        <v>21</v>
      </c>
      <c r="D117" s="28"/>
      <c r="E117" s="28"/>
      <c r="F117" s="19" t="str">
        <f>F9</f>
        <v> </v>
      </c>
      <c r="G117" s="28"/>
      <c r="H117" s="28"/>
      <c r="I117" s="28"/>
      <c r="J117" s="28"/>
      <c r="K117" s="21" t="s">
        <v>23</v>
      </c>
      <c r="L117" s="28"/>
      <c r="M117" s="212">
        <f>IF(O9="","",O9)</f>
      </c>
      <c r="N117" s="212"/>
      <c r="O117" s="212"/>
      <c r="P117" s="212"/>
      <c r="Q117" s="28"/>
      <c r="R117" s="29"/>
    </row>
    <row r="118" spans="2:18" s="26" customFormat="1" ht="6.75" customHeight="1">
      <c r="B118" s="27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9"/>
    </row>
    <row r="119" spans="2:18" s="26" customFormat="1" ht="12.75">
      <c r="B119" s="27"/>
      <c r="C119" s="21" t="s">
        <v>24</v>
      </c>
      <c r="D119" s="28"/>
      <c r="E119" s="28"/>
      <c r="F119" s="19" t="str">
        <f>E12</f>
        <v> </v>
      </c>
      <c r="G119" s="28"/>
      <c r="H119" s="28"/>
      <c r="I119" s="28"/>
      <c r="J119" s="28"/>
      <c r="K119" s="21" t="s">
        <v>29</v>
      </c>
      <c r="L119" s="28"/>
      <c r="M119" s="193" t="str">
        <f>E18</f>
        <v> </v>
      </c>
      <c r="N119" s="193"/>
      <c r="O119" s="193"/>
      <c r="P119" s="193"/>
      <c r="Q119" s="193"/>
      <c r="R119" s="29"/>
    </row>
    <row r="120" spans="2:18" s="26" customFormat="1" ht="14.25" customHeight="1">
      <c r="B120" s="27"/>
      <c r="C120" s="21" t="s">
        <v>27</v>
      </c>
      <c r="D120" s="28"/>
      <c r="E120" s="28"/>
      <c r="F120" s="19" t="str">
        <f>IF(E15="","",E15)</f>
        <v>Vyplň údaj</v>
      </c>
      <c r="G120" s="28"/>
      <c r="H120" s="28"/>
      <c r="I120" s="28"/>
      <c r="J120" s="28"/>
      <c r="K120" s="21" t="s">
        <v>31</v>
      </c>
      <c r="L120" s="28"/>
      <c r="M120" s="193" t="str">
        <f>E21</f>
        <v> </v>
      </c>
      <c r="N120" s="193"/>
      <c r="O120" s="193"/>
      <c r="P120" s="193"/>
      <c r="Q120" s="193"/>
      <c r="R120" s="29"/>
    </row>
    <row r="121" spans="2:18" s="26" customFormat="1" ht="9.75" customHeight="1">
      <c r="B121" s="27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9"/>
    </row>
    <row r="122" spans="2:27" s="136" customFormat="1" ht="29.25" customHeight="1">
      <c r="B122" s="137"/>
      <c r="C122" s="138" t="s">
        <v>139</v>
      </c>
      <c r="D122" s="139" t="s">
        <v>140</v>
      </c>
      <c r="E122" s="139" t="s">
        <v>54</v>
      </c>
      <c r="F122" s="213" t="s">
        <v>141</v>
      </c>
      <c r="G122" s="213"/>
      <c r="H122" s="213"/>
      <c r="I122" s="213"/>
      <c r="J122" s="139" t="s">
        <v>142</v>
      </c>
      <c r="K122" s="139" t="s">
        <v>143</v>
      </c>
      <c r="L122" s="214" t="s">
        <v>144</v>
      </c>
      <c r="M122" s="214"/>
      <c r="N122" s="215" t="s">
        <v>107</v>
      </c>
      <c r="O122" s="215"/>
      <c r="P122" s="215"/>
      <c r="Q122" s="215"/>
      <c r="R122" s="140"/>
      <c r="T122" s="70"/>
      <c r="U122" s="71"/>
      <c r="V122" s="71"/>
      <c r="W122" s="71"/>
      <c r="X122" s="71"/>
      <c r="Y122" s="71"/>
      <c r="Z122" s="71"/>
      <c r="AA122" s="72"/>
    </row>
    <row r="123" spans="2:63" s="26" customFormat="1" ht="29.25" customHeight="1">
      <c r="B123" s="27"/>
      <c r="C123" s="74" t="s">
        <v>104</v>
      </c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10">
        <f>BK123</f>
        <v>0</v>
      </c>
      <c r="O123" s="210"/>
      <c r="P123" s="210"/>
      <c r="Q123" s="210"/>
      <c r="R123" s="29"/>
      <c r="T123" s="73"/>
      <c r="U123" s="44"/>
      <c r="V123" s="44"/>
      <c r="W123" s="141"/>
      <c r="X123" s="44"/>
      <c r="Y123" s="141"/>
      <c r="Z123" s="44"/>
      <c r="AA123" s="142"/>
      <c r="AT123" s="9" t="s">
        <v>71</v>
      </c>
      <c r="AU123" s="9" t="s">
        <v>109</v>
      </c>
      <c r="BK123" s="143">
        <f>BK124+BK163</f>
        <v>0</v>
      </c>
    </row>
    <row r="124" spans="2:63" s="144" customFormat="1" ht="36.75" customHeight="1">
      <c r="B124" s="145"/>
      <c r="C124" s="146"/>
      <c r="D124" s="147" t="s">
        <v>117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211">
        <f>BK124</f>
        <v>0</v>
      </c>
      <c r="O124" s="211"/>
      <c r="P124" s="211"/>
      <c r="Q124" s="211"/>
      <c r="R124" s="148"/>
      <c r="T124" s="149"/>
      <c r="U124" s="146"/>
      <c r="V124" s="146"/>
      <c r="W124" s="150"/>
      <c r="X124" s="146"/>
      <c r="Y124" s="150"/>
      <c r="Z124" s="146"/>
      <c r="AA124" s="151"/>
      <c r="AR124" s="152" t="s">
        <v>131</v>
      </c>
      <c r="AT124" s="153" t="s">
        <v>71</v>
      </c>
      <c r="AU124" s="153" t="s">
        <v>72</v>
      </c>
      <c r="AY124" s="152" t="s">
        <v>145</v>
      </c>
      <c r="BK124" s="154">
        <f>BK125</f>
        <v>0</v>
      </c>
    </row>
    <row r="125" spans="2:63" s="144" customFormat="1" ht="19.5" customHeight="1">
      <c r="B125" s="145"/>
      <c r="C125" s="146"/>
      <c r="D125" s="155" t="s">
        <v>717</v>
      </c>
      <c r="E125" s="155"/>
      <c r="F125" s="155"/>
      <c r="G125" s="155"/>
      <c r="H125" s="155"/>
      <c r="I125" s="155"/>
      <c r="J125" s="155"/>
      <c r="K125" s="155"/>
      <c r="L125" s="155"/>
      <c r="M125" s="155"/>
      <c r="N125" s="229">
        <f>BK125</f>
        <v>0</v>
      </c>
      <c r="O125" s="229"/>
      <c r="P125" s="229"/>
      <c r="Q125" s="229"/>
      <c r="R125" s="148"/>
      <c r="T125" s="149"/>
      <c r="U125" s="146"/>
      <c r="V125" s="146"/>
      <c r="W125" s="150"/>
      <c r="X125" s="146"/>
      <c r="Y125" s="150"/>
      <c r="Z125" s="146"/>
      <c r="AA125" s="151"/>
      <c r="AR125" s="152" t="s">
        <v>131</v>
      </c>
      <c r="AT125" s="153" t="s">
        <v>71</v>
      </c>
      <c r="AU125" s="153" t="s">
        <v>80</v>
      </c>
      <c r="AY125" s="152" t="s">
        <v>145</v>
      </c>
      <c r="BK125" s="154">
        <f>BK126+BK133+BK141+BK146+BK153+BK159</f>
        <v>0</v>
      </c>
    </row>
    <row r="126" spans="2:63" s="144" customFormat="1" ht="14.25" customHeight="1">
      <c r="B126" s="145"/>
      <c r="C126" s="146"/>
      <c r="D126" s="155" t="s">
        <v>718</v>
      </c>
      <c r="E126" s="155"/>
      <c r="F126" s="155"/>
      <c r="G126" s="155"/>
      <c r="H126" s="155"/>
      <c r="I126" s="155"/>
      <c r="J126" s="155"/>
      <c r="K126" s="155"/>
      <c r="L126" s="155"/>
      <c r="M126" s="155"/>
      <c r="N126" s="200">
        <f>BK126</f>
        <v>0</v>
      </c>
      <c r="O126" s="200"/>
      <c r="P126" s="200"/>
      <c r="Q126" s="200"/>
      <c r="R126" s="148"/>
      <c r="T126" s="149"/>
      <c r="U126" s="146"/>
      <c r="V126" s="146"/>
      <c r="W126" s="150"/>
      <c r="X126" s="146"/>
      <c r="Y126" s="150"/>
      <c r="Z126" s="146"/>
      <c r="AA126" s="151"/>
      <c r="AR126" s="152" t="s">
        <v>131</v>
      </c>
      <c r="AT126" s="153" t="s">
        <v>71</v>
      </c>
      <c r="AU126" s="153" t="s">
        <v>131</v>
      </c>
      <c r="AY126" s="152" t="s">
        <v>145</v>
      </c>
      <c r="BK126" s="154">
        <f>SUM(BK127:BK132)</f>
        <v>0</v>
      </c>
    </row>
    <row r="127" spans="2:65" s="26" customFormat="1" ht="123.75" customHeight="1">
      <c r="B127" s="125"/>
      <c r="C127" s="156" t="s">
        <v>80</v>
      </c>
      <c r="D127" s="156" t="s">
        <v>146</v>
      </c>
      <c r="E127" s="157" t="s">
        <v>724</v>
      </c>
      <c r="F127" s="209" t="s">
        <v>875</v>
      </c>
      <c r="G127" s="201"/>
      <c r="H127" s="201"/>
      <c r="I127" s="201"/>
      <c r="J127" s="158" t="s">
        <v>242</v>
      </c>
      <c r="K127" s="159">
        <v>1</v>
      </c>
      <c r="L127" s="205">
        <v>0</v>
      </c>
      <c r="M127" s="205"/>
      <c r="N127" s="203">
        <f aca="true" t="shared" si="5" ref="N127:N132">ROUND(L127*K127,2)</f>
        <v>0</v>
      </c>
      <c r="O127" s="203"/>
      <c r="P127" s="203"/>
      <c r="Q127" s="203"/>
      <c r="R127" s="127"/>
      <c r="T127" s="160"/>
      <c r="U127" s="37"/>
      <c r="V127" s="28"/>
      <c r="W127" s="161"/>
      <c r="X127" s="161"/>
      <c r="Y127" s="161"/>
      <c r="Z127" s="161"/>
      <c r="AA127" s="162"/>
      <c r="AR127" s="9" t="s">
        <v>208</v>
      </c>
      <c r="AT127" s="9" t="s">
        <v>146</v>
      </c>
      <c r="AU127" s="9" t="s">
        <v>155</v>
      </c>
      <c r="AY127" s="9" t="s">
        <v>145</v>
      </c>
      <c r="BE127" s="101">
        <f aca="true" t="shared" si="6" ref="BE127:BE132">IF(U127="základná",N127,0)</f>
        <v>0</v>
      </c>
      <c r="BF127" s="101">
        <f aca="true" t="shared" si="7" ref="BF127:BF132">IF(U127="znížená",N127,0)</f>
        <v>0</v>
      </c>
      <c r="BG127" s="101">
        <f aca="true" t="shared" si="8" ref="BG127:BG132">IF(U127="zákl. prenesená",N127,0)</f>
        <v>0</v>
      </c>
      <c r="BH127" s="101">
        <f aca="true" t="shared" si="9" ref="BH127:BH132">IF(U127="zníž. prenesená",N127,0)</f>
        <v>0</v>
      </c>
      <c r="BI127" s="101">
        <f aca="true" t="shared" si="10" ref="BI127:BI132">IF(U127="nulová",N127,0)</f>
        <v>0</v>
      </c>
      <c r="BJ127" s="9" t="s">
        <v>131</v>
      </c>
      <c r="BK127" s="101">
        <f aca="true" t="shared" si="11" ref="BK127:BK132">ROUND(L127*K127,2)</f>
        <v>0</v>
      </c>
      <c r="BL127" s="9" t="s">
        <v>208</v>
      </c>
      <c r="BM127" s="9" t="s">
        <v>725</v>
      </c>
    </row>
    <row r="128" spans="2:65" s="26" customFormat="1" ht="54" customHeight="1">
      <c r="B128" s="125"/>
      <c r="C128" s="156" t="s">
        <v>131</v>
      </c>
      <c r="D128" s="156" t="s">
        <v>146</v>
      </c>
      <c r="E128" s="157" t="s">
        <v>726</v>
      </c>
      <c r="F128" s="209" t="s">
        <v>863</v>
      </c>
      <c r="G128" s="201"/>
      <c r="H128" s="201"/>
      <c r="I128" s="201"/>
      <c r="J128" s="158" t="s">
        <v>242</v>
      </c>
      <c r="K128" s="159">
        <v>2</v>
      </c>
      <c r="L128" s="205">
        <v>0</v>
      </c>
      <c r="M128" s="205"/>
      <c r="N128" s="203">
        <f t="shared" si="5"/>
        <v>0</v>
      </c>
      <c r="O128" s="203"/>
      <c r="P128" s="203"/>
      <c r="Q128" s="203"/>
      <c r="R128" s="127"/>
      <c r="T128" s="160"/>
      <c r="U128" s="37"/>
      <c r="V128" s="28"/>
      <c r="W128" s="161"/>
      <c r="X128" s="161"/>
      <c r="Y128" s="161"/>
      <c r="Z128" s="161"/>
      <c r="AA128" s="162"/>
      <c r="AR128" s="9" t="s">
        <v>208</v>
      </c>
      <c r="AT128" s="9" t="s">
        <v>146</v>
      </c>
      <c r="AU128" s="9" t="s">
        <v>155</v>
      </c>
      <c r="AY128" s="9" t="s">
        <v>145</v>
      </c>
      <c r="BE128" s="101">
        <f t="shared" si="6"/>
        <v>0</v>
      </c>
      <c r="BF128" s="101">
        <f t="shared" si="7"/>
        <v>0</v>
      </c>
      <c r="BG128" s="101">
        <f t="shared" si="8"/>
        <v>0</v>
      </c>
      <c r="BH128" s="101">
        <f t="shared" si="9"/>
        <v>0</v>
      </c>
      <c r="BI128" s="101">
        <f t="shared" si="10"/>
        <v>0</v>
      </c>
      <c r="BJ128" s="9" t="s">
        <v>131</v>
      </c>
      <c r="BK128" s="101">
        <f t="shared" si="11"/>
        <v>0</v>
      </c>
      <c r="BL128" s="9" t="s">
        <v>208</v>
      </c>
      <c r="BM128" s="9" t="s">
        <v>727</v>
      </c>
    </row>
    <row r="129" spans="2:65" s="26" customFormat="1" ht="31.5" customHeight="1">
      <c r="B129" s="125"/>
      <c r="C129" s="156" t="s">
        <v>155</v>
      </c>
      <c r="D129" s="156" t="s">
        <v>146</v>
      </c>
      <c r="E129" s="157" t="s">
        <v>728</v>
      </c>
      <c r="F129" s="209" t="s">
        <v>865</v>
      </c>
      <c r="G129" s="201"/>
      <c r="H129" s="201"/>
      <c r="I129" s="201"/>
      <c r="J129" s="158" t="s">
        <v>242</v>
      </c>
      <c r="K129" s="159">
        <v>4</v>
      </c>
      <c r="L129" s="205">
        <v>0</v>
      </c>
      <c r="M129" s="205"/>
      <c r="N129" s="203">
        <f t="shared" si="5"/>
        <v>0</v>
      </c>
      <c r="O129" s="203"/>
      <c r="P129" s="203"/>
      <c r="Q129" s="203"/>
      <c r="R129" s="127"/>
      <c r="T129" s="160"/>
      <c r="U129" s="37"/>
      <c r="V129" s="28"/>
      <c r="W129" s="161"/>
      <c r="X129" s="161"/>
      <c r="Y129" s="161"/>
      <c r="Z129" s="161"/>
      <c r="AA129" s="162"/>
      <c r="AR129" s="9" t="s">
        <v>208</v>
      </c>
      <c r="AT129" s="9" t="s">
        <v>146</v>
      </c>
      <c r="AU129" s="9" t="s">
        <v>155</v>
      </c>
      <c r="AY129" s="9" t="s">
        <v>145</v>
      </c>
      <c r="BE129" s="101">
        <f t="shared" si="6"/>
        <v>0</v>
      </c>
      <c r="BF129" s="101">
        <f t="shared" si="7"/>
        <v>0</v>
      </c>
      <c r="BG129" s="101">
        <f t="shared" si="8"/>
        <v>0</v>
      </c>
      <c r="BH129" s="101">
        <f t="shared" si="9"/>
        <v>0</v>
      </c>
      <c r="BI129" s="101">
        <f t="shared" si="10"/>
        <v>0</v>
      </c>
      <c r="BJ129" s="9" t="s">
        <v>131</v>
      </c>
      <c r="BK129" s="101">
        <f t="shared" si="11"/>
        <v>0</v>
      </c>
      <c r="BL129" s="9" t="s">
        <v>208</v>
      </c>
      <c r="BM129" s="9" t="s">
        <v>729</v>
      </c>
    </row>
    <row r="130" spans="2:65" s="26" customFormat="1" ht="31.5" customHeight="1">
      <c r="B130" s="125"/>
      <c r="C130" s="156" t="s">
        <v>150</v>
      </c>
      <c r="D130" s="156" t="s">
        <v>146</v>
      </c>
      <c r="E130" s="157" t="s">
        <v>730</v>
      </c>
      <c r="F130" s="209" t="s">
        <v>866</v>
      </c>
      <c r="G130" s="201"/>
      <c r="H130" s="201"/>
      <c r="I130" s="201"/>
      <c r="J130" s="158" t="s">
        <v>242</v>
      </c>
      <c r="K130" s="159">
        <v>1</v>
      </c>
      <c r="L130" s="205">
        <v>0</v>
      </c>
      <c r="M130" s="205"/>
      <c r="N130" s="203">
        <f t="shared" si="5"/>
        <v>0</v>
      </c>
      <c r="O130" s="203"/>
      <c r="P130" s="203"/>
      <c r="Q130" s="203"/>
      <c r="R130" s="127"/>
      <c r="T130" s="160"/>
      <c r="U130" s="37"/>
      <c r="V130" s="28"/>
      <c r="W130" s="161"/>
      <c r="X130" s="161"/>
      <c r="Y130" s="161"/>
      <c r="Z130" s="161"/>
      <c r="AA130" s="162"/>
      <c r="AR130" s="9" t="s">
        <v>208</v>
      </c>
      <c r="AT130" s="9" t="s">
        <v>146</v>
      </c>
      <c r="AU130" s="9" t="s">
        <v>155</v>
      </c>
      <c r="AY130" s="9" t="s">
        <v>145</v>
      </c>
      <c r="BE130" s="101">
        <f t="shared" si="6"/>
        <v>0</v>
      </c>
      <c r="BF130" s="101">
        <f t="shared" si="7"/>
        <v>0</v>
      </c>
      <c r="BG130" s="101">
        <f t="shared" si="8"/>
        <v>0</v>
      </c>
      <c r="BH130" s="101">
        <f t="shared" si="9"/>
        <v>0</v>
      </c>
      <c r="BI130" s="101">
        <f t="shared" si="10"/>
        <v>0</v>
      </c>
      <c r="BJ130" s="9" t="s">
        <v>131</v>
      </c>
      <c r="BK130" s="101">
        <f t="shared" si="11"/>
        <v>0</v>
      </c>
      <c r="BL130" s="9" t="s">
        <v>208</v>
      </c>
      <c r="BM130" s="9" t="s">
        <v>731</v>
      </c>
    </row>
    <row r="131" spans="2:65" s="26" customFormat="1" ht="31.5" customHeight="1">
      <c r="B131" s="125"/>
      <c r="C131" s="156" t="s">
        <v>163</v>
      </c>
      <c r="D131" s="156" t="s">
        <v>146</v>
      </c>
      <c r="E131" s="157" t="s">
        <v>732</v>
      </c>
      <c r="F131" s="209" t="s">
        <v>867</v>
      </c>
      <c r="G131" s="201"/>
      <c r="H131" s="201"/>
      <c r="I131" s="201"/>
      <c r="J131" s="158" t="s">
        <v>242</v>
      </c>
      <c r="K131" s="159">
        <v>4</v>
      </c>
      <c r="L131" s="205">
        <v>0</v>
      </c>
      <c r="M131" s="205"/>
      <c r="N131" s="203">
        <f t="shared" si="5"/>
        <v>0</v>
      </c>
      <c r="O131" s="203"/>
      <c r="P131" s="203"/>
      <c r="Q131" s="203"/>
      <c r="R131" s="127"/>
      <c r="T131" s="160"/>
      <c r="U131" s="37"/>
      <c r="V131" s="28"/>
      <c r="W131" s="161"/>
      <c r="X131" s="161"/>
      <c r="Y131" s="161"/>
      <c r="Z131" s="161"/>
      <c r="AA131" s="162"/>
      <c r="AR131" s="9" t="s">
        <v>208</v>
      </c>
      <c r="AT131" s="9" t="s">
        <v>146</v>
      </c>
      <c r="AU131" s="9" t="s">
        <v>155</v>
      </c>
      <c r="AY131" s="9" t="s">
        <v>145</v>
      </c>
      <c r="BE131" s="101">
        <f t="shared" si="6"/>
        <v>0</v>
      </c>
      <c r="BF131" s="101">
        <f t="shared" si="7"/>
        <v>0</v>
      </c>
      <c r="BG131" s="101">
        <f t="shared" si="8"/>
        <v>0</v>
      </c>
      <c r="BH131" s="101">
        <f t="shared" si="9"/>
        <v>0</v>
      </c>
      <c r="BI131" s="101">
        <f t="shared" si="10"/>
        <v>0</v>
      </c>
      <c r="BJ131" s="9" t="s">
        <v>131</v>
      </c>
      <c r="BK131" s="101">
        <f t="shared" si="11"/>
        <v>0</v>
      </c>
      <c r="BL131" s="9" t="s">
        <v>208</v>
      </c>
      <c r="BM131" s="9" t="s">
        <v>733</v>
      </c>
    </row>
    <row r="132" spans="2:65" s="26" customFormat="1" ht="31.5" customHeight="1">
      <c r="B132" s="125"/>
      <c r="C132" s="156" t="s">
        <v>167</v>
      </c>
      <c r="D132" s="156" t="s">
        <v>146</v>
      </c>
      <c r="E132" s="157" t="s">
        <v>734</v>
      </c>
      <c r="F132" s="209" t="s">
        <v>868</v>
      </c>
      <c r="G132" s="201"/>
      <c r="H132" s="201"/>
      <c r="I132" s="201"/>
      <c r="J132" s="158" t="s">
        <v>242</v>
      </c>
      <c r="K132" s="159">
        <v>1</v>
      </c>
      <c r="L132" s="205">
        <v>0</v>
      </c>
      <c r="M132" s="205"/>
      <c r="N132" s="203">
        <f t="shared" si="5"/>
        <v>0</v>
      </c>
      <c r="O132" s="203"/>
      <c r="P132" s="203"/>
      <c r="Q132" s="203"/>
      <c r="R132" s="127"/>
      <c r="T132" s="160"/>
      <c r="U132" s="37"/>
      <c r="V132" s="28"/>
      <c r="W132" s="161"/>
      <c r="X132" s="161"/>
      <c r="Y132" s="161"/>
      <c r="Z132" s="161"/>
      <c r="AA132" s="162"/>
      <c r="AR132" s="9" t="s">
        <v>208</v>
      </c>
      <c r="AT132" s="9" t="s">
        <v>146</v>
      </c>
      <c r="AU132" s="9" t="s">
        <v>155</v>
      </c>
      <c r="AY132" s="9" t="s">
        <v>145</v>
      </c>
      <c r="BE132" s="101">
        <f t="shared" si="6"/>
        <v>0</v>
      </c>
      <c r="BF132" s="101">
        <f t="shared" si="7"/>
        <v>0</v>
      </c>
      <c r="BG132" s="101">
        <f t="shared" si="8"/>
        <v>0</v>
      </c>
      <c r="BH132" s="101">
        <f t="shared" si="9"/>
        <v>0</v>
      </c>
      <c r="BI132" s="101">
        <f t="shared" si="10"/>
        <v>0</v>
      </c>
      <c r="BJ132" s="9" t="s">
        <v>131</v>
      </c>
      <c r="BK132" s="101">
        <f t="shared" si="11"/>
        <v>0</v>
      </c>
      <c r="BL132" s="9" t="s">
        <v>208</v>
      </c>
      <c r="BM132" s="9" t="s">
        <v>735</v>
      </c>
    </row>
    <row r="133" spans="2:63" s="144" customFormat="1" ht="21.75" customHeight="1">
      <c r="B133" s="145"/>
      <c r="C133" s="146"/>
      <c r="D133" s="155" t="s">
        <v>719</v>
      </c>
      <c r="E133" s="155"/>
      <c r="F133" s="155"/>
      <c r="G133" s="155"/>
      <c r="H133" s="155"/>
      <c r="I133" s="155"/>
      <c r="J133" s="155"/>
      <c r="K133" s="155"/>
      <c r="L133" s="163"/>
      <c r="M133" s="163"/>
      <c r="N133" s="208">
        <f>BK133</f>
        <v>0</v>
      </c>
      <c r="O133" s="208"/>
      <c r="P133" s="208"/>
      <c r="Q133" s="208"/>
      <c r="R133" s="148"/>
      <c r="S133" s="26"/>
      <c r="T133" s="149"/>
      <c r="U133" s="146"/>
      <c r="V133" s="146"/>
      <c r="W133" s="150"/>
      <c r="X133" s="146"/>
      <c r="Y133" s="150"/>
      <c r="Z133" s="146"/>
      <c r="AA133" s="151"/>
      <c r="AC133" s="26"/>
      <c r="AR133" s="152" t="s">
        <v>131</v>
      </c>
      <c r="AT133" s="153" t="s">
        <v>71</v>
      </c>
      <c r="AU133" s="153" t="s">
        <v>131</v>
      </c>
      <c r="AY133" s="152" t="s">
        <v>145</v>
      </c>
      <c r="BK133" s="154">
        <f>SUM(BK134:BK140)</f>
        <v>0</v>
      </c>
    </row>
    <row r="134" spans="2:65" s="26" customFormat="1" ht="126.75" customHeight="1">
      <c r="B134" s="125"/>
      <c r="C134" s="156" t="s">
        <v>171</v>
      </c>
      <c r="D134" s="156" t="s">
        <v>146</v>
      </c>
      <c r="E134" s="157" t="s">
        <v>736</v>
      </c>
      <c r="F134" s="209" t="s">
        <v>874</v>
      </c>
      <c r="G134" s="201"/>
      <c r="H134" s="201"/>
      <c r="I134" s="201"/>
      <c r="J134" s="158" t="s">
        <v>242</v>
      </c>
      <c r="K134" s="159">
        <v>1</v>
      </c>
      <c r="L134" s="205">
        <v>0</v>
      </c>
      <c r="M134" s="205"/>
      <c r="N134" s="203">
        <f aca="true" t="shared" si="12" ref="N134:N140">ROUND(L134*K134,2)</f>
        <v>0</v>
      </c>
      <c r="O134" s="203"/>
      <c r="P134" s="203"/>
      <c r="Q134" s="203"/>
      <c r="R134" s="127"/>
      <c r="T134" s="160"/>
      <c r="U134" s="37"/>
      <c r="V134" s="28"/>
      <c r="W134" s="161"/>
      <c r="X134" s="161"/>
      <c r="Y134" s="161"/>
      <c r="Z134" s="161"/>
      <c r="AA134" s="162"/>
      <c r="AR134" s="9" t="s">
        <v>208</v>
      </c>
      <c r="AT134" s="9" t="s">
        <v>146</v>
      </c>
      <c r="AU134" s="9" t="s">
        <v>155</v>
      </c>
      <c r="AY134" s="9" t="s">
        <v>145</v>
      </c>
      <c r="BE134" s="101">
        <f aca="true" t="shared" si="13" ref="BE134:BE140">IF(U134="základná",N134,0)</f>
        <v>0</v>
      </c>
      <c r="BF134" s="101">
        <f aca="true" t="shared" si="14" ref="BF134:BF140">IF(U134="znížená",N134,0)</f>
        <v>0</v>
      </c>
      <c r="BG134" s="101">
        <f aca="true" t="shared" si="15" ref="BG134:BG140">IF(U134="zákl. prenesená",N134,0)</f>
        <v>0</v>
      </c>
      <c r="BH134" s="101">
        <f aca="true" t="shared" si="16" ref="BH134:BH140">IF(U134="zníž. prenesená",N134,0)</f>
        <v>0</v>
      </c>
      <c r="BI134" s="101">
        <f aca="true" t="shared" si="17" ref="BI134:BI140">IF(U134="nulová",N134,0)</f>
        <v>0</v>
      </c>
      <c r="BJ134" s="9" t="s">
        <v>131</v>
      </c>
      <c r="BK134" s="101">
        <f aca="true" t="shared" si="18" ref="BK134:BK140">ROUND(L134*K134,2)</f>
        <v>0</v>
      </c>
      <c r="BL134" s="9" t="s">
        <v>208</v>
      </c>
      <c r="BM134" s="9" t="s">
        <v>737</v>
      </c>
    </row>
    <row r="135" spans="2:65" s="26" customFormat="1" ht="54.75" customHeight="1">
      <c r="B135" s="125"/>
      <c r="C135" s="156" t="s">
        <v>176</v>
      </c>
      <c r="D135" s="156" t="s">
        <v>146</v>
      </c>
      <c r="E135" s="157" t="s">
        <v>738</v>
      </c>
      <c r="F135" s="209" t="s">
        <v>864</v>
      </c>
      <c r="G135" s="201"/>
      <c r="H135" s="201"/>
      <c r="I135" s="201"/>
      <c r="J135" s="158" t="s">
        <v>242</v>
      </c>
      <c r="K135" s="159">
        <v>2</v>
      </c>
      <c r="L135" s="205">
        <v>0</v>
      </c>
      <c r="M135" s="205"/>
      <c r="N135" s="203">
        <f t="shared" si="12"/>
        <v>0</v>
      </c>
      <c r="O135" s="203"/>
      <c r="P135" s="203"/>
      <c r="Q135" s="203"/>
      <c r="R135" s="127"/>
      <c r="T135" s="160"/>
      <c r="U135" s="37"/>
      <c r="V135" s="28"/>
      <c r="W135" s="161"/>
      <c r="X135" s="161"/>
      <c r="Y135" s="161"/>
      <c r="Z135" s="161"/>
      <c r="AA135" s="162"/>
      <c r="AR135" s="9" t="s">
        <v>208</v>
      </c>
      <c r="AT135" s="9" t="s">
        <v>146</v>
      </c>
      <c r="AU135" s="9" t="s">
        <v>155</v>
      </c>
      <c r="AY135" s="9" t="s">
        <v>145</v>
      </c>
      <c r="BE135" s="101">
        <f t="shared" si="13"/>
        <v>0</v>
      </c>
      <c r="BF135" s="101">
        <f t="shared" si="14"/>
        <v>0</v>
      </c>
      <c r="BG135" s="101">
        <f t="shared" si="15"/>
        <v>0</v>
      </c>
      <c r="BH135" s="101">
        <f t="shared" si="16"/>
        <v>0</v>
      </c>
      <c r="BI135" s="101">
        <f t="shared" si="17"/>
        <v>0</v>
      </c>
      <c r="BJ135" s="9" t="s">
        <v>131</v>
      </c>
      <c r="BK135" s="101">
        <f t="shared" si="18"/>
        <v>0</v>
      </c>
      <c r="BL135" s="9" t="s">
        <v>208</v>
      </c>
      <c r="BM135" s="9" t="s">
        <v>739</v>
      </c>
    </row>
    <row r="136" spans="2:65" s="26" customFormat="1" ht="31.5" customHeight="1">
      <c r="B136" s="125"/>
      <c r="C136" s="156" t="s">
        <v>180</v>
      </c>
      <c r="D136" s="156" t="s">
        <v>146</v>
      </c>
      <c r="E136" s="157" t="s">
        <v>728</v>
      </c>
      <c r="F136" s="224" t="s">
        <v>865</v>
      </c>
      <c r="G136" s="225"/>
      <c r="H136" s="225"/>
      <c r="I136" s="226"/>
      <c r="J136" s="158" t="s">
        <v>242</v>
      </c>
      <c r="K136" s="159">
        <v>5</v>
      </c>
      <c r="L136" s="205">
        <v>0</v>
      </c>
      <c r="M136" s="205"/>
      <c r="N136" s="203">
        <f t="shared" si="12"/>
        <v>0</v>
      </c>
      <c r="O136" s="203"/>
      <c r="P136" s="203"/>
      <c r="Q136" s="203"/>
      <c r="R136" s="127"/>
      <c r="T136" s="160"/>
      <c r="U136" s="37"/>
      <c r="V136" s="28"/>
      <c r="W136" s="161"/>
      <c r="X136" s="161"/>
      <c r="Y136" s="161"/>
      <c r="Z136" s="161"/>
      <c r="AA136" s="162"/>
      <c r="AR136" s="9" t="s">
        <v>208</v>
      </c>
      <c r="AT136" s="9" t="s">
        <v>146</v>
      </c>
      <c r="AU136" s="9" t="s">
        <v>155</v>
      </c>
      <c r="AY136" s="9" t="s">
        <v>145</v>
      </c>
      <c r="BE136" s="101">
        <f t="shared" si="13"/>
        <v>0</v>
      </c>
      <c r="BF136" s="101">
        <f t="shared" si="14"/>
        <v>0</v>
      </c>
      <c r="BG136" s="101">
        <f t="shared" si="15"/>
        <v>0</v>
      </c>
      <c r="BH136" s="101">
        <f t="shared" si="16"/>
        <v>0</v>
      </c>
      <c r="BI136" s="101">
        <f t="shared" si="17"/>
        <v>0</v>
      </c>
      <c r="BJ136" s="9" t="s">
        <v>131</v>
      </c>
      <c r="BK136" s="101">
        <f t="shared" si="18"/>
        <v>0</v>
      </c>
      <c r="BL136" s="9" t="s">
        <v>208</v>
      </c>
      <c r="BM136" s="9" t="s">
        <v>740</v>
      </c>
    </row>
    <row r="137" spans="2:65" s="26" customFormat="1" ht="31.5" customHeight="1">
      <c r="B137" s="125"/>
      <c r="C137" s="156" t="s">
        <v>184</v>
      </c>
      <c r="D137" s="156" t="s">
        <v>146</v>
      </c>
      <c r="E137" s="157" t="s">
        <v>730</v>
      </c>
      <c r="F137" s="224" t="s">
        <v>866</v>
      </c>
      <c r="G137" s="225"/>
      <c r="H137" s="225"/>
      <c r="I137" s="226"/>
      <c r="J137" s="158" t="s">
        <v>242</v>
      </c>
      <c r="K137" s="159">
        <v>2</v>
      </c>
      <c r="L137" s="205">
        <v>0</v>
      </c>
      <c r="M137" s="205"/>
      <c r="N137" s="203">
        <f t="shared" si="12"/>
        <v>0</v>
      </c>
      <c r="O137" s="203"/>
      <c r="P137" s="203"/>
      <c r="Q137" s="203"/>
      <c r="R137" s="127"/>
      <c r="T137" s="160"/>
      <c r="U137" s="37"/>
      <c r="V137" s="28"/>
      <c r="W137" s="161"/>
      <c r="X137" s="161"/>
      <c r="Y137" s="161"/>
      <c r="Z137" s="161"/>
      <c r="AA137" s="162"/>
      <c r="AR137" s="9" t="s">
        <v>208</v>
      </c>
      <c r="AT137" s="9" t="s">
        <v>146</v>
      </c>
      <c r="AU137" s="9" t="s">
        <v>155</v>
      </c>
      <c r="AY137" s="9" t="s">
        <v>145</v>
      </c>
      <c r="BE137" s="101">
        <f t="shared" si="13"/>
        <v>0</v>
      </c>
      <c r="BF137" s="101">
        <f t="shared" si="14"/>
        <v>0</v>
      </c>
      <c r="BG137" s="101">
        <f t="shared" si="15"/>
        <v>0</v>
      </c>
      <c r="BH137" s="101">
        <f t="shared" si="16"/>
        <v>0</v>
      </c>
      <c r="BI137" s="101">
        <f t="shared" si="17"/>
        <v>0</v>
      </c>
      <c r="BJ137" s="9" t="s">
        <v>131</v>
      </c>
      <c r="BK137" s="101">
        <f t="shared" si="18"/>
        <v>0</v>
      </c>
      <c r="BL137" s="9" t="s">
        <v>208</v>
      </c>
      <c r="BM137" s="9" t="s">
        <v>741</v>
      </c>
    </row>
    <row r="138" spans="2:65" s="26" customFormat="1" ht="31.5" customHeight="1">
      <c r="B138" s="125"/>
      <c r="C138" s="156" t="s">
        <v>188</v>
      </c>
      <c r="D138" s="156" t="s">
        <v>146</v>
      </c>
      <c r="E138" s="157" t="s">
        <v>732</v>
      </c>
      <c r="F138" s="224" t="s">
        <v>867</v>
      </c>
      <c r="G138" s="225"/>
      <c r="H138" s="225"/>
      <c r="I138" s="226"/>
      <c r="J138" s="158" t="s">
        <v>242</v>
      </c>
      <c r="K138" s="159">
        <v>5</v>
      </c>
      <c r="L138" s="205">
        <v>0</v>
      </c>
      <c r="M138" s="205"/>
      <c r="N138" s="203">
        <f t="shared" si="12"/>
        <v>0</v>
      </c>
      <c r="O138" s="203"/>
      <c r="P138" s="203"/>
      <c r="Q138" s="203"/>
      <c r="R138" s="127"/>
      <c r="T138" s="160"/>
      <c r="U138" s="37"/>
      <c r="V138" s="28"/>
      <c r="W138" s="161"/>
      <c r="X138" s="161"/>
      <c r="Y138" s="161"/>
      <c r="Z138" s="161"/>
      <c r="AA138" s="162"/>
      <c r="AR138" s="9" t="s">
        <v>208</v>
      </c>
      <c r="AT138" s="9" t="s">
        <v>146</v>
      </c>
      <c r="AU138" s="9" t="s">
        <v>155</v>
      </c>
      <c r="AY138" s="9" t="s">
        <v>145</v>
      </c>
      <c r="BE138" s="101">
        <f t="shared" si="13"/>
        <v>0</v>
      </c>
      <c r="BF138" s="101">
        <f t="shared" si="14"/>
        <v>0</v>
      </c>
      <c r="BG138" s="101">
        <f t="shared" si="15"/>
        <v>0</v>
      </c>
      <c r="BH138" s="101">
        <f t="shared" si="16"/>
        <v>0</v>
      </c>
      <c r="BI138" s="101">
        <f t="shared" si="17"/>
        <v>0</v>
      </c>
      <c r="BJ138" s="9" t="s">
        <v>131</v>
      </c>
      <c r="BK138" s="101">
        <f t="shared" si="18"/>
        <v>0</v>
      </c>
      <c r="BL138" s="9" t="s">
        <v>208</v>
      </c>
      <c r="BM138" s="9" t="s">
        <v>742</v>
      </c>
    </row>
    <row r="139" spans="2:65" s="26" customFormat="1" ht="31.5" customHeight="1">
      <c r="B139" s="125"/>
      <c r="C139" s="156" t="s">
        <v>192</v>
      </c>
      <c r="D139" s="156" t="s">
        <v>146</v>
      </c>
      <c r="E139" s="157" t="s">
        <v>743</v>
      </c>
      <c r="F139" s="224" t="s">
        <v>868</v>
      </c>
      <c r="G139" s="225"/>
      <c r="H139" s="225"/>
      <c r="I139" s="226"/>
      <c r="J139" s="158" t="s">
        <v>242</v>
      </c>
      <c r="K139" s="159">
        <v>1</v>
      </c>
      <c r="L139" s="205">
        <v>0</v>
      </c>
      <c r="M139" s="205"/>
      <c r="N139" s="203">
        <f t="shared" si="12"/>
        <v>0</v>
      </c>
      <c r="O139" s="203"/>
      <c r="P139" s="203"/>
      <c r="Q139" s="203"/>
      <c r="R139" s="127"/>
      <c r="T139" s="160"/>
      <c r="U139" s="37"/>
      <c r="V139" s="28"/>
      <c r="W139" s="161"/>
      <c r="X139" s="161"/>
      <c r="Y139" s="161"/>
      <c r="Z139" s="161"/>
      <c r="AA139" s="162"/>
      <c r="AR139" s="9" t="s">
        <v>208</v>
      </c>
      <c r="AT139" s="9" t="s">
        <v>146</v>
      </c>
      <c r="AU139" s="9" t="s">
        <v>155</v>
      </c>
      <c r="AY139" s="9" t="s">
        <v>145</v>
      </c>
      <c r="BE139" s="101">
        <f t="shared" si="13"/>
        <v>0</v>
      </c>
      <c r="BF139" s="101">
        <f t="shared" si="14"/>
        <v>0</v>
      </c>
      <c r="BG139" s="101">
        <f t="shared" si="15"/>
        <v>0</v>
      </c>
      <c r="BH139" s="101">
        <f t="shared" si="16"/>
        <v>0</v>
      </c>
      <c r="BI139" s="101">
        <f t="shared" si="17"/>
        <v>0</v>
      </c>
      <c r="BJ139" s="9" t="s">
        <v>131</v>
      </c>
      <c r="BK139" s="101">
        <f t="shared" si="18"/>
        <v>0</v>
      </c>
      <c r="BL139" s="9" t="s">
        <v>208</v>
      </c>
      <c r="BM139" s="9" t="s">
        <v>744</v>
      </c>
    </row>
    <row r="140" spans="2:65" s="26" customFormat="1" ht="39.75" customHeight="1">
      <c r="B140" s="125"/>
      <c r="C140" s="156" t="s">
        <v>196</v>
      </c>
      <c r="D140" s="156" t="s">
        <v>146</v>
      </c>
      <c r="E140" s="157" t="s">
        <v>745</v>
      </c>
      <c r="F140" s="209" t="s">
        <v>869</v>
      </c>
      <c r="G140" s="201"/>
      <c r="H140" s="201"/>
      <c r="I140" s="201"/>
      <c r="J140" s="158" t="s">
        <v>242</v>
      </c>
      <c r="K140" s="159">
        <v>2</v>
      </c>
      <c r="L140" s="205">
        <v>0</v>
      </c>
      <c r="M140" s="205"/>
      <c r="N140" s="203">
        <f t="shared" si="12"/>
        <v>0</v>
      </c>
      <c r="O140" s="203"/>
      <c r="P140" s="203"/>
      <c r="Q140" s="203"/>
      <c r="R140" s="127"/>
      <c r="T140" s="160"/>
      <c r="U140" s="37"/>
      <c r="V140" s="28"/>
      <c r="W140" s="161"/>
      <c r="X140" s="161"/>
      <c r="Y140" s="161"/>
      <c r="Z140" s="161"/>
      <c r="AA140" s="162"/>
      <c r="AR140" s="9" t="s">
        <v>208</v>
      </c>
      <c r="AT140" s="9" t="s">
        <v>146</v>
      </c>
      <c r="AU140" s="9" t="s">
        <v>155</v>
      </c>
      <c r="AY140" s="9" t="s">
        <v>145</v>
      </c>
      <c r="BE140" s="101">
        <f t="shared" si="13"/>
        <v>0</v>
      </c>
      <c r="BF140" s="101">
        <f t="shared" si="14"/>
        <v>0</v>
      </c>
      <c r="BG140" s="101">
        <f t="shared" si="15"/>
        <v>0</v>
      </c>
      <c r="BH140" s="101">
        <f t="shared" si="16"/>
        <v>0</v>
      </c>
      <c r="BI140" s="101">
        <f t="shared" si="17"/>
        <v>0</v>
      </c>
      <c r="BJ140" s="9" t="s">
        <v>131</v>
      </c>
      <c r="BK140" s="101">
        <f t="shared" si="18"/>
        <v>0</v>
      </c>
      <c r="BL140" s="9" t="s">
        <v>208</v>
      </c>
      <c r="BM140" s="9" t="s">
        <v>746</v>
      </c>
    </row>
    <row r="141" spans="2:63" s="144" customFormat="1" ht="21.75" customHeight="1">
      <c r="B141" s="145"/>
      <c r="C141" s="146"/>
      <c r="D141" s="155" t="s">
        <v>720</v>
      </c>
      <c r="E141" s="155"/>
      <c r="F141" s="155"/>
      <c r="G141" s="155"/>
      <c r="H141" s="155"/>
      <c r="I141" s="155"/>
      <c r="J141" s="155"/>
      <c r="K141" s="155"/>
      <c r="L141" s="163"/>
      <c r="M141" s="163"/>
      <c r="N141" s="208">
        <f>BK141</f>
        <v>0</v>
      </c>
      <c r="O141" s="208"/>
      <c r="P141" s="208"/>
      <c r="Q141" s="208"/>
      <c r="R141" s="148"/>
      <c r="S141" s="26"/>
      <c r="T141" s="149"/>
      <c r="U141" s="146"/>
      <c r="V141" s="146"/>
      <c r="W141" s="150"/>
      <c r="X141" s="146"/>
      <c r="Y141" s="150"/>
      <c r="Z141" s="146"/>
      <c r="AA141" s="151"/>
      <c r="AC141" s="26"/>
      <c r="AR141" s="152" t="s">
        <v>131</v>
      </c>
      <c r="AT141" s="153" t="s">
        <v>71</v>
      </c>
      <c r="AU141" s="153" t="s">
        <v>131</v>
      </c>
      <c r="AY141" s="152" t="s">
        <v>145</v>
      </c>
      <c r="BK141" s="154">
        <f>SUM(BK142:BK145)</f>
        <v>0</v>
      </c>
    </row>
    <row r="142" spans="2:65" s="26" customFormat="1" ht="126.75" customHeight="1">
      <c r="B142" s="125"/>
      <c r="C142" s="156" t="s">
        <v>200</v>
      </c>
      <c r="D142" s="156" t="s">
        <v>146</v>
      </c>
      <c r="E142" s="157" t="s">
        <v>736</v>
      </c>
      <c r="F142" s="209" t="s">
        <v>874</v>
      </c>
      <c r="G142" s="201"/>
      <c r="H142" s="201"/>
      <c r="I142" s="201"/>
      <c r="J142" s="158" t="s">
        <v>242</v>
      </c>
      <c r="K142" s="159">
        <v>1</v>
      </c>
      <c r="L142" s="205">
        <v>0</v>
      </c>
      <c r="M142" s="205"/>
      <c r="N142" s="203">
        <f>ROUND(L142*K142,2)</f>
        <v>0</v>
      </c>
      <c r="O142" s="203"/>
      <c r="P142" s="203"/>
      <c r="Q142" s="203"/>
      <c r="R142" s="127"/>
      <c r="T142" s="160"/>
      <c r="U142" s="37"/>
      <c r="V142" s="28"/>
      <c r="W142" s="161"/>
      <c r="X142" s="161"/>
      <c r="Y142" s="161"/>
      <c r="Z142" s="161"/>
      <c r="AA142" s="162"/>
      <c r="AR142" s="9" t="s">
        <v>208</v>
      </c>
      <c r="AT142" s="9" t="s">
        <v>146</v>
      </c>
      <c r="AU142" s="9" t="s">
        <v>155</v>
      </c>
      <c r="AY142" s="9" t="s">
        <v>145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9" t="s">
        <v>131</v>
      </c>
      <c r="BK142" s="101">
        <f>ROUND(L142*K142,2)</f>
        <v>0</v>
      </c>
      <c r="BL142" s="9" t="s">
        <v>208</v>
      </c>
      <c r="BM142" s="9" t="s">
        <v>747</v>
      </c>
    </row>
    <row r="143" spans="2:65" s="26" customFormat="1" ht="54.75" customHeight="1">
      <c r="B143" s="125"/>
      <c r="C143" s="156" t="s">
        <v>204</v>
      </c>
      <c r="D143" s="156" t="s">
        <v>146</v>
      </c>
      <c r="E143" s="157" t="s">
        <v>738</v>
      </c>
      <c r="F143" s="209" t="s">
        <v>864</v>
      </c>
      <c r="G143" s="201"/>
      <c r="H143" s="201"/>
      <c r="I143" s="201"/>
      <c r="J143" s="158" t="s">
        <v>242</v>
      </c>
      <c r="K143" s="159">
        <v>2</v>
      </c>
      <c r="L143" s="205">
        <v>0</v>
      </c>
      <c r="M143" s="205"/>
      <c r="N143" s="203">
        <f>ROUND(L143*K143,2)</f>
        <v>0</v>
      </c>
      <c r="O143" s="203"/>
      <c r="P143" s="203"/>
      <c r="Q143" s="203"/>
      <c r="R143" s="127"/>
      <c r="T143" s="160"/>
      <c r="U143" s="37"/>
      <c r="V143" s="28"/>
      <c r="W143" s="161"/>
      <c r="X143" s="161"/>
      <c r="Y143" s="161"/>
      <c r="Z143" s="161"/>
      <c r="AA143" s="162"/>
      <c r="AR143" s="9" t="s">
        <v>208</v>
      </c>
      <c r="AT143" s="9" t="s">
        <v>146</v>
      </c>
      <c r="AU143" s="9" t="s">
        <v>155</v>
      </c>
      <c r="AY143" s="9" t="s">
        <v>145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9" t="s">
        <v>131</v>
      </c>
      <c r="BK143" s="101">
        <f>ROUND(L143*K143,2)</f>
        <v>0</v>
      </c>
      <c r="BL143" s="9" t="s">
        <v>208</v>
      </c>
      <c r="BM143" s="9" t="s">
        <v>748</v>
      </c>
    </row>
    <row r="144" spans="2:65" s="26" customFormat="1" ht="31.5" customHeight="1">
      <c r="B144" s="125"/>
      <c r="C144" s="156" t="s">
        <v>208</v>
      </c>
      <c r="D144" s="156" t="s">
        <v>146</v>
      </c>
      <c r="E144" s="157" t="s">
        <v>728</v>
      </c>
      <c r="F144" s="224" t="s">
        <v>865</v>
      </c>
      <c r="G144" s="225"/>
      <c r="H144" s="225"/>
      <c r="I144" s="226"/>
      <c r="J144" s="158" t="s">
        <v>242</v>
      </c>
      <c r="K144" s="159">
        <v>6</v>
      </c>
      <c r="L144" s="205">
        <v>0</v>
      </c>
      <c r="M144" s="205"/>
      <c r="N144" s="203">
        <f>ROUND(L144*K144,2)</f>
        <v>0</v>
      </c>
      <c r="O144" s="203"/>
      <c r="P144" s="203"/>
      <c r="Q144" s="203"/>
      <c r="R144" s="127"/>
      <c r="T144" s="160"/>
      <c r="U144" s="37"/>
      <c r="V144" s="28"/>
      <c r="W144" s="161"/>
      <c r="X144" s="161"/>
      <c r="Y144" s="161"/>
      <c r="Z144" s="161"/>
      <c r="AA144" s="162"/>
      <c r="AR144" s="9" t="s">
        <v>208</v>
      </c>
      <c r="AT144" s="9" t="s">
        <v>146</v>
      </c>
      <c r="AU144" s="9" t="s">
        <v>155</v>
      </c>
      <c r="AY144" s="9" t="s">
        <v>145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9" t="s">
        <v>131</v>
      </c>
      <c r="BK144" s="101">
        <f>ROUND(L144*K144,2)</f>
        <v>0</v>
      </c>
      <c r="BL144" s="9" t="s">
        <v>208</v>
      </c>
      <c r="BM144" s="9" t="s">
        <v>749</v>
      </c>
    </row>
    <row r="145" spans="2:65" s="26" customFormat="1" ht="31.5" customHeight="1">
      <c r="B145" s="125"/>
      <c r="C145" s="156" t="s">
        <v>212</v>
      </c>
      <c r="D145" s="156" t="s">
        <v>146</v>
      </c>
      <c r="E145" s="157" t="s">
        <v>732</v>
      </c>
      <c r="F145" s="224" t="s">
        <v>867</v>
      </c>
      <c r="G145" s="225"/>
      <c r="H145" s="225"/>
      <c r="I145" s="226"/>
      <c r="J145" s="158" t="s">
        <v>242</v>
      </c>
      <c r="K145" s="159">
        <v>6</v>
      </c>
      <c r="L145" s="205">
        <v>0</v>
      </c>
      <c r="M145" s="205"/>
      <c r="N145" s="203">
        <f>ROUND(L145*K145,2)</f>
        <v>0</v>
      </c>
      <c r="O145" s="203"/>
      <c r="P145" s="203"/>
      <c r="Q145" s="203"/>
      <c r="R145" s="127"/>
      <c r="T145" s="160"/>
      <c r="U145" s="37"/>
      <c r="V145" s="28"/>
      <c r="W145" s="161"/>
      <c r="X145" s="161"/>
      <c r="Y145" s="161"/>
      <c r="Z145" s="161"/>
      <c r="AA145" s="162"/>
      <c r="AR145" s="9" t="s">
        <v>208</v>
      </c>
      <c r="AT145" s="9" t="s">
        <v>146</v>
      </c>
      <c r="AU145" s="9" t="s">
        <v>155</v>
      </c>
      <c r="AY145" s="9" t="s">
        <v>145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9" t="s">
        <v>131</v>
      </c>
      <c r="BK145" s="101">
        <f>ROUND(L145*K145,2)</f>
        <v>0</v>
      </c>
      <c r="BL145" s="9" t="s">
        <v>208</v>
      </c>
      <c r="BM145" s="9" t="s">
        <v>750</v>
      </c>
    </row>
    <row r="146" spans="2:63" s="144" customFormat="1" ht="21.75" customHeight="1">
      <c r="B146" s="145"/>
      <c r="C146" s="146"/>
      <c r="D146" s="155" t="s">
        <v>721</v>
      </c>
      <c r="E146" s="155"/>
      <c r="F146" s="155"/>
      <c r="G146" s="155"/>
      <c r="H146" s="155"/>
      <c r="I146" s="155"/>
      <c r="J146" s="155"/>
      <c r="K146" s="155"/>
      <c r="L146" s="163"/>
      <c r="M146" s="163"/>
      <c r="N146" s="208">
        <f>BK146</f>
        <v>0</v>
      </c>
      <c r="O146" s="208"/>
      <c r="P146" s="208"/>
      <c r="Q146" s="208"/>
      <c r="R146" s="148"/>
      <c r="S146" s="26"/>
      <c r="T146" s="149"/>
      <c r="U146" s="146"/>
      <c r="V146" s="146"/>
      <c r="W146" s="150"/>
      <c r="X146" s="146"/>
      <c r="Y146" s="150"/>
      <c r="Z146" s="146"/>
      <c r="AA146" s="151"/>
      <c r="AC146" s="26"/>
      <c r="AR146" s="152" t="s">
        <v>131</v>
      </c>
      <c r="AT146" s="153" t="s">
        <v>71</v>
      </c>
      <c r="AU146" s="153" t="s">
        <v>131</v>
      </c>
      <c r="AY146" s="152" t="s">
        <v>145</v>
      </c>
      <c r="BK146" s="154">
        <f>SUM(BK147:BK152)</f>
        <v>0</v>
      </c>
    </row>
    <row r="147" spans="2:65" s="26" customFormat="1" ht="96.75" customHeight="1">
      <c r="B147" s="125"/>
      <c r="C147" s="156" t="s">
        <v>216</v>
      </c>
      <c r="D147" s="156" t="s">
        <v>146</v>
      </c>
      <c r="E147" s="157" t="s">
        <v>751</v>
      </c>
      <c r="F147" s="224" t="s">
        <v>876</v>
      </c>
      <c r="G147" s="227"/>
      <c r="H147" s="227"/>
      <c r="I147" s="228"/>
      <c r="J147" s="158" t="s">
        <v>242</v>
      </c>
      <c r="K147" s="159">
        <v>1</v>
      </c>
      <c r="L147" s="205">
        <v>0</v>
      </c>
      <c r="M147" s="205"/>
      <c r="N147" s="203">
        <f aca="true" t="shared" si="19" ref="N147:N152">ROUND(L147*K147,2)</f>
        <v>0</v>
      </c>
      <c r="O147" s="203"/>
      <c r="P147" s="203"/>
      <c r="Q147" s="203"/>
      <c r="R147" s="127"/>
      <c r="T147" s="160"/>
      <c r="U147" s="37"/>
      <c r="V147" s="28"/>
      <c r="W147" s="161"/>
      <c r="X147" s="161"/>
      <c r="Y147" s="161"/>
      <c r="Z147" s="161"/>
      <c r="AA147" s="162"/>
      <c r="AR147" s="9" t="s">
        <v>208</v>
      </c>
      <c r="AT147" s="9" t="s">
        <v>146</v>
      </c>
      <c r="AU147" s="9" t="s">
        <v>155</v>
      </c>
      <c r="AY147" s="9" t="s">
        <v>145</v>
      </c>
      <c r="BE147" s="101">
        <f aca="true" t="shared" si="20" ref="BE147:BE152">IF(U147="základná",N147,0)</f>
        <v>0</v>
      </c>
      <c r="BF147" s="101">
        <f aca="true" t="shared" si="21" ref="BF147:BF152">IF(U147="znížená",N147,0)</f>
        <v>0</v>
      </c>
      <c r="BG147" s="101">
        <f aca="true" t="shared" si="22" ref="BG147:BG152">IF(U147="zákl. prenesená",N147,0)</f>
        <v>0</v>
      </c>
      <c r="BH147" s="101">
        <f aca="true" t="shared" si="23" ref="BH147:BH152">IF(U147="zníž. prenesená",N147,0)</f>
        <v>0</v>
      </c>
      <c r="BI147" s="101">
        <f aca="true" t="shared" si="24" ref="BI147:BI152">IF(U147="nulová",N147,0)</f>
        <v>0</v>
      </c>
      <c r="BJ147" s="9" t="s">
        <v>131</v>
      </c>
      <c r="BK147" s="101">
        <f aca="true" t="shared" si="25" ref="BK147:BK152">ROUND(L147*K147,2)</f>
        <v>0</v>
      </c>
      <c r="BL147" s="9" t="s">
        <v>208</v>
      </c>
      <c r="BM147" s="9" t="s">
        <v>752</v>
      </c>
    </row>
    <row r="148" spans="2:65" s="26" customFormat="1" ht="30" customHeight="1">
      <c r="B148" s="125"/>
      <c r="C148" s="156" t="s">
        <v>220</v>
      </c>
      <c r="D148" s="156" t="s">
        <v>146</v>
      </c>
      <c r="E148" s="157" t="s">
        <v>753</v>
      </c>
      <c r="F148" s="209" t="s">
        <v>870</v>
      </c>
      <c r="G148" s="201"/>
      <c r="H148" s="201"/>
      <c r="I148" s="201"/>
      <c r="J148" s="158" t="s">
        <v>242</v>
      </c>
      <c r="K148" s="159">
        <v>1</v>
      </c>
      <c r="L148" s="205">
        <v>0</v>
      </c>
      <c r="M148" s="205"/>
      <c r="N148" s="203">
        <f t="shared" si="19"/>
        <v>0</v>
      </c>
      <c r="O148" s="203"/>
      <c r="P148" s="203"/>
      <c r="Q148" s="203"/>
      <c r="R148" s="127"/>
      <c r="T148" s="160"/>
      <c r="U148" s="37"/>
      <c r="V148" s="28"/>
      <c r="W148" s="161"/>
      <c r="X148" s="161"/>
      <c r="Y148" s="161"/>
      <c r="Z148" s="161"/>
      <c r="AA148" s="162"/>
      <c r="AR148" s="9" t="s">
        <v>208</v>
      </c>
      <c r="AT148" s="9" t="s">
        <v>146</v>
      </c>
      <c r="AU148" s="9" t="s">
        <v>155</v>
      </c>
      <c r="AY148" s="9" t="s">
        <v>145</v>
      </c>
      <c r="BE148" s="101">
        <f t="shared" si="20"/>
        <v>0</v>
      </c>
      <c r="BF148" s="101">
        <f t="shared" si="21"/>
        <v>0</v>
      </c>
      <c r="BG148" s="101">
        <f t="shared" si="22"/>
        <v>0</v>
      </c>
      <c r="BH148" s="101">
        <f t="shared" si="23"/>
        <v>0</v>
      </c>
      <c r="BI148" s="101">
        <f t="shared" si="24"/>
        <v>0</v>
      </c>
      <c r="BJ148" s="9" t="s">
        <v>131</v>
      </c>
      <c r="BK148" s="101">
        <f t="shared" si="25"/>
        <v>0</v>
      </c>
      <c r="BL148" s="9" t="s">
        <v>208</v>
      </c>
      <c r="BM148" s="9" t="s">
        <v>754</v>
      </c>
    </row>
    <row r="149" spans="2:65" s="26" customFormat="1" ht="54.75" customHeight="1">
      <c r="B149" s="125"/>
      <c r="C149" s="156" t="s">
        <v>9</v>
      </c>
      <c r="D149" s="156" t="s">
        <v>146</v>
      </c>
      <c r="E149" s="157" t="s">
        <v>755</v>
      </c>
      <c r="F149" s="209" t="s">
        <v>871</v>
      </c>
      <c r="G149" s="201"/>
      <c r="H149" s="201"/>
      <c r="I149" s="201"/>
      <c r="J149" s="158" t="s">
        <v>242</v>
      </c>
      <c r="K149" s="159">
        <v>1</v>
      </c>
      <c r="L149" s="205">
        <v>0</v>
      </c>
      <c r="M149" s="205"/>
      <c r="N149" s="203">
        <f t="shared" si="19"/>
        <v>0</v>
      </c>
      <c r="O149" s="203"/>
      <c r="P149" s="203"/>
      <c r="Q149" s="203"/>
      <c r="R149" s="127"/>
      <c r="T149" s="160"/>
      <c r="U149" s="37"/>
      <c r="V149" s="28"/>
      <c r="W149" s="161"/>
      <c r="X149" s="161"/>
      <c r="Y149" s="161"/>
      <c r="Z149" s="161"/>
      <c r="AA149" s="162"/>
      <c r="AR149" s="9" t="s">
        <v>208</v>
      </c>
      <c r="AT149" s="9" t="s">
        <v>146</v>
      </c>
      <c r="AU149" s="9" t="s">
        <v>155</v>
      </c>
      <c r="AY149" s="9" t="s">
        <v>145</v>
      </c>
      <c r="BE149" s="101">
        <f t="shared" si="20"/>
        <v>0</v>
      </c>
      <c r="BF149" s="101">
        <f t="shared" si="21"/>
        <v>0</v>
      </c>
      <c r="BG149" s="101">
        <f t="shared" si="22"/>
        <v>0</v>
      </c>
      <c r="BH149" s="101">
        <f t="shared" si="23"/>
        <v>0</v>
      </c>
      <c r="BI149" s="101">
        <f t="shared" si="24"/>
        <v>0</v>
      </c>
      <c r="BJ149" s="9" t="s">
        <v>131</v>
      </c>
      <c r="BK149" s="101">
        <f t="shared" si="25"/>
        <v>0</v>
      </c>
      <c r="BL149" s="9" t="s">
        <v>208</v>
      </c>
      <c r="BM149" s="9" t="s">
        <v>756</v>
      </c>
    </row>
    <row r="150" spans="2:65" s="26" customFormat="1" ht="31.5" customHeight="1">
      <c r="B150" s="125"/>
      <c r="C150" s="156" t="s">
        <v>227</v>
      </c>
      <c r="D150" s="156" t="s">
        <v>146</v>
      </c>
      <c r="E150" s="157" t="s">
        <v>757</v>
      </c>
      <c r="F150" s="201" t="s">
        <v>758</v>
      </c>
      <c r="G150" s="201"/>
      <c r="H150" s="201"/>
      <c r="I150" s="201"/>
      <c r="J150" s="158" t="s">
        <v>242</v>
      </c>
      <c r="K150" s="159">
        <v>7</v>
      </c>
      <c r="L150" s="205">
        <v>0</v>
      </c>
      <c r="M150" s="205"/>
      <c r="N150" s="203">
        <f t="shared" si="19"/>
        <v>0</v>
      </c>
      <c r="O150" s="203"/>
      <c r="P150" s="203"/>
      <c r="Q150" s="203"/>
      <c r="R150" s="127"/>
      <c r="T150" s="160"/>
      <c r="U150" s="37"/>
      <c r="V150" s="28"/>
      <c r="W150" s="161"/>
      <c r="X150" s="161"/>
      <c r="Y150" s="161"/>
      <c r="Z150" s="161"/>
      <c r="AA150" s="162"/>
      <c r="AR150" s="9" t="s">
        <v>208</v>
      </c>
      <c r="AT150" s="9" t="s">
        <v>146</v>
      </c>
      <c r="AU150" s="9" t="s">
        <v>155</v>
      </c>
      <c r="AY150" s="9" t="s">
        <v>145</v>
      </c>
      <c r="BE150" s="101">
        <f t="shared" si="20"/>
        <v>0</v>
      </c>
      <c r="BF150" s="101">
        <f t="shared" si="21"/>
        <v>0</v>
      </c>
      <c r="BG150" s="101">
        <f t="shared" si="22"/>
        <v>0</v>
      </c>
      <c r="BH150" s="101">
        <f t="shared" si="23"/>
        <v>0</v>
      </c>
      <c r="BI150" s="101">
        <f t="shared" si="24"/>
        <v>0</v>
      </c>
      <c r="BJ150" s="9" t="s">
        <v>131</v>
      </c>
      <c r="BK150" s="101">
        <f t="shared" si="25"/>
        <v>0</v>
      </c>
      <c r="BL150" s="9" t="s">
        <v>208</v>
      </c>
      <c r="BM150" s="9" t="s">
        <v>759</v>
      </c>
    </row>
    <row r="151" spans="2:65" s="26" customFormat="1" ht="39.75" customHeight="1">
      <c r="B151" s="125"/>
      <c r="C151" s="156" t="s">
        <v>229</v>
      </c>
      <c r="D151" s="156" t="s">
        <v>146</v>
      </c>
      <c r="E151" s="157" t="s">
        <v>745</v>
      </c>
      <c r="F151" s="209" t="s">
        <v>869</v>
      </c>
      <c r="G151" s="201"/>
      <c r="H151" s="201"/>
      <c r="I151" s="201"/>
      <c r="J151" s="158" t="s">
        <v>242</v>
      </c>
      <c r="K151" s="159">
        <v>9</v>
      </c>
      <c r="L151" s="205">
        <v>0</v>
      </c>
      <c r="M151" s="205"/>
      <c r="N151" s="203">
        <f t="shared" si="19"/>
        <v>0</v>
      </c>
      <c r="O151" s="203"/>
      <c r="P151" s="203"/>
      <c r="Q151" s="203"/>
      <c r="R151" s="127"/>
      <c r="T151" s="160"/>
      <c r="U151" s="37"/>
      <c r="V151" s="28"/>
      <c r="W151" s="161"/>
      <c r="X151" s="161"/>
      <c r="Y151" s="161"/>
      <c r="Z151" s="161"/>
      <c r="AA151" s="162"/>
      <c r="AR151" s="9" t="s">
        <v>208</v>
      </c>
      <c r="AT151" s="9" t="s">
        <v>146</v>
      </c>
      <c r="AU151" s="9" t="s">
        <v>155</v>
      </c>
      <c r="AY151" s="9" t="s">
        <v>145</v>
      </c>
      <c r="BE151" s="101">
        <f t="shared" si="20"/>
        <v>0</v>
      </c>
      <c r="BF151" s="101">
        <f t="shared" si="21"/>
        <v>0</v>
      </c>
      <c r="BG151" s="101">
        <f t="shared" si="22"/>
        <v>0</v>
      </c>
      <c r="BH151" s="101">
        <f t="shared" si="23"/>
        <v>0</v>
      </c>
      <c r="BI151" s="101">
        <f t="shared" si="24"/>
        <v>0</v>
      </c>
      <c r="BJ151" s="9" t="s">
        <v>131</v>
      </c>
      <c r="BK151" s="101">
        <f t="shared" si="25"/>
        <v>0</v>
      </c>
      <c r="BL151" s="9" t="s">
        <v>208</v>
      </c>
      <c r="BM151" s="9" t="s">
        <v>760</v>
      </c>
    </row>
    <row r="152" spans="2:65" s="26" customFormat="1" ht="40.5" customHeight="1">
      <c r="B152" s="125"/>
      <c r="C152" s="156" t="s">
        <v>233</v>
      </c>
      <c r="D152" s="156" t="s">
        <v>146</v>
      </c>
      <c r="E152" s="157" t="s">
        <v>761</v>
      </c>
      <c r="F152" s="209" t="s">
        <v>872</v>
      </c>
      <c r="G152" s="201"/>
      <c r="H152" s="201"/>
      <c r="I152" s="201"/>
      <c r="J152" s="158" t="s">
        <v>242</v>
      </c>
      <c r="K152" s="159">
        <v>1</v>
      </c>
      <c r="L152" s="205">
        <v>0</v>
      </c>
      <c r="M152" s="205"/>
      <c r="N152" s="203">
        <f t="shared" si="19"/>
        <v>0</v>
      </c>
      <c r="O152" s="203"/>
      <c r="P152" s="203"/>
      <c r="Q152" s="203"/>
      <c r="R152" s="127"/>
      <c r="T152" s="160"/>
      <c r="U152" s="37"/>
      <c r="V152" s="28"/>
      <c r="W152" s="161"/>
      <c r="X152" s="161"/>
      <c r="Y152" s="161"/>
      <c r="Z152" s="161"/>
      <c r="AA152" s="162"/>
      <c r="AR152" s="9" t="s">
        <v>208</v>
      </c>
      <c r="AT152" s="9" t="s">
        <v>146</v>
      </c>
      <c r="AU152" s="9" t="s">
        <v>155</v>
      </c>
      <c r="AY152" s="9" t="s">
        <v>145</v>
      </c>
      <c r="BE152" s="101">
        <f t="shared" si="20"/>
        <v>0</v>
      </c>
      <c r="BF152" s="101">
        <f t="shared" si="21"/>
        <v>0</v>
      </c>
      <c r="BG152" s="101">
        <f t="shared" si="22"/>
        <v>0</v>
      </c>
      <c r="BH152" s="101">
        <f t="shared" si="23"/>
        <v>0</v>
      </c>
      <c r="BI152" s="101">
        <f t="shared" si="24"/>
        <v>0</v>
      </c>
      <c r="BJ152" s="9" t="s">
        <v>131</v>
      </c>
      <c r="BK152" s="101">
        <f t="shared" si="25"/>
        <v>0</v>
      </c>
      <c r="BL152" s="9" t="s">
        <v>208</v>
      </c>
      <c r="BM152" s="9" t="s">
        <v>762</v>
      </c>
    </row>
    <row r="153" spans="2:63" s="144" customFormat="1" ht="21.75" customHeight="1">
      <c r="B153" s="145"/>
      <c r="C153" s="146"/>
      <c r="D153" s="155" t="s">
        <v>722</v>
      </c>
      <c r="E153" s="155"/>
      <c r="F153" s="155"/>
      <c r="G153" s="155"/>
      <c r="H153" s="155"/>
      <c r="I153" s="155"/>
      <c r="J153" s="155"/>
      <c r="K153" s="155"/>
      <c r="L153" s="163"/>
      <c r="M153" s="163"/>
      <c r="N153" s="208">
        <f>BK153</f>
        <v>0</v>
      </c>
      <c r="O153" s="208"/>
      <c r="P153" s="208"/>
      <c r="Q153" s="208"/>
      <c r="R153" s="148"/>
      <c r="S153" s="26"/>
      <c r="T153" s="149"/>
      <c r="U153" s="146"/>
      <c r="V153" s="146"/>
      <c r="W153" s="150"/>
      <c r="X153" s="146"/>
      <c r="Y153" s="150"/>
      <c r="Z153" s="146"/>
      <c r="AA153" s="151"/>
      <c r="AC153" s="26"/>
      <c r="AR153" s="152" t="s">
        <v>131</v>
      </c>
      <c r="AT153" s="153" t="s">
        <v>71</v>
      </c>
      <c r="AU153" s="153" t="s">
        <v>131</v>
      </c>
      <c r="AY153" s="152" t="s">
        <v>145</v>
      </c>
      <c r="BK153" s="154">
        <f>SUM(BK154:BK158)</f>
        <v>0</v>
      </c>
    </row>
    <row r="154" spans="2:65" s="26" customFormat="1" ht="31.5" customHeight="1">
      <c r="B154" s="125"/>
      <c r="C154" s="156" t="s">
        <v>238</v>
      </c>
      <c r="D154" s="156" t="s">
        <v>146</v>
      </c>
      <c r="E154" s="157" t="s">
        <v>763</v>
      </c>
      <c r="F154" s="201" t="s">
        <v>764</v>
      </c>
      <c r="G154" s="201"/>
      <c r="H154" s="201"/>
      <c r="I154" s="201"/>
      <c r="J154" s="158" t="s">
        <v>236</v>
      </c>
      <c r="K154" s="159">
        <v>10</v>
      </c>
      <c r="L154" s="205">
        <v>0</v>
      </c>
      <c r="M154" s="205"/>
      <c r="N154" s="203">
        <f>ROUND(L154*K154,2)</f>
        <v>0</v>
      </c>
      <c r="O154" s="203"/>
      <c r="P154" s="203"/>
      <c r="Q154" s="203"/>
      <c r="R154" s="127"/>
      <c r="T154" s="160"/>
      <c r="U154" s="37"/>
      <c r="V154" s="28"/>
      <c r="W154" s="161"/>
      <c r="X154" s="161"/>
      <c r="Y154" s="161"/>
      <c r="Z154" s="161"/>
      <c r="AA154" s="162"/>
      <c r="AR154" s="9" t="s">
        <v>208</v>
      </c>
      <c r="AT154" s="9" t="s">
        <v>146</v>
      </c>
      <c r="AU154" s="9" t="s">
        <v>155</v>
      </c>
      <c r="AY154" s="9" t="s">
        <v>145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9" t="s">
        <v>131</v>
      </c>
      <c r="BK154" s="101">
        <f>ROUND(L154*K154,2)</f>
        <v>0</v>
      </c>
      <c r="BL154" s="9" t="s">
        <v>208</v>
      </c>
      <c r="BM154" s="9" t="s">
        <v>765</v>
      </c>
    </row>
    <row r="155" spans="2:65" s="26" customFormat="1" ht="31.5" customHeight="1">
      <c r="B155" s="125"/>
      <c r="C155" s="156" t="s">
        <v>244</v>
      </c>
      <c r="D155" s="156" t="s">
        <v>146</v>
      </c>
      <c r="E155" s="157" t="s">
        <v>766</v>
      </c>
      <c r="F155" s="201" t="s">
        <v>767</v>
      </c>
      <c r="G155" s="201"/>
      <c r="H155" s="201"/>
      <c r="I155" s="201"/>
      <c r="J155" s="158" t="s">
        <v>236</v>
      </c>
      <c r="K155" s="159">
        <v>10</v>
      </c>
      <c r="L155" s="205">
        <v>0</v>
      </c>
      <c r="M155" s="205"/>
      <c r="N155" s="203">
        <f>ROUND(L155*K155,2)</f>
        <v>0</v>
      </c>
      <c r="O155" s="203"/>
      <c r="P155" s="203"/>
      <c r="Q155" s="203"/>
      <c r="R155" s="127"/>
      <c r="T155" s="160"/>
      <c r="U155" s="37"/>
      <c r="V155" s="28"/>
      <c r="W155" s="161"/>
      <c r="X155" s="161"/>
      <c r="Y155" s="161"/>
      <c r="Z155" s="161"/>
      <c r="AA155" s="162"/>
      <c r="AR155" s="9" t="s">
        <v>208</v>
      </c>
      <c r="AT155" s="9" t="s">
        <v>146</v>
      </c>
      <c r="AU155" s="9" t="s">
        <v>155</v>
      </c>
      <c r="AY155" s="9" t="s">
        <v>145</v>
      </c>
      <c r="BE155" s="101">
        <f>IF(U155="základná",N155,0)</f>
        <v>0</v>
      </c>
      <c r="BF155" s="101">
        <f>IF(U155="znížená",N155,0)</f>
        <v>0</v>
      </c>
      <c r="BG155" s="101">
        <f>IF(U155="zákl. prenesená",N155,0)</f>
        <v>0</v>
      </c>
      <c r="BH155" s="101">
        <f>IF(U155="zníž. prenesená",N155,0)</f>
        <v>0</v>
      </c>
      <c r="BI155" s="101">
        <f>IF(U155="nulová",N155,0)</f>
        <v>0</v>
      </c>
      <c r="BJ155" s="9" t="s">
        <v>131</v>
      </c>
      <c r="BK155" s="101">
        <f>ROUND(L155*K155,2)</f>
        <v>0</v>
      </c>
      <c r="BL155" s="9" t="s">
        <v>208</v>
      </c>
      <c r="BM155" s="9" t="s">
        <v>768</v>
      </c>
    </row>
    <row r="156" spans="2:65" s="26" customFormat="1" ht="31.5" customHeight="1">
      <c r="B156" s="125"/>
      <c r="C156" s="156" t="s">
        <v>248</v>
      </c>
      <c r="D156" s="156" t="s">
        <v>146</v>
      </c>
      <c r="E156" s="157" t="s">
        <v>769</v>
      </c>
      <c r="F156" s="201" t="s">
        <v>770</v>
      </c>
      <c r="G156" s="201"/>
      <c r="H156" s="201"/>
      <c r="I156" s="201"/>
      <c r="J156" s="158" t="s">
        <v>236</v>
      </c>
      <c r="K156" s="159">
        <v>90</v>
      </c>
      <c r="L156" s="205">
        <v>0</v>
      </c>
      <c r="M156" s="205"/>
      <c r="N156" s="203">
        <f>ROUND(L156*K156,2)</f>
        <v>0</v>
      </c>
      <c r="O156" s="203"/>
      <c r="P156" s="203"/>
      <c r="Q156" s="203"/>
      <c r="R156" s="127"/>
      <c r="T156" s="160"/>
      <c r="U156" s="37"/>
      <c r="V156" s="28"/>
      <c r="W156" s="161"/>
      <c r="X156" s="161"/>
      <c r="Y156" s="161"/>
      <c r="Z156" s="161"/>
      <c r="AA156" s="162"/>
      <c r="AR156" s="9" t="s">
        <v>208</v>
      </c>
      <c r="AT156" s="9" t="s">
        <v>146</v>
      </c>
      <c r="AU156" s="9" t="s">
        <v>155</v>
      </c>
      <c r="AY156" s="9" t="s">
        <v>145</v>
      </c>
      <c r="BE156" s="101">
        <f>IF(U156="základná",N156,0)</f>
        <v>0</v>
      </c>
      <c r="BF156" s="101">
        <f>IF(U156="znížená",N156,0)</f>
        <v>0</v>
      </c>
      <c r="BG156" s="101">
        <f>IF(U156="zákl. prenesená",N156,0)</f>
        <v>0</v>
      </c>
      <c r="BH156" s="101">
        <f>IF(U156="zníž. prenesená",N156,0)</f>
        <v>0</v>
      </c>
      <c r="BI156" s="101">
        <f>IF(U156="nulová",N156,0)</f>
        <v>0</v>
      </c>
      <c r="BJ156" s="9" t="s">
        <v>131</v>
      </c>
      <c r="BK156" s="101">
        <f>ROUND(L156*K156,2)</f>
        <v>0</v>
      </c>
      <c r="BL156" s="9" t="s">
        <v>208</v>
      </c>
      <c r="BM156" s="9" t="s">
        <v>771</v>
      </c>
    </row>
    <row r="157" spans="2:65" s="26" customFormat="1" ht="31.5" customHeight="1">
      <c r="B157" s="125"/>
      <c r="C157" s="156" t="s">
        <v>252</v>
      </c>
      <c r="D157" s="156" t="s">
        <v>146</v>
      </c>
      <c r="E157" s="157" t="s">
        <v>772</v>
      </c>
      <c r="F157" s="201" t="s">
        <v>773</v>
      </c>
      <c r="G157" s="201"/>
      <c r="H157" s="201"/>
      <c r="I157" s="201"/>
      <c r="J157" s="158" t="s">
        <v>236</v>
      </c>
      <c r="K157" s="159">
        <v>90</v>
      </c>
      <c r="L157" s="205">
        <v>0</v>
      </c>
      <c r="M157" s="205"/>
      <c r="N157" s="203">
        <f>ROUND(L157*K157,2)</f>
        <v>0</v>
      </c>
      <c r="O157" s="203"/>
      <c r="P157" s="203"/>
      <c r="Q157" s="203"/>
      <c r="R157" s="127"/>
      <c r="T157" s="160"/>
      <c r="U157" s="37"/>
      <c r="V157" s="28"/>
      <c r="W157" s="161"/>
      <c r="X157" s="161"/>
      <c r="Y157" s="161"/>
      <c r="Z157" s="161"/>
      <c r="AA157" s="162"/>
      <c r="AR157" s="9" t="s">
        <v>208</v>
      </c>
      <c r="AT157" s="9" t="s">
        <v>146</v>
      </c>
      <c r="AU157" s="9" t="s">
        <v>155</v>
      </c>
      <c r="AY157" s="9" t="s">
        <v>145</v>
      </c>
      <c r="BE157" s="101">
        <f>IF(U157="základná",N157,0)</f>
        <v>0</v>
      </c>
      <c r="BF157" s="101">
        <f>IF(U157="znížená",N157,0)</f>
        <v>0</v>
      </c>
      <c r="BG157" s="101">
        <f>IF(U157="zákl. prenesená",N157,0)</f>
        <v>0</v>
      </c>
      <c r="BH157" s="101">
        <f>IF(U157="zníž. prenesená",N157,0)</f>
        <v>0</v>
      </c>
      <c r="BI157" s="101">
        <f>IF(U157="nulová",N157,0)</f>
        <v>0</v>
      </c>
      <c r="BJ157" s="9" t="s">
        <v>131</v>
      </c>
      <c r="BK157" s="101">
        <f>ROUND(L157*K157,2)</f>
        <v>0</v>
      </c>
      <c r="BL157" s="9" t="s">
        <v>208</v>
      </c>
      <c r="BM157" s="9" t="s">
        <v>774</v>
      </c>
    </row>
    <row r="158" spans="2:65" s="26" customFormat="1" ht="31.5" customHeight="1">
      <c r="B158" s="125"/>
      <c r="C158" s="156" t="s">
        <v>256</v>
      </c>
      <c r="D158" s="156" t="s">
        <v>146</v>
      </c>
      <c r="E158" s="157" t="s">
        <v>775</v>
      </c>
      <c r="F158" s="201" t="s">
        <v>776</v>
      </c>
      <c r="G158" s="201"/>
      <c r="H158" s="201"/>
      <c r="I158" s="201"/>
      <c r="J158" s="158" t="s">
        <v>236</v>
      </c>
      <c r="K158" s="159">
        <v>10</v>
      </c>
      <c r="L158" s="205">
        <v>0</v>
      </c>
      <c r="M158" s="205"/>
      <c r="N158" s="203">
        <f>ROUND(L158*K158,2)</f>
        <v>0</v>
      </c>
      <c r="O158" s="203"/>
      <c r="P158" s="203"/>
      <c r="Q158" s="203"/>
      <c r="R158" s="127"/>
      <c r="T158" s="160"/>
      <c r="U158" s="37"/>
      <c r="V158" s="28"/>
      <c r="W158" s="161"/>
      <c r="X158" s="161"/>
      <c r="Y158" s="161"/>
      <c r="Z158" s="161"/>
      <c r="AA158" s="162"/>
      <c r="AR158" s="9" t="s">
        <v>208</v>
      </c>
      <c r="AT158" s="9" t="s">
        <v>146</v>
      </c>
      <c r="AU158" s="9" t="s">
        <v>155</v>
      </c>
      <c r="AY158" s="9" t="s">
        <v>145</v>
      </c>
      <c r="BE158" s="101">
        <f>IF(U158="základná",N158,0)</f>
        <v>0</v>
      </c>
      <c r="BF158" s="101">
        <f>IF(U158="znížená",N158,0)</f>
        <v>0</v>
      </c>
      <c r="BG158" s="101">
        <f>IF(U158="zákl. prenesená",N158,0)</f>
        <v>0</v>
      </c>
      <c r="BH158" s="101">
        <f>IF(U158="zníž. prenesená",N158,0)</f>
        <v>0</v>
      </c>
      <c r="BI158" s="101">
        <f>IF(U158="nulová",N158,0)</f>
        <v>0</v>
      </c>
      <c r="BJ158" s="9" t="s">
        <v>131</v>
      </c>
      <c r="BK158" s="101">
        <f>ROUND(L158*K158,2)</f>
        <v>0</v>
      </c>
      <c r="BL158" s="9" t="s">
        <v>208</v>
      </c>
      <c r="BM158" s="9" t="s">
        <v>777</v>
      </c>
    </row>
    <row r="159" spans="2:63" s="144" customFormat="1" ht="21.75" customHeight="1">
      <c r="B159" s="145"/>
      <c r="C159" s="146"/>
      <c r="D159" s="155" t="s">
        <v>723</v>
      </c>
      <c r="E159" s="155"/>
      <c r="F159" s="155"/>
      <c r="G159" s="155"/>
      <c r="H159" s="155"/>
      <c r="I159" s="155"/>
      <c r="J159" s="155"/>
      <c r="K159" s="155"/>
      <c r="L159" s="163"/>
      <c r="M159" s="163"/>
      <c r="N159" s="208">
        <f>BK159</f>
        <v>0</v>
      </c>
      <c r="O159" s="208"/>
      <c r="P159" s="208"/>
      <c r="Q159" s="208"/>
      <c r="R159" s="148"/>
      <c r="S159" s="26"/>
      <c r="T159" s="149"/>
      <c r="U159" s="146"/>
      <c r="V159" s="146"/>
      <c r="W159" s="150"/>
      <c r="X159" s="146"/>
      <c r="Y159" s="150"/>
      <c r="Z159" s="146"/>
      <c r="AA159" s="151"/>
      <c r="AC159" s="26"/>
      <c r="AR159" s="152" t="s">
        <v>131</v>
      </c>
      <c r="AT159" s="153" t="s">
        <v>71</v>
      </c>
      <c r="AU159" s="153" t="s">
        <v>131</v>
      </c>
      <c r="AY159" s="152" t="s">
        <v>145</v>
      </c>
      <c r="BK159" s="154">
        <f>SUM(BK160:BK162)</f>
        <v>0</v>
      </c>
    </row>
    <row r="160" spans="2:65" s="26" customFormat="1" ht="31.5" customHeight="1">
      <c r="B160" s="125"/>
      <c r="C160" s="156" t="s">
        <v>260</v>
      </c>
      <c r="D160" s="156" t="s">
        <v>146</v>
      </c>
      <c r="E160" s="157" t="s">
        <v>778</v>
      </c>
      <c r="F160" s="201" t="s">
        <v>779</v>
      </c>
      <c r="G160" s="201"/>
      <c r="H160" s="201"/>
      <c r="I160" s="201"/>
      <c r="J160" s="158" t="s">
        <v>780</v>
      </c>
      <c r="K160" s="159">
        <v>8</v>
      </c>
      <c r="L160" s="207">
        <v>0</v>
      </c>
      <c r="M160" s="207"/>
      <c r="N160" s="203">
        <f>ROUND(L160*K160,2)</f>
        <v>0</v>
      </c>
      <c r="O160" s="203"/>
      <c r="P160" s="203"/>
      <c r="Q160" s="203"/>
      <c r="R160" s="127"/>
      <c r="T160" s="160"/>
      <c r="U160" s="37"/>
      <c r="V160" s="28"/>
      <c r="W160" s="161"/>
      <c r="X160" s="161"/>
      <c r="Y160" s="161"/>
      <c r="Z160" s="161"/>
      <c r="AA160" s="162"/>
      <c r="AR160" s="9" t="s">
        <v>208</v>
      </c>
      <c r="AT160" s="9" t="s">
        <v>146</v>
      </c>
      <c r="AU160" s="9" t="s">
        <v>155</v>
      </c>
      <c r="AY160" s="9" t="s">
        <v>145</v>
      </c>
      <c r="BE160" s="101">
        <f>IF(U160="základná",N160,0)</f>
        <v>0</v>
      </c>
      <c r="BF160" s="101">
        <f>IF(U160="znížená",N160,0)</f>
        <v>0</v>
      </c>
      <c r="BG160" s="101">
        <f>IF(U160="zákl. prenesená",N160,0)</f>
        <v>0</v>
      </c>
      <c r="BH160" s="101">
        <f>IF(U160="zníž. prenesená",N160,0)</f>
        <v>0</v>
      </c>
      <c r="BI160" s="101">
        <f>IF(U160="nulová",N160,0)</f>
        <v>0</v>
      </c>
      <c r="BJ160" s="9" t="s">
        <v>131</v>
      </c>
      <c r="BK160" s="101">
        <f>ROUND(L160*K160,2)</f>
        <v>0</v>
      </c>
      <c r="BL160" s="9" t="s">
        <v>208</v>
      </c>
      <c r="BM160" s="9" t="s">
        <v>781</v>
      </c>
    </row>
    <row r="161" spans="2:65" s="26" customFormat="1" ht="22.5" customHeight="1">
      <c r="B161" s="125"/>
      <c r="C161" s="156" t="s">
        <v>264</v>
      </c>
      <c r="D161" s="156" t="s">
        <v>146</v>
      </c>
      <c r="E161" s="157" t="s">
        <v>782</v>
      </c>
      <c r="F161" s="201" t="s">
        <v>783</v>
      </c>
      <c r="G161" s="201"/>
      <c r="H161" s="201"/>
      <c r="I161" s="201"/>
      <c r="J161" s="158" t="s">
        <v>780</v>
      </c>
      <c r="K161" s="159">
        <v>8</v>
      </c>
      <c r="L161" s="207">
        <v>0</v>
      </c>
      <c r="M161" s="207"/>
      <c r="N161" s="203">
        <f>ROUND(L161*K161,2)</f>
        <v>0</v>
      </c>
      <c r="O161" s="203"/>
      <c r="P161" s="203"/>
      <c r="Q161" s="203"/>
      <c r="R161" s="127"/>
      <c r="T161" s="160"/>
      <c r="U161" s="37"/>
      <c r="V161" s="28"/>
      <c r="W161" s="161"/>
      <c r="X161" s="161"/>
      <c r="Y161" s="161"/>
      <c r="Z161" s="161"/>
      <c r="AA161" s="162"/>
      <c r="AR161" s="9" t="s">
        <v>208</v>
      </c>
      <c r="AT161" s="9" t="s">
        <v>146</v>
      </c>
      <c r="AU161" s="9" t="s">
        <v>155</v>
      </c>
      <c r="AY161" s="9" t="s">
        <v>145</v>
      </c>
      <c r="BE161" s="101">
        <f>IF(U161="základná",N161,0)</f>
        <v>0</v>
      </c>
      <c r="BF161" s="101">
        <f>IF(U161="znížená",N161,0)</f>
        <v>0</v>
      </c>
      <c r="BG161" s="101">
        <f>IF(U161="zákl. prenesená",N161,0)</f>
        <v>0</v>
      </c>
      <c r="BH161" s="101">
        <f>IF(U161="zníž. prenesená",N161,0)</f>
        <v>0</v>
      </c>
      <c r="BI161" s="101">
        <f>IF(U161="nulová",N161,0)</f>
        <v>0</v>
      </c>
      <c r="BJ161" s="9" t="s">
        <v>131</v>
      </c>
      <c r="BK161" s="101">
        <f>ROUND(L161*K161,2)</f>
        <v>0</v>
      </c>
      <c r="BL161" s="9" t="s">
        <v>208</v>
      </c>
      <c r="BM161" s="9" t="s">
        <v>784</v>
      </c>
    </row>
    <row r="162" spans="2:65" s="26" customFormat="1" ht="22.5" customHeight="1">
      <c r="B162" s="125"/>
      <c r="C162" s="156" t="s">
        <v>268</v>
      </c>
      <c r="D162" s="156" t="s">
        <v>146</v>
      </c>
      <c r="E162" s="157" t="s">
        <v>785</v>
      </c>
      <c r="F162" s="201" t="s">
        <v>786</v>
      </c>
      <c r="G162" s="201"/>
      <c r="H162" s="201"/>
      <c r="I162" s="201"/>
      <c r="J162" s="158" t="s">
        <v>787</v>
      </c>
      <c r="K162" s="159">
        <v>50</v>
      </c>
      <c r="L162" s="205">
        <v>0</v>
      </c>
      <c r="M162" s="205"/>
      <c r="N162" s="203">
        <f>ROUND(L162*K162,2)</f>
        <v>0</v>
      </c>
      <c r="O162" s="203"/>
      <c r="P162" s="203"/>
      <c r="Q162" s="203"/>
      <c r="R162" s="127"/>
      <c r="T162" s="160"/>
      <c r="U162" s="37"/>
      <c r="V162" s="28"/>
      <c r="W162" s="161"/>
      <c r="X162" s="161"/>
      <c r="Y162" s="161"/>
      <c r="Z162" s="161"/>
      <c r="AA162" s="162"/>
      <c r="AR162" s="9" t="s">
        <v>208</v>
      </c>
      <c r="AT162" s="9" t="s">
        <v>146</v>
      </c>
      <c r="AU162" s="9" t="s">
        <v>155</v>
      </c>
      <c r="AY162" s="9" t="s">
        <v>145</v>
      </c>
      <c r="BE162" s="101">
        <f>IF(U162="základná",N162,0)</f>
        <v>0</v>
      </c>
      <c r="BF162" s="101">
        <f>IF(U162="znížená",N162,0)</f>
        <v>0</v>
      </c>
      <c r="BG162" s="101">
        <f>IF(U162="zákl. prenesená",N162,0)</f>
        <v>0</v>
      </c>
      <c r="BH162" s="101">
        <f>IF(U162="zníž. prenesená",N162,0)</f>
        <v>0</v>
      </c>
      <c r="BI162" s="101">
        <f>IF(U162="nulová",N162,0)</f>
        <v>0</v>
      </c>
      <c r="BJ162" s="9" t="s">
        <v>131</v>
      </c>
      <c r="BK162" s="101">
        <f>ROUND(L162*K162,2)</f>
        <v>0</v>
      </c>
      <c r="BL162" s="9" t="s">
        <v>208</v>
      </c>
      <c r="BM162" s="9" t="s">
        <v>788</v>
      </c>
    </row>
    <row r="163" spans="2:63" s="26" customFormat="1" ht="49.5" customHeight="1">
      <c r="B163" s="27"/>
      <c r="C163" s="28"/>
      <c r="D163" s="147" t="s">
        <v>549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199">
        <f>BK163</f>
        <v>0</v>
      </c>
      <c r="O163" s="199"/>
      <c r="P163" s="199"/>
      <c r="Q163" s="199"/>
      <c r="R163" s="29"/>
      <c r="T163" s="169"/>
      <c r="U163" s="49"/>
      <c r="V163" s="49"/>
      <c r="W163" s="49"/>
      <c r="X163" s="49"/>
      <c r="Y163" s="49"/>
      <c r="Z163" s="49"/>
      <c r="AA163" s="51"/>
      <c r="AT163" s="9" t="s">
        <v>71</v>
      </c>
      <c r="AU163" s="9" t="s">
        <v>72</v>
      </c>
      <c r="AY163" s="9" t="s">
        <v>550</v>
      </c>
      <c r="BK163" s="101">
        <v>0</v>
      </c>
    </row>
    <row r="164" spans="2:18" s="26" customFormat="1" ht="6.75" customHeight="1"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4"/>
    </row>
  </sheetData>
  <sheetProtection selectLockedCells="1" selectUnlockedCells="1"/>
  <mergeCells count="173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N123:Q123"/>
    <mergeCell ref="N124:Q124"/>
    <mergeCell ref="N125:Q125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N161:Q161"/>
    <mergeCell ref="F157:I157"/>
    <mergeCell ref="L157:M157"/>
    <mergeCell ref="N157:Q157"/>
    <mergeCell ref="F158:I158"/>
    <mergeCell ref="L158:M158"/>
    <mergeCell ref="N158:Q158"/>
    <mergeCell ref="F162:I162"/>
    <mergeCell ref="L162:M162"/>
    <mergeCell ref="N162:Q162"/>
    <mergeCell ref="N163:Q163"/>
    <mergeCell ref="N159:Q159"/>
    <mergeCell ref="F160:I160"/>
    <mergeCell ref="L160:M160"/>
    <mergeCell ref="N160:Q160"/>
    <mergeCell ref="F161:I161"/>
    <mergeCell ref="L161:M161"/>
  </mergeCells>
  <hyperlinks>
    <hyperlink ref="F1" location="C2" display="1) Krycí list rozpočtu"/>
    <hyperlink ref="H1" location="C86" display="2) Rekapitulácia rozpočtu"/>
    <hyperlink ref="L1" location="C122" display="3) Rozpočet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Ichnatoliová</cp:lastModifiedBy>
  <dcterms:modified xsi:type="dcterms:W3CDTF">2019-05-29T13:55:26Z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